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300" windowHeight="9000"/>
  </bookViews>
  <sheets>
    <sheet name="Revenue" sheetId="2" r:id="rId1"/>
    <sheet name="Expenditures" sheetId="3" r:id="rId2"/>
    <sheet name="OutputMeasures" sheetId="1" r:id="rId3"/>
    <sheet name="Systems - Revenue" sheetId="6" r:id="rId4"/>
    <sheet name="Systems - Expenditures" sheetId="5" r:id="rId5"/>
    <sheet name="Systems - Outputs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2006_Population">'[1]Library Board Pop List'!$B$2:$B$228</definedName>
    <definedName name="_2007_Population">'[2]data-revenue'!$B$2:$B$228</definedName>
    <definedName name="_2008_Population">'[2]data-revenue'!$B$2:$B$228</definedName>
    <definedName name="_xlnm._FilterDatabase" localSheetId="1" hidden="1">Expenditures!$A$1:$W$1</definedName>
    <definedName name="_xlnm._FilterDatabase" localSheetId="2" hidden="1">OutputMeasures!$A$1:$AL$1</definedName>
    <definedName name="_xlnm._FilterDatabase" localSheetId="0" hidden="1">Revenue!$A$1:$O$1</definedName>
    <definedName name="Amount">[3]WhereDoestheMoneyComeFrom!$D$2:$D$16</definedName>
    <definedName name="Capital_or_special_grants">'[3]Direct Payments'!$M$2:$M$228</definedName>
    <definedName name="cash_transfer___MD_County_library_board">'[3]Receipts - Revenues'!$F$2:$F$228</definedName>
    <definedName name="cash_transfer___regional_library_system">'[3]Receipts - Revenues'!$G$2:$G$228</definedName>
    <definedName name="Debenture_interest__principal">'[3]Direct Payments'!$L$2:$L$228</definedName>
    <definedName name="employment_programs">'[3]Receipts - Revenues'!$K$2:$K$228</definedName>
    <definedName name="Funder">[3]WhereDoestheMoneyComeFrom!$A$2:$A$16</definedName>
    <definedName name="Funding">[3]WhereDoestheMoneyComeFrom!$B$2:$B$16</definedName>
    <definedName name="ID__summer_village">'[3]Receipts - Revenues'!$I$2:$I$228</definedName>
    <definedName name="Local_appropriation" localSheetId="4">'[4]Receipts - Revenues'!$C$3:$C$230</definedName>
    <definedName name="Local_appropriation" localSheetId="5">'[4]Receipts - Revenues'!$C$3:$C$230</definedName>
    <definedName name="Local_appropriation" localSheetId="3">'[4]Receipts - Revenues'!$C$3:$C$230</definedName>
    <definedName name="Local_appropriation">'[5]Receipts - Revenues'!$C$2:$C$223</definedName>
    <definedName name="MD_County">'[3]Receipts - Revenues'!$H$2:$H$228</definedName>
    <definedName name="Other_government_income">'[2]data-revenue'!$G$2:$G$228</definedName>
    <definedName name="other_grants">'[3]Receipts - Revenues'!$L$2:$L$228</definedName>
    <definedName name="Population" localSheetId="5">'[6]data-revenue'!$B$2:$B$227</definedName>
    <definedName name="Population">[7]Revenue!$B$2:$B$226</definedName>
    <definedName name="Population__Grouping">'[1]Library Board Pop List'!$C$2:$C$228</definedName>
    <definedName name="Population_Grouping">'[8]TTL Support'!$C$2:$C$229</definedName>
    <definedName name="Population2">'[6]data-revenue'!$B$2:$B$227</definedName>
    <definedName name="_xlnm.Print_Area" localSheetId="5">'Systems - Outputs'!$A$1:$J$101</definedName>
    <definedName name="_xlnm.Print_Titles" localSheetId="2">OutputMeasures!$A:$B,OutputMeasures!$1:$1</definedName>
    <definedName name="_xlnm.Print_Titles" localSheetId="0">Revenue!$A:$B,Revenue!$1:$1</definedName>
    <definedName name="_xlnm.Print_Titles" localSheetId="4">'Systems - Expenditures'!$A:$B,'Systems - Expenditures'!$1:$1</definedName>
    <definedName name="_xlnm.Print_Titles" localSheetId="5">'Systems - Outputs'!$1:$1</definedName>
    <definedName name="Provincial_Library_Operating_Grant">'[2]data-revenue'!$F$2:$F$228</definedName>
    <definedName name="Provincial_Special_Project_Grant">'[3]Receipts - Revenues'!$E$2:$E$228</definedName>
    <definedName name="Recipient">[3]WhereDoestheMoneyComeFrom!$C$2:$C$16</definedName>
    <definedName name="school_board__rec_board">'[3]Receipts - Revenues'!$J$2:$J$228</definedName>
    <definedName name="Self_Generated_income">'[2]data-revenue'!$H$2:$H$228</definedName>
    <definedName name="service_points">[1]Operations!$F$2:$F$228</definedName>
    <definedName name="System" localSheetId="5">[9]data!$D$2:$D$229</definedName>
    <definedName name="System2">[9]data!$D$2:$D$229</definedName>
    <definedName name="TOTAL_CASH_DISBURSEMENTS">'[3]Disbursements - Other'!$I$2:$I$228</definedName>
    <definedName name="TOTAL_CASH_RECEIPTS">'[3]Receipts - Revenues'!$V$2:$V$228</definedName>
    <definedName name="TOTAL_LIBRARY_RESOURCES">'[3]Disbursements - Lib. Resources'!$H$2:$H$228</definedName>
    <definedName name="Total_Local_Appropriation">'[2]data-revenue'!$E$2:$E$228</definedName>
    <definedName name="TOTAL_OP._EXPENDITURES_PD_BY_MUNICIPALITY" localSheetId="4">'[4]Direct Payments'!$K$3:$K$230</definedName>
    <definedName name="TOTAL_OP._EXPENDITURES_PD_BY_MUNICIPALITY" localSheetId="5">'[4]Direct Payments'!$K$3:$K$230</definedName>
    <definedName name="TOTAL_OP._EXPENDITURES_PD_BY_MUNICIPALITY" localSheetId="3">'[4]Direct Payments'!$K$3:$K$230</definedName>
    <definedName name="TOTAL_OP._EXPENDITURES_PD_BY_MUNICIPALITY">'[5]Direct Payments'!$K$2:$K$223</definedName>
    <definedName name="TOTAL_OPERATING_EXPENDITURE">'[3]Disbursemts - Maint., Transfers'!$I$2:$I$228</definedName>
    <definedName name="TOTAL_STAFF_EXPENSES">'[3]Disbursements - Staff'!$G$2:$G$228</definedName>
    <definedName name="Transfer_Payments">'[3]Disbursemts - Maint., Transfers'!$G$2:$G$228</definedName>
    <definedName name="TTL___volunteers">[1]Volunteers!$I$2:$I$228</definedName>
    <definedName name="TTL_Hours">[1]Volunteers!$J$2:$J$228</definedName>
    <definedName name="TTL_Municipal_Support_Capita_Served">'[10]TTL Support'!$I$2:$I$229</definedName>
  </definedNames>
  <calcPr calcId="145621"/>
</workbook>
</file>

<file path=xl/calcChain.xml><?xml version="1.0" encoding="utf-8"?>
<calcChain xmlns="http://schemas.openxmlformats.org/spreadsheetml/2006/main">
  <c r="I83" i="8" l="1"/>
  <c r="H83" i="8"/>
  <c r="G83" i="8"/>
  <c r="F83" i="8"/>
  <c r="E83" i="8"/>
  <c r="D83" i="8"/>
  <c r="C83" i="8"/>
  <c r="B83" i="8"/>
  <c r="C78" i="8"/>
  <c r="D78" i="8"/>
  <c r="E78" i="8"/>
  <c r="F78" i="8"/>
  <c r="G78" i="8"/>
  <c r="H78" i="8"/>
  <c r="I78" i="8"/>
  <c r="B78" i="8"/>
  <c r="H101" i="8" l="1"/>
  <c r="G101" i="8"/>
  <c r="F101" i="8"/>
  <c r="E101" i="8"/>
  <c r="D101" i="8"/>
  <c r="C101" i="8"/>
  <c r="B101" i="8"/>
  <c r="J101" i="8" s="1"/>
  <c r="J100" i="8"/>
  <c r="I100" i="8"/>
  <c r="I101" i="8" s="1"/>
  <c r="J99" i="8"/>
  <c r="I99" i="8"/>
  <c r="J97" i="8"/>
  <c r="I97" i="8"/>
  <c r="J96" i="8"/>
  <c r="I96" i="8"/>
  <c r="J95" i="8"/>
  <c r="I95" i="8"/>
  <c r="J94" i="8"/>
  <c r="I94" i="8"/>
  <c r="J92" i="8"/>
  <c r="I92" i="8"/>
  <c r="J91" i="8"/>
  <c r="I91" i="8"/>
  <c r="J90" i="8"/>
  <c r="I90" i="8"/>
  <c r="J89" i="8"/>
  <c r="I89" i="8"/>
  <c r="J88" i="8"/>
  <c r="I88" i="8"/>
  <c r="J86" i="8"/>
  <c r="I86" i="8"/>
  <c r="J85" i="8"/>
  <c r="I85" i="8"/>
  <c r="I82" i="8"/>
  <c r="I81" i="8"/>
  <c r="I80" i="8"/>
  <c r="I77" i="8"/>
  <c r="I76" i="8"/>
  <c r="I75" i="8"/>
  <c r="H72" i="8"/>
  <c r="G72" i="8"/>
  <c r="F72" i="8"/>
  <c r="E72" i="8"/>
  <c r="D72" i="8"/>
  <c r="C72" i="8"/>
  <c r="B72" i="8"/>
  <c r="J72" i="8" s="1"/>
  <c r="J71" i="8"/>
  <c r="I71" i="8"/>
  <c r="J70" i="8"/>
  <c r="I70" i="8"/>
  <c r="I72" i="8" s="1"/>
  <c r="H68" i="8"/>
  <c r="G68" i="8"/>
  <c r="F68" i="8"/>
  <c r="E68" i="8"/>
  <c r="D68" i="8"/>
  <c r="C68" i="8"/>
  <c r="B68" i="8"/>
  <c r="J68" i="8" s="1"/>
  <c r="J67" i="8"/>
  <c r="I67" i="8"/>
  <c r="J66" i="8"/>
  <c r="I66" i="8"/>
  <c r="J65" i="8"/>
  <c r="I65" i="8"/>
  <c r="J64" i="8"/>
  <c r="I64" i="8"/>
  <c r="I68" i="8" s="1"/>
  <c r="J62" i="8"/>
  <c r="I62" i="8"/>
  <c r="J61" i="8"/>
  <c r="I61" i="8"/>
  <c r="J60" i="8"/>
  <c r="I60" i="8"/>
  <c r="J59" i="8"/>
  <c r="I59" i="8"/>
  <c r="J57" i="8"/>
  <c r="I57" i="8"/>
  <c r="J56" i="8"/>
  <c r="I56" i="8"/>
  <c r="J55" i="8"/>
  <c r="I55" i="8"/>
  <c r="J54" i="8"/>
  <c r="I54" i="8"/>
  <c r="J52" i="8"/>
  <c r="I52" i="8"/>
  <c r="J51" i="8"/>
  <c r="I51" i="8"/>
  <c r="J49" i="8"/>
  <c r="I49" i="8"/>
  <c r="J48" i="8"/>
  <c r="I48" i="8"/>
  <c r="J47" i="8"/>
  <c r="I47" i="8"/>
  <c r="J46" i="8"/>
  <c r="I46" i="8"/>
  <c r="H42" i="8"/>
  <c r="H43" i="8" s="1"/>
  <c r="G42" i="8"/>
  <c r="G43" i="8" s="1"/>
  <c r="F42" i="8"/>
  <c r="F43" i="8" s="1"/>
  <c r="E42" i="8"/>
  <c r="E43" i="8" s="1"/>
  <c r="D42" i="8"/>
  <c r="D43" i="8" s="1"/>
  <c r="C42" i="8"/>
  <c r="C43" i="8" s="1"/>
  <c r="B42" i="8"/>
  <c r="B43" i="8" s="1"/>
  <c r="H41" i="8"/>
  <c r="G41" i="8"/>
  <c r="F41" i="8"/>
  <c r="E41" i="8"/>
  <c r="D41" i="8"/>
  <c r="C41" i="8"/>
  <c r="B41" i="8"/>
  <c r="J40" i="8"/>
  <c r="H40" i="8"/>
  <c r="G40" i="8"/>
  <c r="F40" i="8"/>
  <c r="E40" i="8"/>
  <c r="D40" i="8"/>
  <c r="C40" i="8"/>
  <c r="B40" i="8"/>
  <c r="I40" i="8" s="1"/>
  <c r="J39" i="8"/>
  <c r="I39" i="8"/>
  <c r="J38" i="8"/>
  <c r="I38" i="8"/>
  <c r="H37" i="8"/>
  <c r="G37" i="8"/>
  <c r="F37" i="8"/>
  <c r="E37" i="8"/>
  <c r="D37" i="8"/>
  <c r="C37" i="8"/>
  <c r="I37" i="8" s="1"/>
  <c r="B37" i="8"/>
  <c r="J37" i="8" s="1"/>
  <c r="J36" i="8"/>
  <c r="I36" i="8"/>
  <c r="J35" i="8"/>
  <c r="I35" i="8"/>
  <c r="H34" i="8"/>
  <c r="G34" i="8"/>
  <c r="F34" i="8"/>
  <c r="E34" i="8"/>
  <c r="D34" i="8"/>
  <c r="I34" i="8" s="1"/>
  <c r="C34" i="8"/>
  <c r="B34" i="8"/>
  <c r="J34" i="8" s="1"/>
  <c r="J33" i="8"/>
  <c r="I33" i="8"/>
  <c r="J32" i="8"/>
  <c r="I32" i="8"/>
  <c r="I31" i="8"/>
  <c r="H31" i="8"/>
  <c r="G31" i="8"/>
  <c r="F31" i="8"/>
  <c r="E31" i="8"/>
  <c r="D31" i="8"/>
  <c r="C31" i="8"/>
  <c r="B31" i="8"/>
  <c r="J31" i="8" s="1"/>
  <c r="J30" i="8"/>
  <c r="I30" i="8"/>
  <c r="J29" i="8"/>
  <c r="I29" i="8"/>
  <c r="H28" i="8"/>
  <c r="G28" i="8"/>
  <c r="F28" i="8"/>
  <c r="E28" i="8"/>
  <c r="D28" i="8"/>
  <c r="C28" i="8"/>
  <c r="B28" i="8"/>
  <c r="J28" i="8" s="1"/>
  <c r="J27" i="8"/>
  <c r="I27" i="8"/>
  <c r="J26" i="8"/>
  <c r="I26" i="8"/>
  <c r="H25" i="8"/>
  <c r="G25" i="8"/>
  <c r="F25" i="8"/>
  <c r="E25" i="8"/>
  <c r="D25" i="8"/>
  <c r="C25" i="8"/>
  <c r="I25" i="8" s="1"/>
  <c r="B25" i="8"/>
  <c r="J25" i="8" s="1"/>
  <c r="J24" i="8"/>
  <c r="I24" i="8"/>
  <c r="I42" i="8" s="1"/>
  <c r="I43" i="8" s="1"/>
  <c r="J23" i="8"/>
  <c r="I23" i="8"/>
  <c r="J21" i="8"/>
  <c r="J20" i="8"/>
  <c r="J19" i="8"/>
  <c r="J17" i="8"/>
  <c r="I17" i="8"/>
  <c r="J16" i="8"/>
  <c r="I16" i="8"/>
  <c r="J15" i="8"/>
  <c r="I15" i="8"/>
  <c r="J13" i="8"/>
  <c r="I13" i="8"/>
  <c r="J12" i="8"/>
  <c r="I12" i="8"/>
  <c r="J11" i="8"/>
  <c r="I11" i="8"/>
  <c r="J9" i="8"/>
  <c r="I9" i="8"/>
  <c r="J8" i="8"/>
  <c r="I8" i="8"/>
  <c r="J7" i="8"/>
  <c r="I7" i="8"/>
  <c r="J6" i="8"/>
  <c r="I6" i="8"/>
  <c r="J5" i="8"/>
  <c r="I5" i="8"/>
  <c r="J4" i="8"/>
  <c r="I4" i="8"/>
  <c r="H2" i="8"/>
  <c r="G2" i="8"/>
  <c r="F2" i="8"/>
  <c r="E2" i="8"/>
  <c r="D2" i="8"/>
  <c r="C2" i="8"/>
  <c r="B2" i="8"/>
  <c r="I2" i="8" l="1"/>
  <c r="J2" i="8"/>
  <c r="I41" i="8"/>
  <c r="J41" i="8"/>
  <c r="J43" i="8"/>
  <c r="J42" i="8"/>
  <c r="I28" i="8"/>
  <c r="B2" i="5"/>
  <c r="B9" i="5" s="1"/>
  <c r="B3" i="5"/>
  <c r="B4" i="5"/>
  <c r="B5" i="5"/>
  <c r="B6" i="5"/>
  <c r="Q6" i="5" s="1"/>
  <c r="B7" i="5"/>
  <c r="B8" i="5"/>
  <c r="Q4" i="5"/>
  <c r="Q8" i="5"/>
  <c r="B1" i="5"/>
  <c r="B20" i="6"/>
  <c r="B19" i="6"/>
  <c r="B18" i="6"/>
  <c r="B17" i="6"/>
  <c r="B16" i="6"/>
  <c r="B15" i="6"/>
  <c r="B14" i="6"/>
  <c r="B13" i="6"/>
  <c r="G9" i="6"/>
  <c r="F9" i="6"/>
  <c r="E9" i="6"/>
  <c r="D9" i="6"/>
  <c r="C9" i="6"/>
  <c r="B9" i="6"/>
  <c r="I8" i="6"/>
  <c r="H8" i="6"/>
  <c r="E20" i="6" s="1"/>
  <c r="I7" i="6"/>
  <c r="H7" i="6"/>
  <c r="G19" i="6" s="1"/>
  <c r="I6" i="6"/>
  <c r="H6" i="6"/>
  <c r="E18" i="6" s="1"/>
  <c r="I5" i="6"/>
  <c r="H5" i="6"/>
  <c r="C17" i="6" s="1"/>
  <c r="I4" i="6"/>
  <c r="H4" i="6"/>
  <c r="E16" i="6" s="1"/>
  <c r="I3" i="6"/>
  <c r="H3" i="6"/>
  <c r="G15" i="6" s="1"/>
  <c r="I2" i="6"/>
  <c r="H2" i="6"/>
  <c r="G17" i="6" s="1"/>
  <c r="P2" i="5"/>
  <c r="P3" i="5"/>
  <c r="P4" i="5"/>
  <c r="P5" i="5"/>
  <c r="P6" i="5"/>
  <c r="P7" i="5"/>
  <c r="P8" i="5"/>
  <c r="C9" i="5"/>
  <c r="D9" i="5"/>
  <c r="E9" i="5"/>
  <c r="F9" i="5"/>
  <c r="G9" i="5"/>
  <c r="H9" i="5"/>
  <c r="I9" i="5"/>
  <c r="J9" i="5"/>
  <c r="K9" i="5"/>
  <c r="L9" i="5"/>
  <c r="M9" i="5"/>
  <c r="N9" i="5"/>
  <c r="O9" i="5"/>
  <c r="Q2" i="5" l="1"/>
  <c r="R9" i="5"/>
  <c r="P9" i="5"/>
  <c r="Q9" i="5"/>
  <c r="Q7" i="5"/>
  <c r="Q5" i="5"/>
  <c r="Q3" i="5"/>
  <c r="F15" i="6"/>
  <c r="D17" i="6"/>
  <c r="D19" i="6"/>
  <c r="F14" i="6"/>
  <c r="F16" i="6"/>
  <c r="F18" i="6"/>
  <c r="F20" i="6"/>
  <c r="D15" i="6"/>
  <c r="B21" i="6"/>
  <c r="H9" i="6"/>
  <c r="D21" i="6" s="1"/>
  <c r="C14" i="6"/>
  <c r="G14" i="6"/>
  <c r="E15" i="6"/>
  <c r="C16" i="6"/>
  <c r="G16" i="6"/>
  <c r="E17" i="6"/>
  <c r="C18" i="6"/>
  <c r="G18" i="6"/>
  <c r="E19" i="6"/>
  <c r="C20" i="6"/>
  <c r="G20" i="6"/>
  <c r="I9" i="6"/>
  <c r="D16" i="6"/>
  <c r="F17" i="6"/>
  <c r="D18" i="6"/>
  <c r="F19" i="6"/>
  <c r="D20" i="6"/>
  <c r="D14" i="6"/>
  <c r="E14" i="6"/>
  <c r="C15" i="6"/>
  <c r="C19" i="6"/>
  <c r="R8" i="5"/>
  <c r="R7" i="5"/>
  <c r="R6" i="5"/>
  <c r="R5" i="5"/>
  <c r="R4" i="5"/>
  <c r="R3" i="5"/>
  <c r="R2" i="5"/>
  <c r="E21" i="6" l="1"/>
  <c r="G21" i="6"/>
  <c r="C21" i="6"/>
  <c r="F21" i="6"/>
  <c r="T226" i="3" l="1"/>
  <c r="U226" i="3"/>
  <c r="V226" i="3"/>
  <c r="W226" i="3"/>
  <c r="T227" i="3"/>
  <c r="U227" i="3"/>
  <c r="V227" i="3"/>
  <c r="W227" i="3"/>
  <c r="V3" i="3"/>
  <c r="W3" i="3"/>
  <c r="V4" i="3"/>
  <c r="W4" i="3"/>
  <c r="V5" i="3"/>
  <c r="W5" i="3"/>
  <c r="V6" i="3"/>
  <c r="W6" i="3"/>
  <c r="V7" i="3"/>
  <c r="W7" i="3"/>
  <c r="V8" i="3"/>
  <c r="W8" i="3"/>
  <c r="V9" i="3"/>
  <c r="W9" i="3"/>
  <c r="V10" i="3"/>
  <c r="W10" i="3"/>
  <c r="V11" i="3"/>
  <c r="W11" i="3"/>
  <c r="V12" i="3"/>
  <c r="W12" i="3"/>
  <c r="V13" i="3"/>
  <c r="W13" i="3"/>
  <c r="V14" i="3"/>
  <c r="W14" i="3"/>
  <c r="V15" i="3"/>
  <c r="W15" i="3"/>
  <c r="V16" i="3"/>
  <c r="W16" i="3"/>
  <c r="V17" i="3"/>
  <c r="W17" i="3"/>
  <c r="V18" i="3"/>
  <c r="W18" i="3"/>
  <c r="V19" i="3"/>
  <c r="W19" i="3"/>
  <c r="V20" i="3"/>
  <c r="W20" i="3"/>
  <c r="V21" i="3"/>
  <c r="W21" i="3"/>
  <c r="V22" i="3"/>
  <c r="W22" i="3"/>
  <c r="V23" i="3"/>
  <c r="W23" i="3"/>
  <c r="V24" i="3"/>
  <c r="W24" i="3"/>
  <c r="V25" i="3"/>
  <c r="W25" i="3"/>
  <c r="V26" i="3"/>
  <c r="W26" i="3"/>
  <c r="V27" i="3"/>
  <c r="W27" i="3"/>
  <c r="V28" i="3"/>
  <c r="W28" i="3"/>
  <c r="V29" i="3"/>
  <c r="W29" i="3"/>
  <c r="V30" i="3"/>
  <c r="W30" i="3"/>
  <c r="V31" i="3"/>
  <c r="W31" i="3"/>
  <c r="V32" i="3"/>
  <c r="W32" i="3"/>
  <c r="V33" i="3"/>
  <c r="W33" i="3"/>
  <c r="V34" i="3"/>
  <c r="W34" i="3"/>
  <c r="V35" i="3"/>
  <c r="W35" i="3"/>
  <c r="V36" i="3"/>
  <c r="W36" i="3"/>
  <c r="V37" i="3"/>
  <c r="W37" i="3"/>
  <c r="V38" i="3"/>
  <c r="W38" i="3"/>
  <c r="V39" i="3"/>
  <c r="W39" i="3"/>
  <c r="V40" i="3"/>
  <c r="W40" i="3"/>
  <c r="V41" i="3"/>
  <c r="W41" i="3"/>
  <c r="V42" i="3"/>
  <c r="W42" i="3"/>
  <c r="V43" i="3"/>
  <c r="W43" i="3"/>
  <c r="V44" i="3"/>
  <c r="W44" i="3"/>
  <c r="V45" i="3"/>
  <c r="W45" i="3"/>
  <c r="V46" i="3"/>
  <c r="W46" i="3"/>
  <c r="V47" i="3"/>
  <c r="W47" i="3"/>
  <c r="V48" i="3"/>
  <c r="W48" i="3"/>
  <c r="V49" i="3"/>
  <c r="W49" i="3"/>
  <c r="V50" i="3"/>
  <c r="W50" i="3"/>
  <c r="V51" i="3"/>
  <c r="W51" i="3"/>
  <c r="V52" i="3"/>
  <c r="W52" i="3"/>
  <c r="V53" i="3"/>
  <c r="W53" i="3"/>
  <c r="V54" i="3"/>
  <c r="W54" i="3"/>
  <c r="V55" i="3"/>
  <c r="W55" i="3"/>
  <c r="V56" i="3"/>
  <c r="W56" i="3"/>
  <c r="V57" i="3"/>
  <c r="W57" i="3"/>
  <c r="V58" i="3"/>
  <c r="W58" i="3"/>
  <c r="V59" i="3"/>
  <c r="W59" i="3"/>
  <c r="V60" i="3"/>
  <c r="W60" i="3"/>
  <c r="V61" i="3"/>
  <c r="W61" i="3"/>
  <c r="V62" i="3"/>
  <c r="W62" i="3"/>
  <c r="V63" i="3"/>
  <c r="W63" i="3"/>
  <c r="V64" i="3"/>
  <c r="W64" i="3"/>
  <c r="V65" i="3"/>
  <c r="W65" i="3"/>
  <c r="V66" i="3"/>
  <c r="W66" i="3"/>
  <c r="V67" i="3"/>
  <c r="W67" i="3"/>
  <c r="V68" i="3"/>
  <c r="W68" i="3"/>
  <c r="V69" i="3"/>
  <c r="W69" i="3"/>
  <c r="V70" i="3"/>
  <c r="W70" i="3"/>
  <c r="V71" i="3"/>
  <c r="W71" i="3"/>
  <c r="V72" i="3"/>
  <c r="W72" i="3"/>
  <c r="V73" i="3"/>
  <c r="W73" i="3"/>
  <c r="V74" i="3"/>
  <c r="W74" i="3"/>
  <c r="V75" i="3"/>
  <c r="W75" i="3"/>
  <c r="V76" i="3"/>
  <c r="W76" i="3"/>
  <c r="V77" i="3"/>
  <c r="W77" i="3"/>
  <c r="V78" i="3"/>
  <c r="W78" i="3"/>
  <c r="V79" i="3"/>
  <c r="W79" i="3"/>
  <c r="V80" i="3"/>
  <c r="W80" i="3"/>
  <c r="V81" i="3"/>
  <c r="W81" i="3"/>
  <c r="V82" i="3"/>
  <c r="W82" i="3"/>
  <c r="V83" i="3"/>
  <c r="W83" i="3"/>
  <c r="V84" i="3"/>
  <c r="W84" i="3"/>
  <c r="V85" i="3"/>
  <c r="W85" i="3"/>
  <c r="V86" i="3"/>
  <c r="W86" i="3"/>
  <c r="V87" i="3"/>
  <c r="W87" i="3"/>
  <c r="V88" i="3"/>
  <c r="W88" i="3"/>
  <c r="V89" i="3"/>
  <c r="W89" i="3"/>
  <c r="V90" i="3"/>
  <c r="W90" i="3"/>
  <c r="V91" i="3"/>
  <c r="W91" i="3"/>
  <c r="V92" i="3"/>
  <c r="W92" i="3"/>
  <c r="V93" i="3"/>
  <c r="W93" i="3"/>
  <c r="V94" i="3"/>
  <c r="W94" i="3"/>
  <c r="V95" i="3"/>
  <c r="W95" i="3"/>
  <c r="V96" i="3"/>
  <c r="W96" i="3"/>
  <c r="V97" i="3"/>
  <c r="W97" i="3"/>
  <c r="V98" i="3"/>
  <c r="W98" i="3"/>
  <c r="V99" i="3"/>
  <c r="W99" i="3"/>
  <c r="V100" i="3"/>
  <c r="W100" i="3"/>
  <c r="V101" i="3"/>
  <c r="W101" i="3"/>
  <c r="V102" i="3"/>
  <c r="W102" i="3"/>
  <c r="V103" i="3"/>
  <c r="W103" i="3"/>
  <c r="V104" i="3"/>
  <c r="W104" i="3"/>
  <c r="V105" i="3"/>
  <c r="W105" i="3"/>
  <c r="V106" i="3"/>
  <c r="W106" i="3"/>
  <c r="V107" i="3"/>
  <c r="W107" i="3"/>
  <c r="V108" i="3"/>
  <c r="W108" i="3"/>
  <c r="V109" i="3"/>
  <c r="W109" i="3"/>
  <c r="V110" i="3"/>
  <c r="W110" i="3"/>
  <c r="V111" i="3"/>
  <c r="W111" i="3"/>
  <c r="V112" i="3"/>
  <c r="W112" i="3"/>
  <c r="V113" i="3"/>
  <c r="W113" i="3"/>
  <c r="V114" i="3"/>
  <c r="W114" i="3"/>
  <c r="V115" i="3"/>
  <c r="W115" i="3"/>
  <c r="V116" i="3"/>
  <c r="W116" i="3"/>
  <c r="V117" i="3"/>
  <c r="W117" i="3"/>
  <c r="V118" i="3"/>
  <c r="W118" i="3"/>
  <c r="V119" i="3"/>
  <c r="W119" i="3"/>
  <c r="V120" i="3"/>
  <c r="W120" i="3"/>
  <c r="V121" i="3"/>
  <c r="W121" i="3"/>
  <c r="V122" i="3"/>
  <c r="W122" i="3"/>
  <c r="V123" i="3"/>
  <c r="W123" i="3"/>
  <c r="V124" i="3"/>
  <c r="W124" i="3"/>
  <c r="V125" i="3"/>
  <c r="W125" i="3"/>
  <c r="V126" i="3"/>
  <c r="W126" i="3"/>
  <c r="V127" i="3"/>
  <c r="W127" i="3"/>
  <c r="V128" i="3"/>
  <c r="W128" i="3"/>
  <c r="V129" i="3"/>
  <c r="W129" i="3"/>
  <c r="V130" i="3"/>
  <c r="W130" i="3"/>
  <c r="V131" i="3"/>
  <c r="W131" i="3"/>
  <c r="V132" i="3"/>
  <c r="W132" i="3"/>
  <c r="V133" i="3"/>
  <c r="W133" i="3"/>
  <c r="V134" i="3"/>
  <c r="W134" i="3"/>
  <c r="V135" i="3"/>
  <c r="W135" i="3"/>
  <c r="V136" i="3"/>
  <c r="W136" i="3"/>
  <c r="V137" i="3"/>
  <c r="W137" i="3"/>
  <c r="V138" i="3"/>
  <c r="W138" i="3"/>
  <c r="V139" i="3"/>
  <c r="W139" i="3"/>
  <c r="V140" i="3"/>
  <c r="W140" i="3"/>
  <c r="V141" i="3"/>
  <c r="W141" i="3"/>
  <c r="V142" i="3"/>
  <c r="W142" i="3"/>
  <c r="V143" i="3"/>
  <c r="W143" i="3"/>
  <c r="V144" i="3"/>
  <c r="W144" i="3"/>
  <c r="V145" i="3"/>
  <c r="W145" i="3"/>
  <c r="V146" i="3"/>
  <c r="W146" i="3"/>
  <c r="V147" i="3"/>
  <c r="W147" i="3"/>
  <c r="V148" i="3"/>
  <c r="W148" i="3"/>
  <c r="V149" i="3"/>
  <c r="W149" i="3"/>
  <c r="V150" i="3"/>
  <c r="W150" i="3"/>
  <c r="V151" i="3"/>
  <c r="W151" i="3"/>
  <c r="V152" i="3"/>
  <c r="W152" i="3"/>
  <c r="V153" i="3"/>
  <c r="W153" i="3"/>
  <c r="V154" i="3"/>
  <c r="W154" i="3"/>
  <c r="V155" i="3"/>
  <c r="W155" i="3"/>
  <c r="V156" i="3"/>
  <c r="W156" i="3"/>
  <c r="V157" i="3"/>
  <c r="W157" i="3"/>
  <c r="V158" i="3"/>
  <c r="W158" i="3"/>
  <c r="V159" i="3"/>
  <c r="W159" i="3"/>
  <c r="V160" i="3"/>
  <c r="W160" i="3"/>
  <c r="V161" i="3"/>
  <c r="W161" i="3"/>
  <c r="V162" i="3"/>
  <c r="W162" i="3"/>
  <c r="V163" i="3"/>
  <c r="W163" i="3"/>
  <c r="V164" i="3"/>
  <c r="W164" i="3"/>
  <c r="V165" i="3"/>
  <c r="W165" i="3"/>
  <c r="V166" i="3"/>
  <c r="W166" i="3"/>
  <c r="V167" i="3"/>
  <c r="W167" i="3"/>
  <c r="V168" i="3"/>
  <c r="W168" i="3"/>
  <c r="V169" i="3"/>
  <c r="W169" i="3"/>
  <c r="V170" i="3"/>
  <c r="W170" i="3"/>
  <c r="V171" i="3"/>
  <c r="W171" i="3"/>
  <c r="V172" i="3"/>
  <c r="W172" i="3"/>
  <c r="V173" i="3"/>
  <c r="W173" i="3"/>
  <c r="V174" i="3"/>
  <c r="W174" i="3"/>
  <c r="V175" i="3"/>
  <c r="W175" i="3"/>
  <c r="V176" i="3"/>
  <c r="W176" i="3"/>
  <c r="V177" i="3"/>
  <c r="W177" i="3"/>
  <c r="V178" i="3"/>
  <c r="W178" i="3"/>
  <c r="V179" i="3"/>
  <c r="W179" i="3"/>
  <c r="V180" i="3"/>
  <c r="W180" i="3"/>
  <c r="V181" i="3"/>
  <c r="W181" i="3"/>
  <c r="V182" i="3"/>
  <c r="W182" i="3"/>
  <c r="V183" i="3"/>
  <c r="W183" i="3"/>
  <c r="V184" i="3"/>
  <c r="W184" i="3"/>
  <c r="V185" i="3"/>
  <c r="W185" i="3"/>
  <c r="V186" i="3"/>
  <c r="W186" i="3"/>
  <c r="V187" i="3"/>
  <c r="W187" i="3"/>
  <c r="V188" i="3"/>
  <c r="W188" i="3"/>
  <c r="V189" i="3"/>
  <c r="W189" i="3"/>
  <c r="V190" i="3"/>
  <c r="W190" i="3"/>
  <c r="V191" i="3"/>
  <c r="W191" i="3"/>
  <c r="V192" i="3"/>
  <c r="W192" i="3"/>
  <c r="V193" i="3"/>
  <c r="W193" i="3"/>
  <c r="V194" i="3"/>
  <c r="W194" i="3"/>
  <c r="V195" i="3"/>
  <c r="W195" i="3"/>
  <c r="V196" i="3"/>
  <c r="W196" i="3"/>
  <c r="V197" i="3"/>
  <c r="W197" i="3"/>
  <c r="V198" i="3"/>
  <c r="W198" i="3"/>
  <c r="V199" i="3"/>
  <c r="W199" i="3"/>
  <c r="V200" i="3"/>
  <c r="W200" i="3"/>
  <c r="V201" i="3"/>
  <c r="W201" i="3"/>
  <c r="V202" i="3"/>
  <c r="W202" i="3"/>
  <c r="V203" i="3"/>
  <c r="W203" i="3"/>
  <c r="V204" i="3"/>
  <c r="W204" i="3"/>
  <c r="V205" i="3"/>
  <c r="W205" i="3"/>
  <c r="V206" i="3"/>
  <c r="W206" i="3"/>
  <c r="V207" i="3"/>
  <c r="W207" i="3"/>
  <c r="V208" i="3"/>
  <c r="W208" i="3"/>
  <c r="V209" i="3"/>
  <c r="W209" i="3"/>
  <c r="V210" i="3"/>
  <c r="W210" i="3"/>
  <c r="V211" i="3"/>
  <c r="W211" i="3"/>
  <c r="V212" i="3"/>
  <c r="W212" i="3"/>
  <c r="V213" i="3"/>
  <c r="W213" i="3"/>
  <c r="V214" i="3"/>
  <c r="W214" i="3"/>
  <c r="V215" i="3"/>
  <c r="W215" i="3"/>
  <c r="V216" i="3"/>
  <c r="W216" i="3"/>
  <c r="V217" i="3"/>
  <c r="W217" i="3"/>
  <c r="V218" i="3"/>
  <c r="W218" i="3"/>
  <c r="V219" i="3"/>
  <c r="W219" i="3"/>
  <c r="V220" i="3"/>
  <c r="W220" i="3"/>
  <c r="V221" i="3"/>
  <c r="W221" i="3"/>
  <c r="V222" i="3"/>
  <c r="W222" i="3"/>
  <c r="V223" i="3"/>
  <c r="W223" i="3"/>
  <c r="V225" i="3"/>
  <c r="W225" i="3"/>
  <c r="W2" i="3"/>
  <c r="V2" i="3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5" i="3"/>
  <c r="U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5" i="3"/>
  <c r="T2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D227" i="3"/>
  <c r="D226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" i="3"/>
  <c r="N3" i="3"/>
  <c r="N4" i="3"/>
  <c r="N5" i="3"/>
  <c r="N6" i="3"/>
  <c r="N7" i="3"/>
  <c r="S7" i="3" s="1"/>
  <c r="N8" i="3"/>
  <c r="N9" i="3"/>
  <c r="N10" i="3"/>
  <c r="N11" i="3"/>
  <c r="S11" i="3" s="1"/>
  <c r="N12" i="3"/>
  <c r="N13" i="3"/>
  <c r="N14" i="3"/>
  <c r="N15" i="3"/>
  <c r="S15" i="3" s="1"/>
  <c r="N16" i="3"/>
  <c r="N17" i="3"/>
  <c r="N18" i="3"/>
  <c r="N19" i="3"/>
  <c r="S19" i="3" s="1"/>
  <c r="N20" i="3"/>
  <c r="N21" i="3"/>
  <c r="N22" i="3"/>
  <c r="N23" i="3"/>
  <c r="S23" i="3" s="1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S146" i="3" s="1"/>
  <c r="N147" i="3"/>
  <c r="N148" i="3"/>
  <c r="N149" i="3"/>
  <c r="N150" i="3"/>
  <c r="N151" i="3"/>
  <c r="N152" i="3"/>
  <c r="N153" i="3"/>
  <c r="N154" i="3"/>
  <c r="N155" i="3"/>
  <c r="N156" i="3"/>
  <c r="N157" i="3"/>
  <c r="N158" i="3"/>
  <c r="S158" i="3" s="1"/>
  <c r="N159" i="3"/>
  <c r="N160" i="3"/>
  <c r="N161" i="3"/>
  <c r="N162" i="3"/>
  <c r="N163" i="3"/>
  <c r="N164" i="3"/>
  <c r="N165" i="3"/>
  <c r="N166" i="3"/>
  <c r="S166" i="3" s="1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S182" i="3" s="1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" i="3"/>
  <c r="B227" i="3"/>
  <c r="B226" i="3"/>
  <c r="B225" i="3"/>
  <c r="G225" i="2"/>
  <c r="H225" i="2"/>
  <c r="I225" i="2"/>
  <c r="G226" i="2"/>
  <c r="H226" i="2"/>
  <c r="I226" i="2"/>
  <c r="G227" i="2"/>
  <c r="H227" i="2"/>
  <c r="I227" i="2"/>
  <c r="B227" i="2"/>
  <c r="B226" i="2"/>
  <c r="B225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D223" i="2"/>
  <c r="F223" i="2" s="1"/>
  <c r="K223" i="2" s="1"/>
  <c r="D222" i="2"/>
  <c r="D221" i="2"/>
  <c r="D220" i="2"/>
  <c r="D219" i="2"/>
  <c r="D218" i="2"/>
  <c r="D217" i="2"/>
  <c r="F217" i="2" s="1"/>
  <c r="K217" i="2" s="1"/>
  <c r="N217" i="2" s="1"/>
  <c r="D216" i="2"/>
  <c r="D215" i="2"/>
  <c r="F215" i="2" s="1"/>
  <c r="K215" i="2" s="1"/>
  <c r="D214" i="2"/>
  <c r="D213" i="2"/>
  <c r="F213" i="2" s="1"/>
  <c r="K213" i="2" s="1"/>
  <c r="D212" i="2"/>
  <c r="D211" i="2"/>
  <c r="F211" i="2" s="1"/>
  <c r="L211" i="2" s="1"/>
  <c r="D210" i="2"/>
  <c r="D209" i="2"/>
  <c r="F209" i="2" s="1"/>
  <c r="D208" i="2"/>
  <c r="D207" i="2"/>
  <c r="F207" i="2" s="1"/>
  <c r="K207" i="2" s="1"/>
  <c r="D206" i="2"/>
  <c r="D205" i="2"/>
  <c r="D204" i="2"/>
  <c r="D203" i="2"/>
  <c r="D202" i="2"/>
  <c r="D201" i="2"/>
  <c r="D200" i="2"/>
  <c r="D199" i="2"/>
  <c r="F199" i="2" s="1"/>
  <c r="K199" i="2" s="1"/>
  <c r="D198" i="2"/>
  <c r="D197" i="2"/>
  <c r="D196" i="2"/>
  <c r="D195" i="2"/>
  <c r="F195" i="2" s="1"/>
  <c r="L195" i="2" s="1"/>
  <c r="D194" i="2"/>
  <c r="D193" i="2"/>
  <c r="D192" i="2"/>
  <c r="D191" i="2"/>
  <c r="F191" i="2" s="1"/>
  <c r="K191" i="2" s="1"/>
  <c r="D190" i="2"/>
  <c r="D189" i="2"/>
  <c r="D188" i="2"/>
  <c r="D187" i="2"/>
  <c r="D186" i="2"/>
  <c r="D185" i="2"/>
  <c r="D184" i="2"/>
  <c r="D183" i="2"/>
  <c r="F183" i="2" s="1"/>
  <c r="L183" i="2" s="1"/>
  <c r="D182" i="2"/>
  <c r="D181" i="2"/>
  <c r="D180" i="2"/>
  <c r="D179" i="2"/>
  <c r="F179" i="2" s="1"/>
  <c r="D178" i="2"/>
  <c r="D177" i="2"/>
  <c r="D176" i="2"/>
  <c r="D175" i="2"/>
  <c r="D174" i="2"/>
  <c r="D173" i="2"/>
  <c r="D172" i="2"/>
  <c r="D171" i="2"/>
  <c r="F171" i="2" s="1"/>
  <c r="L171" i="2" s="1"/>
  <c r="D170" i="2"/>
  <c r="D169" i="2"/>
  <c r="D168" i="2"/>
  <c r="D167" i="2"/>
  <c r="F167" i="2" s="1"/>
  <c r="L167" i="2" s="1"/>
  <c r="D166" i="2"/>
  <c r="D165" i="2"/>
  <c r="D164" i="2"/>
  <c r="D163" i="2"/>
  <c r="D162" i="2"/>
  <c r="D161" i="2"/>
  <c r="D160" i="2"/>
  <c r="D159" i="2"/>
  <c r="F159" i="2" s="1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F131" i="2" s="1"/>
  <c r="K131" i="2" s="1"/>
  <c r="M131" i="2" s="1"/>
  <c r="D130" i="2"/>
  <c r="D129" i="2"/>
  <c r="D128" i="2"/>
  <c r="D127" i="2"/>
  <c r="F127" i="2" s="1"/>
  <c r="L127" i="2" s="1"/>
  <c r="D126" i="2"/>
  <c r="D125" i="2"/>
  <c r="D124" i="2"/>
  <c r="D123" i="2"/>
  <c r="D122" i="2"/>
  <c r="D121" i="2"/>
  <c r="D120" i="2"/>
  <c r="D119" i="2"/>
  <c r="F119" i="2" s="1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F99" i="2" s="1"/>
  <c r="D98" i="2"/>
  <c r="D97" i="2"/>
  <c r="D96" i="2"/>
  <c r="D95" i="2"/>
  <c r="F95" i="2" s="1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F75" i="2" s="1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J2" i="2" s="1"/>
  <c r="AK237" i="1"/>
  <c r="AJ237" i="1"/>
  <c r="AI237" i="1"/>
  <c r="AH237" i="1"/>
  <c r="AF237" i="1"/>
  <c r="AE237" i="1"/>
  <c r="AD237" i="1"/>
  <c r="AC237" i="1"/>
  <c r="AB237" i="1"/>
  <c r="AA237" i="1"/>
  <c r="Z237" i="1"/>
  <c r="Y237" i="1"/>
  <c r="X237" i="1"/>
  <c r="U237" i="1"/>
  <c r="R237" i="1"/>
  <c r="P237" i="1"/>
  <c r="O237" i="1"/>
  <c r="N237" i="1"/>
  <c r="L237" i="1"/>
  <c r="K237" i="1"/>
  <c r="H237" i="1"/>
  <c r="G237" i="1"/>
  <c r="F237" i="1"/>
  <c r="B237" i="1"/>
  <c r="AK236" i="1"/>
  <c r="AJ236" i="1"/>
  <c r="AI236" i="1"/>
  <c r="AH236" i="1"/>
  <c r="AF236" i="1"/>
  <c r="AE236" i="1"/>
  <c r="AD236" i="1"/>
  <c r="AC236" i="1"/>
  <c r="AB236" i="1"/>
  <c r="AA236" i="1"/>
  <c r="Z236" i="1"/>
  <c r="Y236" i="1"/>
  <c r="X236" i="1"/>
  <c r="U236" i="1"/>
  <c r="R236" i="1"/>
  <c r="P236" i="1"/>
  <c r="O236" i="1"/>
  <c r="N236" i="1"/>
  <c r="L236" i="1"/>
  <c r="K236" i="1"/>
  <c r="H236" i="1"/>
  <c r="G236" i="1"/>
  <c r="F236" i="1"/>
  <c r="B236" i="1"/>
  <c r="AK235" i="1"/>
  <c r="AL235" i="1" s="1"/>
  <c r="AJ235" i="1"/>
  <c r="AI235" i="1"/>
  <c r="AH235" i="1"/>
  <c r="AF235" i="1"/>
  <c r="AG235" i="1" s="1"/>
  <c r="AE235" i="1"/>
  <c r="AD235" i="1"/>
  <c r="AC235" i="1"/>
  <c r="AB235" i="1"/>
  <c r="AA235" i="1"/>
  <c r="Z235" i="1"/>
  <c r="Y235" i="1"/>
  <c r="X235" i="1"/>
  <c r="U235" i="1"/>
  <c r="V235" i="1" s="1"/>
  <c r="R235" i="1"/>
  <c r="P235" i="1"/>
  <c r="O235" i="1"/>
  <c r="N235" i="1"/>
  <c r="L235" i="1"/>
  <c r="M235" i="1" s="1"/>
  <c r="K235" i="1"/>
  <c r="H235" i="1"/>
  <c r="G235" i="1"/>
  <c r="F235" i="1"/>
  <c r="E235" i="1"/>
  <c r="C235" i="1"/>
  <c r="B235" i="1"/>
  <c r="AK233" i="1"/>
  <c r="AL233" i="1" s="1"/>
  <c r="AJ233" i="1"/>
  <c r="AI233" i="1"/>
  <c r="AH233" i="1"/>
  <c r="AF233" i="1"/>
  <c r="AE233" i="1"/>
  <c r="AD233" i="1"/>
  <c r="AC233" i="1"/>
  <c r="AB233" i="1"/>
  <c r="AA233" i="1"/>
  <c r="Z233" i="1"/>
  <c r="Y233" i="1"/>
  <c r="X233" i="1"/>
  <c r="U233" i="1"/>
  <c r="R233" i="1"/>
  <c r="Q233" i="1"/>
  <c r="P233" i="1"/>
  <c r="O233" i="1"/>
  <c r="N233" i="1"/>
  <c r="M233" i="1"/>
  <c r="L233" i="1"/>
  <c r="K233" i="1"/>
  <c r="H233" i="1"/>
  <c r="I233" i="1" s="1"/>
  <c r="G233" i="1"/>
  <c r="F233" i="1"/>
  <c r="E233" i="1"/>
  <c r="C233" i="1"/>
  <c r="AL232" i="1"/>
  <c r="W232" i="1"/>
  <c r="Q232" i="1"/>
  <c r="M232" i="1"/>
  <c r="I232" i="1"/>
  <c r="AL231" i="1"/>
  <c r="S231" i="1"/>
  <c r="W231" i="1" s="1"/>
  <c r="Q231" i="1"/>
  <c r="M231" i="1"/>
  <c r="I231" i="1"/>
  <c r="AL230" i="1"/>
  <c r="Q230" i="1"/>
  <c r="S230" i="1" s="1"/>
  <c r="W230" i="1" s="1"/>
  <c r="M230" i="1"/>
  <c r="I230" i="1"/>
  <c r="AL229" i="1"/>
  <c r="S229" i="1"/>
  <c r="W229" i="1" s="1"/>
  <c r="Q229" i="1"/>
  <c r="M229" i="1"/>
  <c r="I229" i="1"/>
  <c r="AL228" i="1"/>
  <c r="Q228" i="1"/>
  <c r="S228" i="1" s="1"/>
  <c r="W228" i="1" s="1"/>
  <c r="M228" i="1"/>
  <c r="I228" i="1"/>
  <c r="AL227" i="1"/>
  <c r="S227" i="1"/>
  <c r="W227" i="1" s="1"/>
  <c r="Q227" i="1"/>
  <c r="M227" i="1"/>
  <c r="I227" i="1"/>
  <c r="AL226" i="1"/>
  <c r="Q226" i="1"/>
  <c r="S226" i="1" s="1"/>
  <c r="M226" i="1"/>
  <c r="I226" i="1"/>
  <c r="AK224" i="1"/>
  <c r="AL224" i="1" s="1"/>
  <c r="AJ224" i="1"/>
  <c r="AI224" i="1"/>
  <c r="AH224" i="1"/>
  <c r="AF224" i="1"/>
  <c r="AG224" i="1" s="1"/>
  <c r="AE224" i="1"/>
  <c r="AD224" i="1"/>
  <c r="AC224" i="1"/>
  <c r="AB224" i="1"/>
  <c r="AA224" i="1"/>
  <c r="Z224" i="1"/>
  <c r="Y224" i="1"/>
  <c r="X224" i="1"/>
  <c r="U224" i="1"/>
  <c r="V224" i="1" s="1"/>
  <c r="R224" i="1"/>
  <c r="P224" i="1"/>
  <c r="O224" i="1"/>
  <c r="N224" i="1"/>
  <c r="L224" i="1"/>
  <c r="M224" i="1" s="1"/>
  <c r="K224" i="1"/>
  <c r="H224" i="1"/>
  <c r="I224" i="1" s="1"/>
  <c r="G224" i="1"/>
  <c r="F224" i="1"/>
  <c r="E224" i="1"/>
  <c r="C224" i="1"/>
  <c r="B224" i="1"/>
  <c r="J224" i="1" s="1"/>
  <c r="AL223" i="1"/>
  <c r="AG223" i="1"/>
  <c r="V223" i="1"/>
  <c r="Q223" i="1"/>
  <c r="S223" i="1" s="1"/>
  <c r="T223" i="1" s="1"/>
  <c r="M223" i="1"/>
  <c r="I223" i="1"/>
  <c r="J223" i="1" s="1"/>
  <c r="AL222" i="1"/>
  <c r="AG222" i="1"/>
  <c r="V222" i="1"/>
  <c r="Q222" i="1"/>
  <c r="S222" i="1" s="1"/>
  <c r="W222" i="1" s="1"/>
  <c r="M222" i="1"/>
  <c r="J222" i="1"/>
  <c r="I222" i="1"/>
  <c r="AL221" i="1"/>
  <c r="AG221" i="1"/>
  <c r="W221" i="1"/>
  <c r="V221" i="1"/>
  <c r="Q221" i="1"/>
  <c r="S221" i="1" s="1"/>
  <c r="T221" i="1" s="1"/>
  <c r="M221" i="1"/>
  <c r="I221" i="1"/>
  <c r="J221" i="1" s="1"/>
  <c r="AL220" i="1"/>
  <c r="AG220" i="1"/>
  <c r="V220" i="1"/>
  <c r="T220" i="1"/>
  <c r="Q220" i="1"/>
  <c r="S220" i="1" s="1"/>
  <c r="W220" i="1" s="1"/>
  <c r="M220" i="1"/>
  <c r="J220" i="1"/>
  <c r="I220" i="1"/>
  <c r="AL219" i="1"/>
  <c r="AG219" i="1"/>
  <c r="W219" i="1"/>
  <c r="V219" i="1"/>
  <c r="Q219" i="1"/>
  <c r="S219" i="1" s="1"/>
  <c r="T219" i="1" s="1"/>
  <c r="M219" i="1"/>
  <c r="I219" i="1"/>
  <c r="J219" i="1" s="1"/>
  <c r="AL218" i="1"/>
  <c r="AG218" i="1"/>
  <c r="V218" i="1"/>
  <c r="Q218" i="1"/>
  <c r="S218" i="1" s="1"/>
  <c r="W218" i="1" s="1"/>
  <c r="M218" i="1"/>
  <c r="J218" i="1"/>
  <c r="I218" i="1"/>
  <c r="AL217" i="1"/>
  <c r="AG217" i="1"/>
  <c r="V217" i="1"/>
  <c r="Q217" i="1"/>
  <c r="S217" i="1" s="1"/>
  <c r="T217" i="1" s="1"/>
  <c r="M217" i="1"/>
  <c r="I217" i="1"/>
  <c r="J217" i="1" s="1"/>
  <c r="AL216" i="1"/>
  <c r="AG216" i="1"/>
  <c r="V216" i="1"/>
  <c r="T216" i="1"/>
  <c r="Q216" i="1"/>
  <c r="S216" i="1" s="1"/>
  <c r="W216" i="1" s="1"/>
  <c r="M216" i="1"/>
  <c r="J216" i="1"/>
  <c r="I216" i="1"/>
  <c r="AL215" i="1"/>
  <c r="AG215" i="1"/>
  <c r="V215" i="1"/>
  <c r="Q215" i="1"/>
  <c r="S215" i="1" s="1"/>
  <c r="T215" i="1" s="1"/>
  <c r="M215" i="1"/>
  <c r="I215" i="1"/>
  <c r="J215" i="1" s="1"/>
  <c r="AL214" i="1"/>
  <c r="AG214" i="1"/>
  <c r="V214" i="1"/>
  <c r="Q214" i="1"/>
  <c r="S214" i="1" s="1"/>
  <c r="W214" i="1" s="1"/>
  <c r="M214" i="1"/>
  <c r="J214" i="1"/>
  <c r="I214" i="1"/>
  <c r="AL213" i="1"/>
  <c r="AG213" i="1"/>
  <c r="W213" i="1"/>
  <c r="V213" i="1"/>
  <c r="Q213" i="1"/>
  <c r="S213" i="1" s="1"/>
  <c r="T213" i="1" s="1"/>
  <c r="M213" i="1"/>
  <c r="I213" i="1"/>
  <c r="J213" i="1" s="1"/>
  <c r="AL212" i="1"/>
  <c r="AG212" i="1"/>
  <c r="V212" i="1"/>
  <c r="T212" i="1"/>
  <c r="Q212" i="1"/>
  <c r="S212" i="1" s="1"/>
  <c r="W212" i="1" s="1"/>
  <c r="M212" i="1"/>
  <c r="J212" i="1"/>
  <c r="I212" i="1"/>
  <c r="AL211" i="1"/>
  <c r="AG211" i="1"/>
  <c r="W211" i="1"/>
  <c r="V211" i="1"/>
  <c r="Q211" i="1"/>
  <c r="S211" i="1" s="1"/>
  <c r="T211" i="1" s="1"/>
  <c r="M211" i="1"/>
  <c r="I211" i="1"/>
  <c r="J211" i="1" s="1"/>
  <c r="AL210" i="1"/>
  <c r="AG210" i="1"/>
  <c r="V210" i="1"/>
  <c r="Q210" i="1"/>
  <c r="S210" i="1" s="1"/>
  <c r="W210" i="1" s="1"/>
  <c r="M210" i="1"/>
  <c r="J210" i="1"/>
  <c r="I210" i="1"/>
  <c r="AL209" i="1"/>
  <c r="AG209" i="1"/>
  <c r="W209" i="1"/>
  <c r="V209" i="1"/>
  <c r="T209" i="1"/>
  <c r="M209" i="1"/>
  <c r="J209" i="1"/>
  <c r="I209" i="1"/>
  <c r="AL208" i="1"/>
  <c r="AG208" i="1"/>
  <c r="V208" i="1"/>
  <c r="Q208" i="1"/>
  <c r="S208" i="1" s="1"/>
  <c r="T208" i="1" s="1"/>
  <c r="M208" i="1"/>
  <c r="I208" i="1"/>
  <c r="J208" i="1" s="1"/>
  <c r="AL207" i="1"/>
  <c r="AG207" i="1"/>
  <c r="V207" i="1"/>
  <c r="T207" i="1"/>
  <c r="Q207" i="1"/>
  <c r="S207" i="1" s="1"/>
  <c r="W207" i="1" s="1"/>
  <c r="M207" i="1"/>
  <c r="J207" i="1"/>
  <c r="I207" i="1"/>
  <c r="AL206" i="1"/>
  <c r="AG206" i="1"/>
  <c r="V206" i="1"/>
  <c r="Q206" i="1"/>
  <c r="S206" i="1" s="1"/>
  <c r="T206" i="1" s="1"/>
  <c r="M206" i="1"/>
  <c r="I206" i="1"/>
  <c r="J206" i="1" s="1"/>
  <c r="AL205" i="1"/>
  <c r="AG205" i="1"/>
  <c r="V205" i="1"/>
  <c r="Q205" i="1"/>
  <c r="S205" i="1" s="1"/>
  <c r="W205" i="1" s="1"/>
  <c r="M205" i="1"/>
  <c r="J205" i="1"/>
  <c r="I205" i="1"/>
  <c r="AL204" i="1"/>
  <c r="AG204" i="1"/>
  <c r="W204" i="1"/>
  <c r="V204" i="1"/>
  <c r="Q204" i="1"/>
  <c r="S204" i="1" s="1"/>
  <c r="T204" i="1" s="1"/>
  <c r="M204" i="1"/>
  <c r="I204" i="1"/>
  <c r="J204" i="1" s="1"/>
  <c r="AL203" i="1"/>
  <c r="AG203" i="1"/>
  <c r="V203" i="1"/>
  <c r="T203" i="1"/>
  <c r="Q203" i="1"/>
  <c r="S203" i="1" s="1"/>
  <c r="W203" i="1" s="1"/>
  <c r="M203" i="1"/>
  <c r="J203" i="1"/>
  <c r="I203" i="1"/>
  <c r="AL202" i="1"/>
  <c r="AG202" i="1"/>
  <c r="W202" i="1"/>
  <c r="V202" i="1"/>
  <c r="Q202" i="1"/>
  <c r="S202" i="1" s="1"/>
  <c r="T202" i="1" s="1"/>
  <c r="M202" i="1"/>
  <c r="I202" i="1"/>
  <c r="J202" i="1" s="1"/>
  <c r="AL201" i="1"/>
  <c r="AG201" i="1"/>
  <c r="V201" i="1"/>
  <c r="T201" i="1"/>
  <c r="S201" i="1"/>
  <c r="W201" i="1" s="1"/>
  <c r="Q201" i="1"/>
  <c r="M201" i="1"/>
  <c r="J201" i="1"/>
  <c r="I201" i="1"/>
  <c r="AL200" i="1"/>
  <c r="AG200" i="1"/>
  <c r="W200" i="1"/>
  <c r="V200" i="1"/>
  <c r="Q200" i="1"/>
  <c r="S200" i="1" s="1"/>
  <c r="T200" i="1" s="1"/>
  <c r="M200" i="1"/>
  <c r="I200" i="1"/>
  <c r="J200" i="1" s="1"/>
  <c r="AL199" i="1"/>
  <c r="AG199" i="1"/>
  <c r="V199" i="1"/>
  <c r="T199" i="1"/>
  <c r="S199" i="1"/>
  <c r="W199" i="1" s="1"/>
  <c r="Q199" i="1"/>
  <c r="M199" i="1"/>
  <c r="J199" i="1"/>
  <c r="I199" i="1"/>
  <c r="AL198" i="1"/>
  <c r="AG198" i="1"/>
  <c r="W198" i="1"/>
  <c r="V198" i="1"/>
  <c r="Q198" i="1"/>
  <c r="S198" i="1" s="1"/>
  <c r="T198" i="1" s="1"/>
  <c r="M198" i="1"/>
  <c r="I198" i="1"/>
  <c r="J198" i="1" s="1"/>
  <c r="AL197" i="1"/>
  <c r="AG197" i="1"/>
  <c r="V197" i="1"/>
  <c r="T197" i="1"/>
  <c r="S197" i="1"/>
  <c r="W197" i="1" s="1"/>
  <c r="Q197" i="1"/>
  <c r="M197" i="1"/>
  <c r="J197" i="1"/>
  <c r="I197" i="1"/>
  <c r="AL196" i="1"/>
  <c r="AG196" i="1"/>
  <c r="W196" i="1"/>
  <c r="V196" i="1"/>
  <c r="Q196" i="1"/>
  <c r="S196" i="1" s="1"/>
  <c r="T196" i="1" s="1"/>
  <c r="M196" i="1"/>
  <c r="I196" i="1"/>
  <c r="J196" i="1" s="1"/>
  <c r="AL195" i="1"/>
  <c r="AG195" i="1"/>
  <c r="V195" i="1"/>
  <c r="T195" i="1"/>
  <c r="S195" i="1"/>
  <c r="W195" i="1" s="1"/>
  <c r="Q195" i="1"/>
  <c r="M195" i="1"/>
  <c r="J195" i="1"/>
  <c r="I195" i="1"/>
  <c r="AL194" i="1"/>
  <c r="AG194" i="1"/>
  <c r="W194" i="1"/>
  <c r="V194" i="1"/>
  <c r="Q194" i="1"/>
  <c r="S194" i="1" s="1"/>
  <c r="T194" i="1" s="1"/>
  <c r="M194" i="1"/>
  <c r="I194" i="1"/>
  <c r="J194" i="1" s="1"/>
  <c r="AL193" i="1"/>
  <c r="AG193" i="1"/>
  <c r="V193" i="1"/>
  <c r="T193" i="1"/>
  <c r="S193" i="1"/>
  <c r="W193" i="1" s="1"/>
  <c r="Q193" i="1"/>
  <c r="M193" i="1"/>
  <c r="J193" i="1"/>
  <c r="I193" i="1"/>
  <c r="AL192" i="1"/>
  <c r="AG192" i="1"/>
  <c r="W192" i="1"/>
  <c r="V192" i="1"/>
  <c r="Q192" i="1"/>
  <c r="S192" i="1" s="1"/>
  <c r="T192" i="1" s="1"/>
  <c r="M192" i="1"/>
  <c r="I192" i="1"/>
  <c r="J192" i="1" s="1"/>
  <c r="AL191" i="1"/>
  <c r="AG191" i="1"/>
  <c r="V191" i="1"/>
  <c r="T191" i="1"/>
  <c r="S191" i="1"/>
  <c r="W191" i="1" s="1"/>
  <c r="Q191" i="1"/>
  <c r="M191" i="1"/>
  <c r="J191" i="1"/>
  <c r="I191" i="1"/>
  <c r="AL190" i="1"/>
  <c r="AG190" i="1"/>
  <c r="W190" i="1"/>
  <c r="V190" i="1"/>
  <c r="Q190" i="1"/>
  <c r="S190" i="1" s="1"/>
  <c r="T190" i="1" s="1"/>
  <c r="M190" i="1"/>
  <c r="I190" i="1"/>
  <c r="J190" i="1" s="1"/>
  <c r="AL189" i="1"/>
  <c r="AG189" i="1"/>
  <c r="V189" i="1"/>
  <c r="T189" i="1"/>
  <c r="S189" i="1"/>
  <c r="W189" i="1" s="1"/>
  <c r="Q189" i="1"/>
  <c r="M189" i="1"/>
  <c r="J189" i="1"/>
  <c r="I189" i="1"/>
  <c r="AL188" i="1"/>
  <c r="AG188" i="1"/>
  <c r="W188" i="1"/>
  <c r="V188" i="1"/>
  <c r="Q188" i="1"/>
  <c r="S188" i="1" s="1"/>
  <c r="T188" i="1" s="1"/>
  <c r="M188" i="1"/>
  <c r="I188" i="1"/>
  <c r="J188" i="1" s="1"/>
  <c r="AL187" i="1"/>
  <c r="AG187" i="1"/>
  <c r="V187" i="1"/>
  <c r="T187" i="1"/>
  <c r="S187" i="1"/>
  <c r="W187" i="1" s="1"/>
  <c r="Q187" i="1"/>
  <c r="M187" i="1"/>
  <c r="J187" i="1"/>
  <c r="I187" i="1"/>
  <c r="AL186" i="1"/>
  <c r="AG186" i="1"/>
  <c r="W186" i="1"/>
  <c r="V186" i="1"/>
  <c r="Q186" i="1"/>
  <c r="S186" i="1" s="1"/>
  <c r="T186" i="1" s="1"/>
  <c r="M186" i="1"/>
  <c r="I186" i="1"/>
  <c r="J186" i="1" s="1"/>
  <c r="AL185" i="1"/>
  <c r="AG185" i="1"/>
  <c r="V185" i="1"/>
  <c r="T185" i="1"/>
  <c r="S185" i="1"/>
  <c r="W185" i="1" s="1"/>
  <c r="Q185" i="1"/>
  <c r="M185" i="1"/>
  <c r="J185" i="1"/>
  <c r="I185" i="1"/>
  <c r="AL184" i="1"/>
  <c r="AG184" i="1"/>
  <c r="V184" i="1"/>
  <c r="Q184" i="1"/>
  <c r="S184" i="1" s="1"/>
  <c r="M184" i="1"/>
  <c r="I184" i="1"/>
  <c r="J184" i="1" s="1"/>
  <c r="AL183" i="1"/>
  <c r="AG183" i="1"/>
  <c r="V183" i="1"/>
  <c r="T183" i="1"/>
  <c r="S183" i="1"/>
  <c r="W183" i="1" s="1"/>
  <c r="Q183" i="1"/>
  <c r="M183" i="1"/>
  <c r="J183" i="1"/>
  <c r="I183" i="1"/>
  <c r="AL182" i="1"/>
  <c r="AG182" i="1"/>
  <c r="V182" i="1"/>
  <c r="Q182" i="1"/>
  <c r="S182" i="1" s="1"/>
  <c r="M182" i="1"/>
  <c r="I182" i="1"/>
  <c r="J182" i="1" s="1"/>
  <c r="AL181" i="1"/>
  <c r="AG181" i="1"/>
  <c r="V181" i="1"/>
  <c r="S181" i="1"/>
  <c r="W181" i="1" s="1"/>
  <c r="Q181" i="1"/>
  <c r="M181" i="1"/>
  <c r="I181" i="1"/>
  <c r="J181" i="1" s="1"/>
  <c r="AL180" i="1"/>
  <c r="AG180" i="1"/>
  <c r="V180" i="1"/>
  <c r="Q180" i="1"/>
  <c r="S180" i="1" s="1"/>
  <c r="M180" i="1"/>
  <c r="I180" i="1"/>
  <c r="J180" i="1" s="1"/>
  <c r="AL179" i="1"/>
  <c r="AG179" i="1"/>
  <c r="V179" i="1"/>
  <c r="S179" i="1"/>
  <c r="W179" i="1" s="1"/>
  <c r="Q179" i="1"/>
  <c r="M179" i="1"/>
  <c r="I179" i="1"/>
  <c r="J179" i="1" s="1"/>
  <c r="AL178" i="1"/>
  <c r="AG178" i="1"/>
  <c r="V178" i="1"/>
  <c r="S178" i="1"/>
  <c r="T178" i="1" s="1"/>
  <c r="Q178" i="1"/>
  <c r="M178" i="1"/>
  <c r="I178" i="1"/>
  <c r="J178" i="1" s="1"/>
  <c r="AL177" i="1"/>
  <c r="AG177" i="1"/>
  <c r="V177" i="1"/>
  <c r="S177" i="1"/>
  <c r="W177" i="1" s="1"/>
  <c r="Q177" i="1"/>
  <c r="M177" i="1"/>
  <c r="I177" i="1"/>
  <c r="J177" i="1" s="1"/>
  <c r="AL176" i="1"/>
  <c r="AG176" i="1"/>
  <c r="V176" i="1"/>
  <c r="Q176" i="1"/>
  <c r="S176" i="1" s="1"/>
  <c r="M176" i="1"/>
  <c r="J176" i="1"/>
  <c r="I176" i="1"/>
  <c r="AL175" i="1"/>
  <c r="AG175" i="1"/>
  <c r="V175" i="1"/>
  <c r="Q175" i="1"/>
  <c r="S175" i="1" s="1"/>
  <c r="M175" i="1"/>
  <c r="I175" i="1"/>
  <c r="J175" i="1" s="1"/>
  <c r="AL174" i="1"/>
  <c r="AG174" i="1"/>
  <c r="V174" i="1"/>
  <c r="Q174" i="1"/>
  <c r="S174" i="1" s="1"/>
  <c r="M174" i="1"/>
  <c r="J174" i="1"/>
  <c r="I174" i="1"/>
  <c r="AL173" i="1"/>
  <c r="AG173" i="1"/>
  <c r="V173" i="1"/>
  <c r="Q173" i="1"/>
  <c r="S173" i="1" s="1"/>
  <c r="M173" i="1"/>
  <c r="I173" i="1"/>
  <c r="J173" i="1" s="1"/>
  <c r="AL172" i="1"/>
  <c r="AG172" i="1"/>
  <c r="V172" i="1"/>
  <c r="Q172" i="1"/>
  <c r="S172" i="1" s="1"/>
  <c r="M172" i="1"/>
  <c r="J172" i="1"/>
  <c r="I172" i="1"/>
  <c r="AL171" i="1"/>
  <c r="AG171" i="1"/>
  <c r="V171" i="1"/>
  <c r="Q171" i="1"/>
  <c r="S171" i="1" s="1"/>
  <c r="M171" i="1"/>
  <c r="I171" i="1"/>
  <c r="J171" i="1" s="1"/>
  <c r="AL170" i="1"/>
  <c r="AG170" i="1"/>
  <c r="V170" i="1"/>
  <c r="Q170" i="1"/>
  <c r="S170" i="1" s="1"/>
  <c r="M170" i="1"/>
  <c r="J170" i="1"/>
  <c r="I170" i="1"/>
  <c r="AL169" i="1"/>
  <c r="AG169" i="1"/>
  <c r="V169" i="1"/>
  <c r="Q169" i="1"/>
  <c r="S169" i="1" s="1"/>
  <c r="M169" i="1"/>
  <c r="I169" i="1"/>
  <c r="J169" i="1" s="1"/>
  <c r="AL168" i="1"/>
  <c r="AG168" i="1"/>
  <c r="V168" i="1"/>
  <c r="Q168" i="1"/>
  <c r="S168" i="1" s="1"/>
  <c r="M168" i="1"/>
  <c r="J168" i="1"/>
  <c r="I168" i="1"/>
  <c r="AL167" i="1"/>
  <c r="AG167" i="1"/>
  <c r="V167" i="1"/>
  <c r="Q167" i="1"/>
  <c r="S167" i="1" s="1"/>
  <c r="M167" i="1"/>
  <c r="I167" i="1"/>
  <c r="J167" i="1" s="1"/>
  <c r="AL166" i="1"/>
  <c r="AG166" i="1"/>
  <c r="V166" i="1"/>
  <c r="Q166" i="1"/>
  <c r="S166" i="1" s="1"/>
  <c r="M166" i="1"/>
  <c r="J166" i="1"/>
  <c r="I166" i="1"/>
  <c r="AL165" i="1"/>
  <c r="AG165" i="1"/>
  <c r="V165" i="1"/>
  <c r="Q165" i="1"/>
  <c r="S165" i="1" s="1"/>
  <c r="M165" i="1"/>
  <c r="I165" i="1"/>
  <c r="J165" i="1" s="1"/>
  <c r="AL164" i="1"/>
  <c r="AG164" i="1"/>
  <c r="V164" i="1"/>
  <c r="Q164" i="1"/>
  <c r="S164" i="1" s="1"/>
  <c r="M164" i="1"/>
  <c r="J164" i="1"/>
  <c r="I164" i="1"/>
  <c r="AL163" i="1"/>
  <c r="AG163" i="1"/>
  <c r="V163" i="1"/>
  <c r="Q163" i="1"/>
  <c r="S163" i="1" s="1"/>
  <c r="M163" i="1"/>
  <c r="I163" i="1"/>
  <c r="J163" i="1" s="1"/>
  <c r="AL162" i="1"/>
  <c r="AG162" i="1"/>
  <c r="V162" i="1"/>
  <c r="Q162" i="1"/>
  <c r="S162" i="1" s="1"/>
  <c r="M162" i="1"/>
  <c r="J162" i="1"/>
  <c r="I162" i="1"/>
  <c r="AL161" i="1"/>
  <c r="AG161" i="1"/>
  <c r="V161" i="1"/>
  <c r="Q161" i="1"/>
  <c r="S161" i="1" s="1"/>
  <c r="M161" i="1"/>
  <c r="I161" i="1"/>
  <c r="J161" i="1" s="1"/>
  <c r="AL160" i="1"/>
  <c r="AG160" i="1"/>
  <c r="V160" i="1"/>
  <c r="Q160" i="1"/>
  <c r="S160" i="1" s="1"/>
  <c r="M160" i="1"/>
  <c r="J160" i="1"/>
  <c r="I160" i="1"/>
  <c r="AL159" i="1"/>
  <c r="AG159" i="1"/>
  <c r="V159" i="1"/>
  <c r="Q159" i="1"/>
  <c r="S159" i="1" s="1"/>
  <c r="M159" i="1"/>
  <c r="I159" i="1"/>
  <c r="J159" i="1" s="1"/>
  <c r="AL158" i="1"/>
  <c r="AG158" i="1"/>
  <c r="V158" i="1"/>
  <c r="Q158" i="1"/>
  <c r="S158" i="1" s="1"/>
  <c r="M158" i="1"/>
  <c r="J158" i="1"/>
  <c r="I158" i="1"/>
  <c r="AL157" i="1"/>
  <c r="AG157" i="1"/>
  <c r="V157" i="1"/>
  <c r="Q157" i="1"/>
  <c r="S157" i="1" s="1"/>
  <c r="M157" i="1"/>
  <c r="I157" i="1"/>
  <c r="J157" i="1" s="1"/>
  <c r="AL156" i="1"/>
  <c r="AG156" i="1"/>
  <c r="V156" i="1"/>
  <c r="Q156" i="1"/>
  <c r="S156" i="1" s="1"/>
  <c r="M156" i="1"/>
  <c r="J156" i="1"/>
  <c r="I156" i="1"/>
  <c r="AL155" i="1"/>
  <c r="AG155" i="1"/>
  <c r="V155" i="1"/>
  <c r="Q155" i="1"/>
  <c r="S155" i="1" s="1"/>
  <c r="M155" i="1"/>
  <c r="I155" i="1"/>
  <c r="J155" i="1" s="1"/>
  <c r="AL154" i="1"/>
  <c r="AG154" i="1"/>
  <c r="V154" i="1"/>
  <c r="Q154" i="1"/>
  <c r="S154" i="1" s="1"/>
  <c r="M154" i="1"/>
  <c r="J154" i="1"/>
  <c r="I154" i="1"/>
  <c r="AL153" i="1"/>
  <c r="AG153" i="1"/>
  <c r="V153" i="1"/>
  <c r="Q153" i="1"/>
  <c r="S153" i="1" s="1"/>
  <c r="M153" i="1"/>
  <c r="I153" i="1"/>
  <c r="J153" i="1" s="1"/>
  <c r="AL152" i="1"/>
  <c r="AG152" i="1"/>
  <c r="V152" i="1"/>
  <c r="Q152" i="1"/>
  <c r="S152" i="1" s="1"/>
  <c r="M152" i="1"/>
  <c r="J152" i="1"/>
  <c r="I152" i="1"/>
  <c r="AL151" i="1"/>
  <c r="AG151" i="1"/>
  <c r="V151" i="1"/>
  <c r="Q151" i="1"/>
  <c r="S151" i="1" s="1"/>
  <c r="M151" i="1"/>
  <c r="I151" i="1"/>
  <c r="J151" i="1" s="1"/>
  <c r="AL150" i="1"/>
  <c r="AG150" i="1"/>
  <c r="V150" i="1"/>
  <c r="Q150" i="1"/>
  <c r="S150" i="1" s="1"/>
  <c r="M150" i="1"/>
  <c r="J150" i="1"/>
  <c r="I150" i="1"/>
  <c r="AL149" i="1"/>
  <c r="AG149" i="1"/>
  <c r="V149" i="1"/>
  <c r="Q149" i="1"/>
  <c r="S149" i="1" s="1"/>
  <c r="M149" i="1"/>
  <c r="I149" i="1"/>
  <c r="J149" i="1" s="1"/>
  <c r="AL148" i="1"/>
  <c r="AG148" i="1"/>
  <c r="V148" i="1"/>
  <c r="Q148" i="1"/>
  <c r="S148" i="1" s="1"/>
  <c r="M148" i="1"/>
  <c r="J148" i="1"/>
  <c r="I148" i="1"/>
  <c r="AL147" i="1"/>
  <c r="AG147" i="1"/>
  <c r="V147" i="1"/>
  <c r="Q147" i="1"/>
  <c r="S147" i="1" s="1"/>
  <c r="M147" i="1"/>
  <c r="I147" i="1"/>
  <c r="J147" i="1" s="1"/>
  <c r="AL146" i="1"/>
  <c r="AG146" i="1"/>
  <c r="V146" i="1"/>
  <c r="Q146" i="1"/>
  <c r="S146" i="1" s="1"/>
  <c r="M146" i="1"/>
  <c r="J146" i="1"/>
  <c r="I146" i="1"/>
  <c r="AL145" i="1"/>
  <c r="AG145" i="1"/>
  <c r="V145" i="1"/>
  <c r="Q145" i="1"/>
  <c r="S145" i="1" s="1"/>
  <c r="M145" i="1"/>
  <c r="I145" i="1"/>
  <c r="J145" i="1" s="1"/>
  <c r="AL144" i="1"/>
  <c r="AG144" i="1"/>
  <c r="V144" i="1"/>
  <c r="Q144" i="1"/>
  <c r="S144" i="1" s="1"/>
  <c r="M144" i="1"/>
  <c r="J144" i="1"/>
  <c r="I144" i="1"/>
  <c r="AL143" i="1"/>
  <c r="AG143" i="1"/>
  <c r="V143" i="1"/>
  <c r="Q143" i="1"/>
  <c r="S143" i="1" s="1"/>
  <c r="M143" i="1"/>
  <c r="I143" i="1"/>
  <c r="J143" i="1" s="1"/>
  <c r="AL142" i="1"/>
  <c r="AG142" i="1"/>
  <c r="V142" i="1"/>
  <c r="Q142" i="1"/>
  <c r="S142" i="1" s="1"/>
  <c r="M142" i="1"/>
  <c r="J142" i="1"/>
  <c r="I142" i="1"/>
  <c r="AL141" i="1"/>
  <c r="AG141" i="1"/>
  <c r="V141" i="1"/>
  <c r="Q141" i="1"/>
  <c r="S141" i="1" s="1"/>
  <c r="M141" i="1"/>
  <c r="I141" i="1"/>
  <c r="J141" i="1" s="1"/>
  <c r="AL140" i="1"/>
  <c r="AG140" i="1"/>
  <c r="V140" i="1"/>
  <c r="Q140" i="1"/>
  <c r="S140" i="1" s="1"/>
  <c r="M140" i="1"/>
  <c r="J140" i="1"/>
  <c r="I140" i="1"/>
  <c r="AL139" i="1"/>
  <c r="AG139" i="1"/>
  <c r="V139" i="1"/>
  <c r="Q139" i="1"/>
  <c r="S139" i="1" s="1"/>
  <c r="M139" i="1"/>
  <c r="I139" i="1"/>
  <c r="J139" i="1" s="1"/>
  <c r="AL138" i="1"/>
  <c r="AG138" i="1"/>
  <c r="V138" i="1"/>
  <c r="Q138" i="1"/>
  <c r="S138" i="1" s="1"/>
  <c r="M138" i="1"/>
  <c r="J138" i="1"/>
  <c r="I138" i="1"/>
  <c r="AL137" i="1"/>
  <c r="AG137" i="1"/>
  <c r="V137" i="1"/>
  <c r="Q137" i="1"/>
  <c r="S137" i="1" s="1"/>
  <c r="M137" i="1"/>
  <c r="I137" i="1"/>
  <c r="J137" i="1" s="1"/>
  <c r="AL136" i="1"/>
  <c r="AG136" i="1"/>
  <c r="V136" i="1"/>
  <c r="Q136" i="1"/>
  <c r="S136" i="1" s="1"/>
  <c r="M136" i="1"/>
  <c r="J136" i="1"/>
  <c r="I136" i="1"/>
  <c r="AL135" i="1"/>
  <c r="AG135" i="1"/>
  <c r="V135" i="1"/>
  <c r="Q135" i="1"/>
  <c r="S135" i="1" s="1"/>
  <c r="M135" i="1"/>
  <c r="I135" i="1"/>
  <c r="J135" i="1" s="1"/>
  <c r="AL134" i="1"/>
  <c r="AG134" i="1"/>
  <c r="V134" i="1"/>
  <c r="Q134" i="1"/>
  <c r="S134" i="1" s="1"/>
  <c r="M134" i="1"/>
  <c r="J134" i="1"/>
  <c r="I134" i="1"/>
  <c r="AL133" i="1"/>
  <c r="AG133" i="1"/>
  <c r="V133" i="1"/>
  <c r="Q133" i="1"/>
  <c r="S133" i="1" s="1"/>
  <c r="M133" i="1"/>
  <c r="I133" i="1"/>
  <c r="J133" i="1" s="1"/>
  <c r="AL132" i="1"/>
  <c r="AG132" i="1"/>
  <c r="V132" i="1"/>
  <c r="Q132" i="1"/>
  <c r="S132" i="1" s="1"/>
  <c r="M132" i="1"/>
  <c r="J132" i="1"/>
  <c r="I132" i="1"/>
  <c r="AL131" i="1"/>
  <c r="AG131" i="1"/>
  <c r="V131" i="1"/>
  <c r="Q131" i="1"/>
  <c r="S131" i="1" s="1"/>
  <c r="M131" i="1"/>
  <c r="I131" i="1"/>
  <c r="J131" i="1" s="1"/>
  <c r="AL130" i="1"/>
  <c r="AG130" i="1"/>
  <c r="V130" i="1"/>
  <c r="Q130" i="1"/>
  <c r="S130" i="1" s="1"/>
  <c r="W130" i="1" s="1"/>
  <c r="M130" i="1"/>
  <c r="J130" i="1"/>
  <c r="I130" i="1"/>
  <c r="AL129" i="1"/>
  <c r="AG129" i="1"/>
  <c r="V129" i="1"/>
  <c r="Q129" i="1"/>
  <c r="S129" i="1" s="1"/>
  <c r="T129" i="1" s="1"/>
  <c r="M129" i="1"/>
  <c r="I129" i="1"/>
  <c r="J129" i="1" s="1"/>
  <c r="AL128" i="1"/>
  <c r="AG128" i="1"/>
  <c r="V128" i="1"/>
  <c r="Q128" i="1"/>
  <c r="S128" i="1" s="1"/>
  <c r="W128" i="1" s="1"/>
  <c r="M128" i="1"/>
  <c r="J128" i="1"/>
  <c r="I128" i="1"/>
  <c r="AL127" i="1"/>
  <c r="AG127" i="1"/>
  <c r="W127" i="1"/>
  <c r="V127" i="1"/>
  <c r="Q127" i="1"/>
  <c r="S127" i="1" s="1"/>
  <c r="T127" i="1" s="1"/>
  <c r="M127" i="1"/>
  <c r="I127" i="1"/>
  <c r="J127" i="1" s="1"/>
  <c r="AL126" i="1"/>
  <c r="AG126" i="1"/>
  <c r="V126" i="1"/>
  <c r="T126" i="1"/>
  <c r="Q126" i="1"/>
  <c r="S126" i="1" s="1"/>
  <c r="W126" i="1" s="1"/>
  <c r="M126" i="1"/>
  <c r="J126" i="1"/>
  <c r="I126" i="1"/>
  <c r="AL125" i="1"/>
  <c r="AG125" i="1"/>
  <c r="W125" i="1"/>
  <c r="V125" i="1"/>
  <c r="Q125" i="1"/>
  <c r="S125" i="1" s="1"/>
  <c r="T125" i="1" s="1"/>
  <c r="M125" i="1"/>
  <c r="I125" i="1"/>
  <c r="J125" i="1" s="1"/>
  <c r="AL124" i="1"/>
  <c r="AG124" i="1"/>
  <c r="V124" i="1"/>
  <c r="T124" i="1"/>
  <c r="Q124" i="1"/>
  <c r="S124" i="1" s="1"/>
  <c r="W124" i="1" s="1"/>
  <c r="M124" i="1"/>
  <c r="J124" i="1"/>
  <c r="I124" i="1"/>
  <c r="AL123" i="1"/>
  <c r="AG123" i="1"/>
  <c r="V123" i="1"/>
  <c r="Q123" i="1"/>
  <c r="S123" i="1" s="1"/>
  <c r="M123" i="1"/>
  <c r="I123" i="1"/>
  <c r="J123" i="1" s="1"/>
  <c r="AL122" i="1"/>
  <c r="AG122" i="1"/>
  <c r="V122" i="1"/>
  <c r="Q122" i="1"/>
  <c r="S122" i="1" s="1"/>
  <c r="M122" i="1"/>
  <c r="J122" i="1"/>
  <c r="I122" i="1"/>
  <c r="AL121" i="1"/>
  <c r="AG121" i="1"/>
  <c r="V121" i="1"/>
  <c r="Q121" i="1"/>
  <c r="S121" i="1" s="1"/>
  <c r="M121" i="1"/>
  <c r="I121" i="1"/>
  <c r="J121" i="1" s="1"/>
  <c r="AL120" i="1"/>
  <c r="AG120" i="1"/>
  <c r="V120" i="1"/>
  <c r="Q120" i="1"/>
  <c r="S120" i="1" s="1"/>
  <c r="W120" i="1" s="1"/>
  <c r="M120" i="1"/>
  <c r="J120" i="1"/>
  <c r="I120" i="1"/>
  <c r="AL119" i="1"/>
  <c r="AG119" i="1"/>
  <c r="W119" i="1"/>
  <c r="V119" i="1"/>
  <c r="T119" i="1"/>
  <c r="M119" i="1"/>
  <c r="J119" i="1"/>
  <c r="I119" i="1"/>
  <c r="AL118" i="1"/>
  <c r="AG118" i="1"/>
  <c r="W118" i="1"/>
  <c r="V118" i="1"/>
  <c r="Q118" i="1"/>
  <c r="S118" i="1" s="1"/>
  <c r="T118" i="1" s="1"/>
  <c r="M118" i="1"/>
  <c r="I118" i="1"/>
  <c r="J118" i="1" s="1"/>
  <c r="AL117" i="1"/>
  <c r="AG117" i="1"/>
  <c r="V117" i="1"/>
  <c r="T117" i="1"/>
  <c r="Q117" i="1"/>
  <c r="S117" i="1" s="1"/>
  <c r="W117" i="1" s="1"/>
  <c r="M117" i="1"/>
  <c r="J117" i="1"/>
  <c r="I117" i="1"/>
  <c r="AL116" i="1"/>
  <c r="AG116" i="1"/>
  <c r="W116" i="1"/>
  <c r="V116" i="1"/>
  <c r="Q116" i="1"/>
  <c r="S116" i="1" s="1"/>
  <c r="T116" i="1" s="1"/>
  <c r="M116" i="1"/>
  <c r="I116" i="1"/>
  <c r="J116" i="1" s="1"/>
  <c r="AL115" i="1"/>
  <c r="AG115" i="1"/>
  <c r="V115" i="1"/>
  <c r="T115" i="1"/>
  <c r="Q115" i="1"/>
  <c r="S115" i="1" s="1"/>
  <c r="W115" i="1" s="1"/>
  <c r="M115" i="1"/>
  <c r="J115" i="1"/>
  <c r="I115" i="1"/>
  <c r="AL114" i="1"/>
  <c r="AG114" i="1"/>
  <c r="W114" i="1"/>
  <c r="V114" i="1"/>
  <c r="Q114" i="1"/>
  <c r="S114" i="1" s="1"/>
  <c r="T114" i="1" s="1"/>
  <c r="M114" i="1"/>
  <c r="I114" i="1"/>
  <c r="J114" i="1" s="1"/>
  <c r="AL113" i="1"/>
  <c r="AG113" i="1"/>
  <c r="V113" i="1"/>
  <c r="Q113" i="1"/>
  <c r="S113" i="1" s="1"/>
  <c r="W113" i="1" s="1"/>
  <c r="M113" i="1"/>
  <c r="J113" i="1"/>
  <c r="I113" i="1"/>
  <c r="AL112" i="1"/>
  <c r="AG112" i="1"/>
  <c r="V112" i="1"/>
  <c r="Q112" i="1"/>
  <c r="S112" i="1" s="1"/>
  <c r="M112" i="1"/>
  <c r="I112" i="1"/>
  <c r="J112" i="1" s="1"/>
  <c r="AL111" i="1"/>
  <c r="AG111" i="1"/>
  <c r="V111" i="1"/>
  <c r="Q111" i="1"/>
  <c r="S111" i="1" s="1"/>
  <c r="M111" i="1"/>
  <c r="J111" i="1"/>
  <c r="I111" i="1"/>
  <c r="AL110" i="1"/>
  <c r="AG110" i="1"/>
  <c r="W110" i="1"/>
  <c r="V110" i="1"/>
  <c r="Q110" i="1"/>
  <c r="S110" i="1" s="1"/>
  <c r="T110" i="1" s="1"/>
  <c r="M110" i="1"/>
  <c r="I110" i="1"/>
  <c r="J110" i="1" s="1"/>
  <c r="AL109" i="1"/>
  <c r="AG109" i="1"/>
  <c r="V109" i="1"/>
  <c r="T109" i="1"/>
  <c r="Q109" i="1"/>
  <c r="S109" i="1" s="1"/>
  <c r="W109" i="1" s="1"/>
  <c r="M109" i="1"/>
  <c r="J109" i="1"/>
  <c r="I109" i="1"/>
  <c r="AL108" i="1"/>
  <c r="AG108" i="1"/>
  <c r="W108" i="1"/>
  <c r="V108" i="1"/>
  <c r="Q108" i="1"/>
  <c r="S108" i="1" s="1"/>
  <c r="T108" i="1" s="1"/>
  <c r="M108" i="1"/>
  <c r="I108" i="1"/>
  <c r="J108" i="1" s="1"/>
  <c r="AL107" i="1"/>
  <c r="AG107" i="1"/>
  <c r="V107" i="1"/>
  <c r="T107" i="1"/>
  <c r="Q107" i="1"/>
  <c r="S107" i="1" s="1"/>
  <c r="W107" i="1" s="1"/>
  <c r="M107" i="1"/>
  <c r="J107" i="1"/>
  <c r="I107" i="1"/>
  <c r="AL106" i="1"/>
  <c r="AG106" i="1"/>
  <c r="V106" i="1"/>
  <c r="Q106" i="1"/>
  <c r="S106" i="1" s="1"/>
  <c r="T106" i="1" s="1"/>
  <c r="M106" i="1"/>
  <c r="I106" i="1"/>
  <c r="J106" i="1" s="1"/>
  <c r="AL105" i="1"/>
  <c r="AG105" i="1"/>
  <c r="V105" i="1"/>
  <c r="Q105" i="1"/>
  <c r="S105" i="1" s="1"/>
  <c r="W105" i="1" s="1"/>
  <c r="M105" i="1"/>
  <c r="J105" i="1"/>
  <c r="I105" i="1"/>
  <c r="AL104" i="1"/>
  <c r="AG104" i="1"/>
  <c r="V104" i="1"/>
  <c r="Q104" i="1"/>
  <c r="S104" i="1" s="1"/>
  <c r="M104" i="1"/>
  <c r="I104" i="1"/>
  <c r="J104" i="1" s="1"/>
  <c r="AL103" i="1"/>
  <c r="AG103" i="1"/>
  <c r="V103" i="1"/>
  <c r="Q103" i="1"/>
  <c r="S103" i="1" s="1"/>
  <c r="M103" i="1"/>
  <c r="J103" i="1"/>
  <c r="I103" i="1"/>
  <c r="AL102" i="1"/>
  <c r="AG102" i="1"/>
  <c r="V102" i="1"/>
  <c r="Q102" i="1"/>
  <c r="S102" i="1" s="1"/>
  <c r="T102" i="1" s="1"/>
  <c r="M102" i="1"/>
  <c r="I102" i="1"/>
  <c r="J102" i="1" s="1"/>
  <c r="AL101" i="1"/>
  <c r="AG101" i="1"/>
  <c r="V101" i="1"/>
  <c r="T101" i="1"/>
  <c r="Q101" i="1"/>
  <c r="S101" i="1" s="1"/>
  <c r="W101" i="1" s="1"/>
  <c r="M101" i="1"/>
  <c r="J101" i="1"/>
  <c r="I101" i="1"/>
  <c r="AL100" i="1"/>
  <c r="AG100" i="1"/>
  <c r="W100" i="1"/>
  <c r="V100" i="1"/>
  <c r="Q100" i="1"/>
  <c r="S100" i="1" s="1"/>
  <c r="T100" i="1" s="1"/>
  <c r="M100" i="1"/>
  <c r="I100" i="1"/>
  <c r="J100" i="1" s="1"/>
  <c r="AL99" i="1"/>
  <c r="AG99" i="1"/>
  <c r="V99" i="1"/>
  <c r="T99" i="1"/>
  <c r="Q99" i="1"/>
  <c r="S99" i="1" s="1"/>
  <c r="W99" i="1" s="1"/>
  <c r="M99" i="1"/>
  <c r="J99" i="1"/>
  <c r="I99" i="1"/>
  <c r="AL98" i="1"/>
  <c r="AG98" i="1"/>
  <c r="W98" i="1"/>
  <c r="V98" i="1"/>
  <c r="Q98" i="1"/>
  <c r="S98" i="1" s="1"/>
  <c r="T98" i="1" s="1"/>
  <c r="M98" i="1"/>
  <c r="I98" i="1"/>
  <c r="J98" i="1" s="1"/>
  <c r="AL97" i="1"/>
  <c r="AG97" i="1"/>
  <c r="V97" i="1"/>
  <c r="T97" i="1"/>
  <c r="Q97" i="1"/>
  <c r="S97" i="1" s="1"/>
  <c r="W97" i="1" s="1"/>
  <c r="M97" i="1"/>
  <c r="J97" i="1"/>
  <c r="I97" i="1"/>
  <c r="AL96" i="1"/>
  <c r="AG96" i="1"/>
  <c r="V96" i="1"/>
  <c r="Q96" i="1"/>
  <c r="S96" i="1" s="1"/>
  <c r="T96" i="1" s="1"/>
  <c r="M96" i="1"/>
  <c r="I96" i="1"/>
  <c r="J96" i="1" s="1"/>
  <c r="AL95" i="1"/>
  <c r="AG95" i="1"/>
  <c r="V95" i="1"/>
  <c r="T95" i="1"/>
  <c r="Q95" i="1"/>
  <c r="S95" i="1" s="1"/>
  <c r="W95" i="1" s="1"/>
  <c r="M95" i="1"/>
  <c r="J95" i="1"/>
  <c r="I95" i="1"/>
  <c r="AL94" i="1"/>
  <c r="AG94" i="1"/>
  <c r="V94" i="1"/>
  <c r="Q94" i="1"/>
  <c r="S94" i="1" s="1"/>
  <c r="T94" i="1" s="1"/>
  <c r="M94" i="1"/>
  <c r="I94" i="1"/>
  <c r="J94" i="1" s="1"/>
  <c r="AL93" i="1"/>
  <c r="AG93" i="1"/>
  <c r="V93" i="1"/>
  <c r="T93" i="1"/>
  <c r="Q93" i="1"/>
  <c r="S93" i="1" s="1"/>
  <c r="W93" i="1" s="1"/>
  <c r="M93" i="1"/>
  <c r="J93" i="1"/>
  <c r="I93" i="1"/>
  <c r="AL92" i="1"/>
  <c r="AG92" i="1"/>
  <c r="W92" i="1"/>
  <c r="V92" i="1"/>
  <c r="Q92" i="1"/>
  <c r="S92" i="1" s="1"/>
  <c r="T92" i="1" s="1"/>
  <c r="M92" i="1"/>
  <c r="I92" i="1"/>
  <c r="J92" i="1" s="1"/>
  <c r="AL91" i="1"/>
  <c r="AG91" i="1"/>
  <c r="V91" i="1"/>
  <c r="T91" i="1"/>
  <c r="Q91" i="1"/>
  <c r="S91" i="1" s="1"/>
  <c r="W91" i="1" s="1"/>
  <c r="M91" i="1"/>
  <c r="J91" i="1"/>
  <c r="I91" i="1"/>
  <c r="AL90" i="1"/>
  <c r="AG90" i="1"/>
  <c r="W90" i="1"/>
  <c r="V90" i="1"/>
  <c r="Q90" i="1"/>
  <c r="S90" i="1" s="1"/>
  <c r="T90" i="1" s="1"/>
  <c r="M90" i="1"/>
  <c r="I90" i="1"/>
  <c r="J90" i="1" s="1"/>
  <c r="AL89" i="1"/>
  <c r="AG89" i="1"/>
  <c r="V89" i="1"/>
  <c r="T89" i="1"/>
  <c r="Q89" i="1"/>
  <c r="S89" i="1" s="1"/>
  <c r="W89" i="1" s="1"/>
  <c r="M89" i="1"/>
  <c r="J89" i="1"/>
  <c r="I89" i="1"/>
  <c r="AL88" i="1"/>
  <c r="AG88" i="1"/>
  <c r="V88" i="1"/>
  <c r="Q88" i="1"/>
  <c r="S88" i="1" s="1"/>
  <c r="T88" i="1" s="1"/>
  <c r="M88" i="1"/>
  <c r="I88" i="1"/>
  <c r="J88" i="1" s="1"/>
  <c r="AL87" i="1"/>
  <c r="AG87" i="1"/>
  <c r="V87" i="1"/>
  <c r="T87" i="1"/>
  <c r="Q87" i="1"/>
  <c r="S87" i="1" s="1"/>
  <c r="W87" i="1" s="1"/>
  <c r="M87" i="1"/>
  <c r="J87" i="1"/>
  <c r="I87" i="1"/>
  <c r="AL86" i="1"/>
  <c r="AG86" i="1"/>
  <c r="V86" i="1"/>
  <c r="Q86" i="1"/>
  <c r="S86" i="1" s="1"/>
  <c r="T86" i="1" s="1"/>
  <c r="M86" i="1"/>
  <c r="I86" i="1"/>
  <c r="J86" i="1" s="1"/>
  <c r="AL85" i="1"/>
  <c r="AG85" i="1"/>
  <c r="V85" i="1"/>
  <c r="T85" i="1"/>
  <c r="Q85" i="1"/>
  <c r="S85" i="1" s="1"/>
  <c r="W85" i="1" s="1"/>
  <c r="M85" i="1"/>
  <c r="J85" i="1"/>
  <c r="I85" i="1"/>
  <c r="AL84" i="1"/>
  <c r="AG84" i="1"/>
  <c r="W84" i="1"/>
  <c r="V84" i="1"/>
  <c r="Q84" i="1"/>
  <c r="S84" i="1" s="1"/>
  <c r="T84" i="1" s="1"/>
  <c r="M84" i="1"/>
  <c r="I84" i="1"/>
  <c r="J84" i="1" s="1"/>
  <c r="AL83" i="1"/>
  <c r="AG83" i="1"/>
  <c r="V83" i="1"/>
  <c r="T83" i="1"/>
  <c r="Q83" i="1"/>
  <c r="S83" i="1" s="1"/>
  <c r="W83" i="1" s="1"/>
  <c r="M83" i="1"/>
  <c r="J83" i="1"/>
  <c r="I83" i="1"/>
  <c r="AL82" i="1"/>
  <c r="AG82" i="1"/>
  <c r="W82" i="1"/>
  <c r="V82" i="1"/>
  <c r="Q82" i="1"/>
  <c r="S82" i="1" s="1"/>
  <c r="T82" i="1" s="1"/>
  <c r="M82" i="1"/>
  <c r="I82" i="1"/>
  <c r="J82" i="1" s="1"/>
  <c r="AL81" i="1"/>
  <c r="AG81" i="1"/>
  <c r="V81" i="1"/>
  <c r="T81" i="1"/>
  <c r="Q81" i="1"/>
  <c r="S81" i="1" s="1"/>
  <c r="W81" i="1" s="1"/>
  <c r="M81" i="1"/>
  <c r="J81" i="1"/>
  <c r="I81" i="1"/>
  <c r="AL80" i="1"/>
  <c r="AG80" i="1"/>
  <c r="V80" i="1"/>
  <c r="Q80" i="1"/>
  <c r="S80" i="1" s="1"/>
  <c r="T80" i="1" s="1"/>
  <c r="M80" i="1"/>
  <c r="I80" i="1"/>
  <c r="J80" i="1" s="1"/>
  <c r="AL79" i="1"/>
  <c r="AG79" i="1"/>
  <c r="V79" i="1"/>
  <c r="T79" i="1"/>
  <c r="Q79" i="1"/>
  <c r="S79" i="1" s="1"/>
  <c r="W79" i="1" s="1"/>
  <c r="M79" i="1"/>
  <c r="J79" i="1"/>
  <c r="I79" i="1"/>
  <c r="AL78" i="1"/>
  <c r="AG78" i="1"/>
  <c r="V78" i="1"/>
  <c r="Q78" i="1"/>
  <c r="S78" i="1" s="1"/>
  <c r="T78" i="1" s="1"/>
  <c r="M78" i="1"/>
  <c r="I78" i="1"/>
  <c r="J78" i="1" s="1"/>
  <c r="AL77" i="1"/>
  <c r="AG77" i="1"/>
  <c r="V77" i="1"/>
  <c r="T77" i="1"/>
  <c r="Q77" i="1"/>
  <c r="S77" i="1" s="1"/>
  <c r="W77" i="1" s="1"/>
  <c r="M77" i="1"/>
  <c r="J77" i="1"/>
  <c r="I77" i="1"/>
  <c r="AL76" i="1"/>
  <c r="AG76" i="1"/>
  <c r="W76" i="1"/>
  <c r="V76" i="1"/>
  <c r="Q76" i="1"/>
  <c r="S76" i="1" s="1"/>
  <c r="T76" i="1" s="1"/>
  <c r="M76" i="1"/>
  <c r="I76" i="1"/>
  <c r="J76" i="1" s="1"/>
  <c r="AL75" i="1"/>
  <c r="AG75" i="1"/>
  <c r="V75" i="1"/>
  <c r="T75" i="1"/>
  <c r="Q75" i="1"/>
  <c r="S75" i="1" s="1"/>
  <c r="W75" i="1" s="1"/>
  <c r="M75" i="1"/>
  <c r="J75" i="1"/>
  <c r="I75" i="1"/>
  <c r="AL74" i="1"/>
  <c r="AG74" i="1"/>
  <c r="W74" i="1"/>
  <c r="V74" i="1"/>
  <c r="Q74" i="1"/>
  <c r="S74" i="1" s="1"/>
  <c r="T74" i="1" s="1"/>
  <c r="M74" i="1"/>
  <c r="I74" i="1"/>
  <c r="J74" i="1" s="1"/>
  <c r="AL73" i="1"/>
  <c r="AG73" i="1"/>
  <c r="V73" i="1"/>
  <c r="T73" i="1"/>
  <c r="Q73" i="1"/>
  <c r="S73" i="1" s="1"/>
  <c r="W73" i="1" s="1"/>
  <c r="M73" i="1"/>
  <c r="J73" i="1"/>
  <c r="I73" i="1"/>
  <c r="AL72" i="1"/>
  <c r="AG72" i="1"/>
  <c r="V72" i="1"/>
  <c r="Q72" i="1"/>
  <c r="S72" i="1" s="1"/>
  <c r="T72" i="1" s="1"/>
  <c r="M72" i="1"/>
  <c r="I72" i="1"/>
  <c r="J72" i="1" s="1"/>
  <c r="AL71" i="1"/>
  <c r="AG71" i="1"/>
  <c r="V71" i="1"/>
  <c r="T71" i="1"/>
  <c r="Q71" i="1"/>
  <c r="S71" i="1" s="1"/>
  <c r="W71" i="1" s="1"/>
  <c r="M71" i="1"/>
  <c r="J71" i="1"/>
  <c r="I71" i="1"/>
  <c r="AL70" i="1"/>
  <c r="AG70" i="1"/>
  <c r="V70" i="1"/>
  <c r="Q70" i="1"/>
  <c r="S70" i="1" s="1"/>
  <c r="T70" i="1" s="1"/>
  <c r="M70" i="1"/>
  <c r="I70" i="1"/>
  <c r="J70" i="1" s="1"/>
  <c r="AL69" i="1"/>
  <c r="AG69" i="1"/>
  <c r="V69" i="1"/>
  <c r="T69" i="1"/>
  <c r="Q69" i="1"/>
  <c r="S69" i="1" s="1"/>
  <c r="W69" i="1" s="1"/>
  <c r="M69" i="1"/>
  <c r="J69" i="1"/>
  <c r="I69" i="1"/>
  <c r="AL68" i="1"/>
  <c r="AG68" i="1"/>
  <c r="W68" i="1"/>
  <c r="V68" i="1"/>
  <c r="Q68" i="1"/>
  <c r="S68" i="1" s="1"/>
  <c r="T68" i="1" s="1"/>
  <c r="M68" i="1"/>
  <c r="I68" i="1"/>
  <c r="J68" i="1" s="1"/>
  <c r="AL67" i="1"/>
  <c r="AG67" i="1"/>
  <c r="V67" i="1"/>
  <c r="T67" i="1"/>
  <c r="Q67" i="1"/>
  <c r="S67" i="1" s="1"/>
  <c r="W67" i="1" s="1"/>
  <c r="M67" i="1"/>
  <c r="J67" i="1"/>
  <c r="I67" i="1"/>
  <c r="AL66" i="1"/>
  <c r="AG66" i="1"/>
  <c r="W66" i="1"/>
  <c r="V66" i="1"/>
  <c r="Q66" i="1"/>
  <c r="S66" i="1" s="1"/>
  <c r="T66" i="1" s="1"/>
  <c r="M66" i="1"/>
  <c r="J66" i="1"/>
  <c r="I66" i="1"/>
  <c r="AL65" i="1"/>
  <c r="AG65" i="1"/>
  <c r="W65" i="1"/>
  <c r="V65" i="1"/>
  <c r="Q65" i="1"/>
  <c r="S65" i="1" s="1"/>
  <c r="T65" i="1" s="1"/>
  <c r="M65" i="1"/>
  <c r="J65" i="1"/>
  <c r="I65" i="1"/>
  <c r="AL64" i="1"/>
  <c r="AG64" i="1"/>
  <c r="V64" i="1"/>
  <c r="S64" i="1"/>
  <c r="W64" i="1" s="1"/>
  <c r="Q64" i="1"/>
  <c r="M64" i="1"/>
  <c r="I64" i="1"/>
  <c r="J64" i="1" s="1"/>
  <c r="AG63" i="1"/>
  <c r="V63" i="1"/>
  <c r="S63" i="1"/>
  <c r="W63" i="1" s="1"/>
  <c r="Q63" i="1"/>
  <c r="M63" i="1"/>
  <c r="I63" i="1"/>
  <c r="J63" i="1" s="1"/>
  <c r="AL62" i="1"/>
  <c r="AG62" i="1"/>
  <c r="V62" i="1"/>
  <c r="Q62" i="1"/>
  <c r="S62" i="1" s="1"/>
  <c r="T62" i="1" s="1"/>
  <c r="M62" i="1"/>
  <c r="I62" i="1"/>
  <c r="J62" i="1" s="1"/>
  <c r="AL61" i="1"/>
  <c r="AG61" i="1"/>
  <c r="V61" i="1"/>
  <c r="T61" i="1"/>
  <c r="S61" i="1"/>
  <c r="W61" i="1" s="1"/>
  <c r="Q61" i="1"/>
  <c r="M61" i="1"/>
  <c r="J61" i="1"/>
  <c r="I61" i="1"/>
  <c r="AL60" i="1"/>
  <c r="AG60" i="1"/>
  <c r="V60" i="1"/>
  <c r="Q60" i="1"/>
  <c r="S60" i="1" s="1"/>
  <c r="M60" i="1"/>
  <c r="I60" i="1"/>
  <c r="J60" i="1" s="1"/>
  <c r="AL59" i="1"/>
  <c r="AG59" i="1"/>
  <c r="V59" i="1"/>
  <c r="S59" i="1"/>
  <c r="Q59" i="1"/>
  <c r="M59" i="1"/>
  <c r="I59" i="1"/>
  <c r="J59" i="1" s="1"/>
  <c r="AL58" i="1"/>
  <c r="AG58" i="1"/>
  <c r="V58" i="1"/>
  <c r="S58" i="1"/>
  <c r="W58" i="1" s="1"/>
  <c r="Q58" i="1"/>
  <c r="M58" i="1"/>
  <c r="I58" i="1"/>
  <c r="J58" i="1" s="1"/>
  <c r="AL57" i="1"/>
  <c r="AG57" i="1"/>
  <c r="V57" i="1"/>
  <c r="Q57" i="1"/>
  <c r="S57" i="1" s="1"/>
  <c r="M57" i="1"/>
  <c r="I57" i="1"/>
  <c r="J57" i="1" s="1"/>
  <c r="AL56" i="1"/>
  <c r="AG56" i="1"/>
  <c r="V56" i="1"/>
  <c r="T56" i="1"/>
  <c r="S56" i="1"/>
  <c r="W56" i="1" s="1"/>
  <c r="Q56" i="1"/>
  <c r="M56" i="1"/>
  <c r="J56" i="1"/>
  <c r="I56" i="1"/>
  <c r="AL55" i="1"/>
  <c r="AG55" i="1"/>
  <c r="W55" i="1"/>
  <c r="V55" i="1"/>
  <c r="S55" i="1"/>
  <c r="T55" i="1" s="1"/>
  <c r="Q55" i="1"/>
  <c r="M55" i="1"/>
  <c r="I55" i="1"/>
  <c r="J55" i="1" s="1"/>
  <c r="AL54" i="1"/>
  <c r="AG54" i="1"/>
  <c r="V54" i="1"/>
  <c r="S54" i="1"/>
  <c r="W54" i="1" s="1"/>
  <c r="Q54" i="1"/>
  <c r="M54" i="1"/>
  <c r="I54" i="1"/>
  <c r="J54" i="1" s="1"/>
  <c r="AL53" i="1"/>
  <c r="AG53" i="1"/>
  <c r="V53" i="1"/>
  <c r="Q53" i="1"/>
  <c r="S53" i="1" s="1"/>
  <c r="M53" i="1"/>
  <c r="I53" i="1"/>
  <c r="J53" i="1" s="1"/>
  <c r="AL52" i="1"/>
  <c r="AG52" i="1"/>
  <c r="V52" i="1"/>
  <c r="T52" i="1"/>
  <c r="S52" i="1"/>
  <c r="W52" i="1" s="1"/>
  <c r="Q52" i="1"/>
  <c r="M52" i="1"/>
  <c r="J52" i="1"/>
  <c r="I52" i="1"/>
  <c r="AL51" i="1"/>
  <c r="AG51" i="1"/>
  <c r="V51" i="1"/>
  <c r="S51" i="1"/>
  <c r="T51" i="1" s="1"/>
  <c r="Q51" i="1"/>
  <c r="M51" i="1"/>
  <c r="I51" i="1"/>
  <c r="J51" i="1" s="1"/>
  <c r="AL50" i="1"/>
  <c r="AG50" i="1"/>
  <c r="V50" i="1"/>
  <c r="S50" i="1"/>
  <c r="W50" i="1" s="1"/>
  <c r="Q50" i="1"/>
  <c r="M50" i="1"/>
  <c r="I50" i="1"/>
  <c r="J50" i="1" s="1"/>
  <c r="AL49" i="1"/>
  <c r="AG49" i="1"/>
  <c r="V49" i="1"/>
  <c r="Q49" i="1"/>
  <c r="S49" i="1" s="1"/>
  <c r="M49" i="1"/>
  <c r="I49" i="1"/>
  <c r="J49" i="1" s="1"/>
  <c r="AL48" i="1"/>
  <c r="AG48" i="1"/>
  <c r="V48" i="1"/>
  <c r="T48" i="1"/>
  <c r="S48" i="1"/>
  <c r="W48" i="1" s="1"/>
  <c r="Q48" i="1"/>
  <c r="M48" i="1"/>
  <c r="J48" i="1"/>
  <c r="I48" i="1"/>
  <c r="AL47" i="1"/>
  <c r="AG47" i="1"/>
  <c r="V47" i="1"/>
  <c r="S47" i="1"/>
  <c r="T47" i="1" s="1"/>
  <c r="Q47" i="1"/>
  <c r="M47" i="1"/>
  <c r="I47" i="1"/>
  <c r="J47" i="1" s="1"/>
  <c r="AL46" i="1"/>
  <c r="AG46" i="1"/>
  <c r="V46" i="1"/>
  <c r="S46" i="1"/>
  <c r="W46" i="1" s="1"/>
  <c r="Q46" i="1"/>
  <c r="M46" i="1"/>
  <c r="I46" i="1"/>
  <c r="J46" i="1" s="1"/>
  <c r="AL45" i="1"/>
  <c r="AG45" i="1"/>
  <c r="V45" i="1"/>
  <c r="Q45" i="1"/>
  <c r="S45" i="1" s="1"/>
  <c r="M45" i="1"/>
  <c r="I45" i="1"/>
  <c r="J45" i="1" s="1"/>
  <c r="AL44" i="1"/>
  <c r="AG44" i="1"/>
  <c r="V44" i="1"/>
  <c r="T44" i="1"/>
  <c r="S44" i="1"/>
  <c r="W44" i="1" s="1"/>
  <c r="Q44" i="1"/>
  <c r="M44" i="1"/>
  <c r="J44" i="1"/>
  <c r="I44" i="1"/>
  <c r="AL43" i="1"/>
  <c r="AG43" i="1"/>
  <c r="W43" i="1"/>
  <c r="V43" i="1"/>
  <c r="S43" i="1"/>
  <c r="T43" i="1" s="1"/>
  <c r="Q43" i="1"/>
  <c r="M43" i="1"/>
  <c r="I43" i="1"/>
  <c r="J43" i="1" s="1"/>
  <c r="AL42" i="1"/>
  <c r="AG42" i="1"/>
  <c r="V42" i="1"/>
  <c r="S42" i="1"/>
  <c r="W42" i="1" s="1"/>
  <c r="Q42" i="1"/>
  <c r="M42" i="1"/>
  <c r="I42" i="1"/>
  <c r="J42" i="1" s="1"/>
  <c r="AL41" i="1"/>
  <c r="AG41" i="1"/>
  <c r="V41" i="1"/>
  <c r="Q41" i="1"/>
  <c r="S41" i="1" s="1"/>
  <c r="M41" i="1"/>
  <c r="I41" i="1"/>
  <c r="J41" i="1" s="1"/>
  <c r="AL40" i="1"/>
  <c r="AG40" i="1"/>
  <c r="V40" i="1"/>
  <c r="T40" i="1"/>
  <c r="S40" i="1"/>
  <c r="W40" i="1" s="1"/>
  <c r="Q40" i="1"/>
  <c r="M40" i="1"/>
  <c r="J40" i="1"/>
  <c r="I40" i="1"/>
  <c r="AL39" i="1"/>
  <c r="AG39" i="1"/>
  <c r="V39" i="1"/>
  <c r="S39" i="1"/>
  <c r="T39" i="1" s="1"/>
  <c r="Q39" i="1"/>
  <c r="M39" i="1"/>
  <c r="I39" i="1"/>
  <c r="J39" i="1" s="1"/>
  <c r="AL38" i="1"/>
  <c r="AG38" i="1"/>
  <c r="V38" i="1"/>
  <c r="S38" i="1"/>
  <c r="W38" i="1" s="1"/>
  <c r="Q38" i="1"/>
  <c r="M38" i="1"/>
  <c r="I38" i="1"/>
  <c r="J38" i="1" s="1"/>
  <c r="AL37" i="1"/>
  <c r="AG37" i="1"/>
  <c r="V37" i="1"/>
  <c r="Q37" i="1"/>
  <c r="S37" i="1" s="1"/>
  <c r="M37" i="1"/>
  <c r="I37" i="1"/>
  <c r="J37" i="1" s="1"/>
  <c r="AL36" i="1"/>
  <c r="AG36" i="1"/>
  <c r="V36" i="1"/>
  <c r="T36" i="1"/>
  <c r="S36" i="1"/>
  <c r="W36" i="1" s="1"/>
  <c r="Q36" i="1"/>
  <c r="M36" i="1"/>
  <c r="J36" i="1"/>
  <c r="I36" i="1"/>
  <c r="AL35" i="1"/>
  <c r="AG35" i="1"/>
  <c r="W35" i="1"/>
  <c r="V35" i="1"/>
  <c r="S35" i="1"/>
  <c r="T35" i="1" s="1"/>
  <c r="Q35" i="1"/>
  <c r="M35" i="1"/>
  <c r="I35" i="1"/>
  <c r="J35" i="1" s="1"/>
  <c r="AL34" i="1"/>
  <c r="AG34" i="1"/>
  <c r="W34" i="1"/>
  <c r="V34" i="1"/>
  <c r="T34" i="1"/>
  <c r="M34" i="1"/>
  <c r="I34" i="1"/>
  <c r="J34" i="1" s="1"/>
  <c r="AL33" i="1"/>
  <c r="AG33" i="1"/>
  <c r="V33" i="1"/>
  <c r="T33" i="1"/>
  <c r="S33" i="1"/>
  <c r="W33" i="1" s="1"/>
  <c r="Q33" i="1"/>
  <c r="M33" i="1"/>
  <c r="J33" i="1"/>
  <c r="I33" i="1"/>
  <c r="AL32" i="1"/>
  <c r="AG32" i="1"/>
  <c r="W32" i="1"/>
  <c r="V32" i="1"/>
  <c r="S32" i="1"/>
  <c r="T32" i="1" s="1"/>
  <c r="Q32" i="1"/>
  <c r="M32" i="1"/>
  <c r="I32" i="1"/>
  <c r="J32" i="1" s="1"/>
  <c r="AL31" i="1"/>
  <c r="AG31" i="1"/>
  <c r="V31" i="1"/>
  <c r="S31" i="1"/>
  <c r="W31" i="1" s="1"/>
  <c r="Q31" i="1"/>
  <c r="M31" i="1"/>
  <c r="I31" i="1"/>
  <c r="J31" i="1" s="1"/>
  <c r="AL30" i="1"/>
  <c r="AG30" i="1"/>
  <c r="W30" i="1"/>
  <c r="V30" i="1"/>
  <c r="T30" i="1"/>
  <c r="M30" i="1"/>
  <c r="I30" i="1"/>
  <c r="J30" i="1" s="1"/>
  <c r="AL29" i="1"/>
  <c r="AG29" i="1"/>
  <c r="V29" i="1"/>
  <c r="Q29" i="1"/>
  <c r="S29" i="1" s="1"/>
  <c r="M29" i="1"/>
  <c r="I29" i="1"/>
  <c r="J29" i="1" s="1"/>
  <c r="AL28" i="1"/>
  <c r="AG28" i="1"/>
  <c r="V28" i="1"/>
  <c r="T28" i="1"/>
  <c r="S28" i="1"/>
  <c r="W28" i="1" s="1"/>
  <c r="Q28" i="1"/>
  <c r="M28" i="1"/>
  <c r="J28" i="1"/>
  <c r="I28" i="1"/>
  <c r="AL27" i="1"/>
  <c r="AG27" i="1"/>
  <c r="V27" i="1"/>
  <c r="S27" i="1"/>
  <c r="T27" i="1" s="1"/>
  <c r="Q27" i="1"/>
  <c r="M27" i="1"/>
  <c r="I27" i="1"/>
  <c r="J27" i="1" s="1"/>
  <c r="AL26" i="1"/>
  <c r="AG26" i="1"/>
  <c r="V26" i="1"/>
  <c r="S26" i="1"/>
  <c r="W26" i="1" s="1"/>
  <c r="Q26" i="1"/>
  <c r="M26" i="1"/>
  <c r="I26" i="1"/>
  <c r="J26" i="1" s="1"/>
  <c r="AL25" i="1"/>
  <c r="AG25" i="1"/>
  <c r="V25" i="1"/>
  <c r="Q25" i="1"/>
  <c r="S25" i="1" s="1"/>
  <c r="M25" i="1"/>
  <c r="I25" i="1"/>
  <c r="J25" i="1" s="1"/>
  <c r="AL24" i="1"/>
  <c r="AG24" i="1"/>
  <c r="V24" i="1"/>
  <c r="T24" i="1"/>
  <c r="S24" i="1"/>
  <c r="W24" i="1" s="1"/>
  <c r="Q24" i="1"/>
  <c r="M24" i="1"/>
  <c r="J24" i="1"/>
  <c r="I24" i="1"/>
  <c r="AL23" i="1"/>
  <c r="AG23" i="1"/>
  <c r="W23" i="1"/>
  <c r="V23" i="1"/>
  <c r="S23" i="1"/>
  <c r="T23" i="1" s="1"/>
  <c r="Q23" i="1"/>
  <c r="M23" i="1"/>
  <c r="I23" i="1"/>
  <c r="J23" i="1" s="1"/>
  <c r="AL22" i="1"/>
  <c r="AG22" i="1"/>
  <c r="V22" i="1"/>
  <c r="S22" i="1"/>
  <c r="T22" i="1" s="1"/>
  <c r="Q22" i="1"/>
  <c r="M22" i="1"/>
  <c r="I22" i="1"/>
  <c r="J22" i="1" s="1"/>
  <c r="AL21" i="1"/>
  <c r="AG21" i="1"/>
  <c r="V21" i="1"/>
  <c r="S21" i="1"/>
  <c r="W21" i="1" s="1"/>
  <c r="Q21" i="1"/>
  <c r="M21" i="1"/>
  <c r="I21" i="1"/>
  <c r="J21" i="1" s="1"/>
  <c r="AL20" i="1"/>
  <c r="AG20" i="1"/>
  <c r="V20" i="1"/>
  <c r="S20" i="1"/>
  <c r="T20" i="1" s="1"/>
  <c r="Q20" i="1"/>
  <c r="M20" i="1"/>
  <c r="I20" i="1"/>
  <c r="J20" i="1" s="1"/>
  <c r="AL19" i="1"/>
  <c r="AG19" i="1"/>
  <c r="V19" i="1"/>
  <c r="Q19" i="1"/>
  <c r="S19" i="1" s="1"/>
  <c r="M19" i="1"/>
  <c r="I19" i="1"/>
  <c r="J19" i="1" s="1"/>
  <c r="AL18" i="1"/>
  <c r="AG18" i="1"/>
  <c r="V18" i="1"/>
  <c r="S18" i="1"/>
  <c r="T18" i="1" s="1"/>
  <c r="Q18" i="1"/>
  <c r="M18" i="1"/>
  <c r="I18" i="1"/>
  <c r="J18" i="1" s="1"/>
  <c r="AL17" i="1"/>
  <c r="AG17" i="1"/>
  <c r="V17" i="1"/>
  <c r="Q17" i="1"/>
  <c r="S17" i="1" s="1"/>
  <c r="M17" i="1"/>
  <c r="I17" i="1"/>
  <c r="J17" i="1" s="1"/>
  <c r="AL16" i="1"/>
  <c r="AG16" i="1"/>
  <c r="V16" i="1"/>
  <c r="S16" i="1"/>
  <c r="T16" i="1" s="1"/>
  <c r="Q16" i="1"/>
  <c r="M16" i="1"/>
  <c r="I16" i="1"/>
  <c r="J16" i="1" s="1"/>
  <c r="AL15" i="1"/>
  <c r="AG15" i="1"/>
  <c r="V15" i="1"/>
  <c r="Q15" i="1"/>
  <c r="S15" i="1" s="1"/>
  <c r="M15" i="1"/>
  <c r="I15" i="1"/>
  <c r="J15" i="1" s="1"/>
  <c r="AL14" i="1"/>
  <c r="AG14" i="1"/>
  <c r="V14" i="1"/>
  <c r="S14" i="1"/>
  <c r="T14" i="1" s="1"/>
  <c r="Q14" i="1"/>
  <c r="M14" i="1"/>
  <c r="I14" i="1"/>
  <c r="J14" i="1" s="1"/>
  <c r="AL13" i="1"/>
  <c r="AG13" i="1"/>
  <c r="V13" i="1"/>
  <c r="Q13" i="1"/>
  <c r="S13" i="1" s="1"/>
  <c r="M13" i="1"/>
  <c r="I13" i="1"/>
  <c r="J13" i="1" s="1"/>
  <c r="AL12" i="1"/>
  <c r="AG12" i="1"/>
  <c r="V12" i="1"/>
  <c r="S12" i="1"/>
  <c r="T12" i="1" s="1"/>
  <c r="Q12" i="1"/>
  <c r="M12" i="1"/>
  <c r="I12" i="1"/>
  <c r="J12" i="1" s="1"/>
  <c r="AL11" i="1"/>
  <c r="AG11" i="1"/>
  <c r="V11" i="1"/>
  <c r="Q11" i="1"/>
  <c r="S11" i="1" s="1"/>
  <c r="M11" i="1"/>
  <c r="I11" i="1"/>
  <c r="J11" i="1" s="1"/>
  <c r="AL10" i="1"/>
  <c r="AG10" i="1"/>
  <c r="V10" i="1"/>
  <c r="S10" i="1"/>
  <c r="T10" i="1" s="1"/>
  <c r="Q10" i="1"/>
  <c r="M10" i="1"/>
  <c r="I10" i="1"/>
  <c r="J10" i="1" s="1"/>
  <c r="AL9" i="1"/>
  <c r="AG9" i="1"/>
  <c r="V9" i="1"/>
  <c r="Q9" i="1"/>
  <c r="S9" i="1" s="1"/>
  <c r="M9" i="1"/>
  <c r="I9" i="1"/>
  <c r="J9" i="1" s="1"/>
  <c r="AL8" i="1"/>
  <c r="AG8" i="1"/>
  <c r="V8" i="1"/>
  <c r="S8" i="1"/>
  <c r="T8" i="1" s="1"/>
  <c r="Q8" i="1"/>
  <c r="M8" i="1"/>
  <c r="I8" i="1"/>
  <c r="J8" i="1" s="1"/>
  <c r="AL7" i="1"/>
  <c r="AG7" i="1"/>
  <c r="V7" i="1"/>
  <c r="Q7" i="1"/>
  <c r="S7" i="1" s="1"/>
  <c r="M7" i="1"/>
  <c r="I7" i="1"/>
  <c r="J7" i="1" s="1"/>
  <c r="AL6" i="1"/>
  <c r="AG6" i="1"/>
  <c r="V6" i="1"/>
  <c r="S6" i="1"/>
  <c r="T6" i="1" s="1"/>
  <c r="Q6" i="1"/>
  <c r="M6" i="1"/>
  <c r="I6" i="1"/>
  <c r="J6" i="1" s="1"/>
  <c r="AL5" i="1"/>
  <c r="AG5" i="1"/>
  <c r="V5" i="1"/>
  <c r="Q5" i="1"/>
  <c r="S5" i="1" s="1"/>
  <c r="M5" i="1"/>
  <c r="I5" i="1"/>
  <c r="J5" i="1" s="1"/>
  <c r="AL4" i="1"/>
  <c r="AG4" i="1"/>
  <c r="V4" i="1"/>
  <c r="S4" i="1"/>
  <c r="T4" i="1" s="1"/>
  <c r="Q4" i="1"/>
  <c r="M4" i="1"/>
  <c r="I4" i="1"/>
  <c r="J4" i="1" s="1"/>
  <c r="AL3" i="1"/>
  <c r="AG3" i="1"/>
  <c r="V3" i="1"/>
  <c r="Q3" i="1"/>
  <c r="S3" i="1" s="1"/>
  <c r="M3" i="1"/>
  <c r="I3" i="1"/>
  <c r="J3" i="1" s="1"/>
  <c r="AL2" i="1"/>
  <c r="AG2" i="1"/>
  <c r="V2" i="1"/>
  <c r="S2" i="1"/>
  <c r="T2" i="1" s="1"/>
  <c r="Q2" i="1"/>
  <c r="M2" i="1"/>
  <c r="I2" i="1"/>
  <c r="S222" i="3" l="1"/>
  <c r="S218" i="3"/>
  <c r="S214" i="3"/>
  <c r="S210" i="3"/>
  <c r="S206" i="3"/>
  <c r="S202" i="3"/>
  <c r="S198" i="3"/>
  <c r="S194" i="3"/>
  <c r="S190" i="3"/>
  <c r="S186" i="3"/>
  <c r="S178" i="3"/>
  <c r="S174" i="3"/>
  <c r="S170" i="3"/>
  <c r="S162" i="3"/>
  <c r="S154" i="3"/>
  <c r="S150" i="3"/>
  <c r="S142" i="3"/>
  <c r="S138" i="3"/>
  <c r="S134" i="3"/>
  <c r="S130" i="3"/>
  <c r="S126" i="3"/>
  <c r="S122" i="3"/>
  <c r="S118" i="3"/>
  <c r="S114" i="3"/>
  <c r="S110" i="3"/>
  <c r="S106" i="3"/>
  <c r="S102" i="3"/>
  <c r="S98" i="3"/>
  <c r="S94" i="3"/>
  <c r="S90" i="3"/>
  <c r="S86" i="3"/>
  <c r="S82" i="3"/>
  <c r="S78" i="3"/>
  <c r="S74" i="3"/>
  <c r="S70" i="3"/>
  <c r="S66" i="3"/>
  <c r="S62" i="3"/>
  <c r="S58" i="3"/>
  <c r="S54" i="3"/>
  <c r="S50" i="3"/>
  <c r="S46" i="3"/>
  <c r="S42" i="3"/>
  <c r="S38" i="3"/>
  <c r="S34" i="3"/>
  <c r="S30" i="3"/>
  <c r="S26" i="3"/>
  <c r="S22" i="3"/>
  <c r="S18" i="3"/>
  <c r="S14" i="3"/>
  <c r="S10" i="3"/>
  <c r="S6" i="3"/>
  <c r="S223" i="3"/>
  <c r="S219" i="3"/>
  <c r="S215" i="3"/>
  <c r="S211" i="3"/>
  <c r="S207" i="3"/>
  <c r="S203" i="3"/>
  <c r="S199" i="3"/>
  <c r="S195" i="3"/>
  <c r="S191" i="3"/>
  <c r="S187" i="3"/>
  <c r="S183" i="3"/>
  <c r="S179" i="3"/>
  <c r="S175" i="3"/>
  <c r="S171" i="3"/>
  <c r="S167" i="3"/>
  <c r="S163" i="3"/>
  <c r="S159" i="3"/>
  <c r="S155" i="3"/>
  <c r="S151" i="3"/>
  <c r="S147" i="3"/>
  <c r="S143" i="3"/>
  <c r="S139" i="3"/>
  <c r="S135" i="3"/>
  <c r="S131" i="3"/>
  <c r="S127" i="3"/>
  <c r="S123" i="3"/>
  <c r="S119" i="3"/>
  <c r="S115" i="3"/>
  <c r="S111" i="3"/>
  <c r="S107" i="3"/>
  <c r="S103" i="3"/>
  <c r="S99" i="3"/>
  <c r="S95" i="3"/>
  <c r="S91" i="3"/>
  <c r="S87" i="3"/>
  <c r="S83" i="3"/>
  <c r="S79" i="3"/>
  <c r="S75" i="3"/>
  <c r="S71" i="3"/>
  <c r="S67" i="3"/>
  <c r="S63" i="3"/>
  <c r="S59" i="3"/>
  <c r="S55" i="3"/>
  <c r="S51" i="3"/>
  <c r="S47" i="3"/>
  <c r="S43" i="3"/>
  <c r="S39" i="3"/>
  <c r="S35" i="3"/>
  <c r="S31" i="3"/>
  <c r="S27" i="3"/>
  <c r="S3" i="3"/>
  <c r="S2" i="3"/>
  <c r="S220" i="3"/>
  <c r="S216" i="3"/>
  <c r="S212" i="3"/>
  <c r="S208" i="3"/>
  <c r="S204" i="3"/>
  <c r="S200" i="3"/>
  <c r="S196" i="3"/>
  <c r="S192" i="3"/>
  <c r="S188" i="3"/>
  <c r="S184" i="3"/>
  <c r="S180" i="3"/>
  <c r="S176" i="3"/>
  <c r="S172" i="3"/>
  <c r="S168" i="3"/>
  <c r="S164" i="3"/>
  <c r="S160" i="3"/>
  <c r="S156" i="3"/>
  <c r="S152" i="3"/>
  <c r="S148" i="3"/>
  <c r="S144" i="3"/>
  <c r="S140" i="3"/>
  <c r="S136" i="3"/>
  <c r="S132" i="3"/>
  <c r="S128" i="3"/>
  <c r="S124" i="3"/>
  <c r="S120" i="3"/>
  <c r="S116" i="3"/>
  <c r="S112" i="3"/>
  <c r="S108" i="3"/>
  <c r="S104" i="3"/>
  <c r="S100" i="3"/>
  <c r="S96" i="3"/>
  <c r="S92" i="3"/>
  <c r="S88" i="3"/>
  <c r="S84" i="3"/>
  <c r="S80" i="3"/>
  <c r="S76" i="3"/>
  <c r="S72" i="3"/>
  <c r="S68" i="3"/>
  <c r="S64" i="3"/>
  <c r="S60" i="3"/>
  <c r="S56" i="3"/>
  <c r="S52" i="3"/>
  <c r="S48" i="3"/>
  <c r="S44" i="3"/>
  <c r="S40" i="3"/>
  <c r="S36" i="3"/>
  <c r="S32" i="3"/>
  <c r="S28" i="3"/>
  <c r="S24" i="3"/>
  <c r="S20" i="3"/>
  <c r="S16" i="3"/>
  <c r="S12" i="3"/>
  <c r="S8" i="3"/>
  <c r="S4" i="3"/>
  <c r="S221" i="3"/>
  <c r="S217" i="3"/>
  <c r="S213" i="3"/>
  <c r="S209" i="3"/>
  <c r="S205" i="3"/>
  <c r="S201" i="3"/>
  <c r="S197" i="3"/>
  <c r="S193" i="3"/>
  <c r="S189" i="3"/>
  <c r="S185" i="3"/>
  <c r="S181" i="3"/>
  <c r="S177" i="3"/>
  <c r="S173" i="3"/>
  <c r="S169" i="3"/>
  <c r="S165" i="3"/>
  <c r="S161" i="3"/>
  <c r="S157" i="3"/>
  <c r="S153" i="3"/>
  <c r="S149" i="3"/>
  <c r="S145" i="3"/>
  <c r="S141" i="3"/>
  <c r="S137" i="3"/>
  <c r="S133" i="3"/>
  <c r="S129" i="3"/>
  <c r="S125" i="3"/>
  <c r="S121" i="3"/>
  <c r="S117" i="3"/>
  <c r="S113" i="3"/>
  <c r="S109" i="3"/>
  <c r="S105" i="3"/>
  <c r="S101" i="3"/>
  <c r="S97" i="3"/>
  <c r="S93" i="3"/>
  <c r="S89" i="3"/>
  <c r="S85" i="3"/>
  <c r="S81" i="3"/>
  <c r="S77" i="3"/>
  <c r="S73" i="3"/>
  <c r="S69" i="3"/>
  <c r="S65" i="3"/>
  <c r="S61" i="3"/>
  <c r="S57" i="3"/>
  <c r="S53" i="3"/>
  <c r="S49" i="3"/>
  <c r="S45" i="3"/>
  <c r="S41" i="3"/>
  <c r="S37" i="3"/>
  <c r="S33" i="3"/>
  <c r="S29" i="3"/>
  <c r="S25" i="3"/>
  <c r="S21" i="3"/>
  <c r="S17" i="3"/>
  <c r="S13" i="3"/>
  <c r="S9" i="3"/>
  <c r="S5" i="3"/>
  <c r="E227" i="2"/>
  <c r="D227" i="2"/>
  <c r="E226" i="2"/>
  <c r="D226" i="2"/>
  <c r="E225" i="2"/>
  <c r="D225" i="2"/>
  <c r="F6" i="2"/>
  <c r="J6" i="2"/>
  <c r="F14" i="2"/>
  <c r="J14" i="2"/>
  <c r="F22" i="2"/>
  <c r="J22" i="2"/>
  <c r="F30" i="2"/>
  <c r="J30" i="2"/>
  <c r="F38" i="2"/>
  <c r="J38" i="2"/>
  <c r="F46" i="2"/>
  <c r="J46" i="2"/>
  <c r="F50" i="2"/>
  <c r="J50" i="2"/>
  <c r="F58" i="2"/>
  <c r="J58" i="2"/>
  <c r="F62" i="2"/>
  <c r="J62" i="2"/>
  <c r="F70" i="2"/>
  <c r="J70" i="2"/>
  <c r="F78" i="2"/>
  <c r="J78" i="2"/>
  <c r="F86" i="2"/>
  <c r="J86" i="2"/>
  <c r="F90" i="2"/>
  <c r="J90" i="2"/>
  <c r="F98" i="2"/>
  <c r="J98" i="2"/>
  <c r="F106" i="2"/>
  <c r="J106" i="2"/>
  <c r="F114" i="2"/>
  <c r="J114" i="2"/>
  <c r="F122" i="2"/>
  <c r="J122" i="2"/>
  <c r="F130" i="2"/>
  <c r="J130" i="2"/>
  <c r="F134" i="2"/>
  <c r="J134" i="2"/>
  <c r="F142" i="2"/>
  <c r="J142" i="2"/>
  <c r="F150" i="2"/>
  <c r="J150" i="2"/>
  <c r="F158" i="2"/>
  <c r="J158" i="2"/>
  <c r="F166" i="2"/>
  <c r="J166" i="2"/>
  <c r="F174" i="2"/>
  <c r="J174" i="2"/>
  <c r="F182" i="2"/>
  <c r="J182" i="2"/>
  <c r="F190" i="2"/>
  <c r="J190" i="2"/>
  <c r="F198" i="2"/>
  <c r="J198" i="2"/>
  <c r="F206" i="2"/>
  <c r="J206" i="2"/>
  <c r="F214" i="2"/>
  <c r="J214" i="2"/>
  <c r="F222" i="2"/>
  <c r="J222" i="2"/>
  <c r="F3" i="2"/>
  <c r="J3" i="2"/>
  <c r="F7" i="2"/>
  <c r="J7" i="2"/>
  <c r="F11" i="2"/>
  <c r="J11" i="2"/>
  <c r="F15" i="2"/>
  <c r="J15" i="2"/>
  <c r="F19" i="2"/>
  <c r="J19" i="2"/>
  <c r="F23" i="2"/>
  <c r="J23" i="2"/>
  <c r="F27" i="2"/>
  <c r="J27" i="2"/>
  <c r="F31" i="2"/>
  <c r="J31" i="2"/>
  <c r="F35" i="2"/>
  <c r="J35" i="2"/>
  <c r="F39" i="2"/>
  <c r="J39" i="2"/>
  <c r="F43" i="2"/>
  <c r="J43" i="2"/>
  <c r="F47" i="2"/>
  <c r="J47" i="2"/>
  <c r="N199" i="2"/>
  <c r="O199" i="2"/>
  <c r="N215" i="2"/>
  <c r="O215" i="2"/>
  <c r="F4" i="2"/>
  <c r="J4" i="2"/>
  <c r="F8" i="2"/>
  <c r="J8" i="2"/>
  <c r="F12" i="2"/>
  <c r="J12" i="2"/>
  <c r="F16" i="2"/>
  <c r="J16" i="2"/>
  <c r="F20" i="2"/>
  <c r="J20" i="2"/>
  <c r="F24" i="2"/>
  <c r="J24" i="2"/>
  <c r="F28" i="2"/>
  <c r="J28" i="2"/>
  <c r="F5" i="2"/>
  <c r="J5" i="2"/>
  <c r="F9" i="2"/>
  <c r="J9" i="2"/>
  <c r="F13" i="2"/>
  <c r="J13" i="2"/>
  <c r="F17" i="2"/>
  <c r="J17" i="2"/>
  <c r="F21" i="2"/>
  <c r="J21" i="2"/>
  <c r="F25" i="2"/>
  <c r="J25" i="2"/>
  <c r="F29" i="2"/>
  <c r="J29" i="2"/>
  <c r="F33" i="2"/>
  <c r="J33" i="2"/>
  <c r="F37" i="2"/>
  <c r="J37" i="2"/>
  <c r="F41" i="2"/>
  <c r="J41" i="2"/>
  <c r="F45" i="2"/>
  <c r="J45" i="2"/>
  <c r="F49" i="2"/>
  <c r="J49" i="2"/>
  <c r="F53" i="2"/>
  <c r="J53" i="2"/>
  <c r="F57" i="2"/>
  <c r="J57" i="2"/>
  <c r="F61" i="2"/>
  <c r="J61" i="2"/>
  <c r="F65" i="2"/>
  <c r="J65" i="2"/>
  <c r="F69" i="2"/>
  <c r="J69" i="2"/>
  <c r="F73" i="2"/>
  <c r="J73" i="2"/>
  <c r="F77" i="2"/>
  <c r="J77" i="2"/>
  <c r="F81" i="2"/>
  <c r="J81" i="2"/>
  <c r="F85" i="2"/>
  <c r="J85" i="2"/>
  <c r="F89" i="2"/>
  <c r="J89" i="2"/>
  <c r="F93" i="2"/>
  <c r="J93" i="2"/>
  <c r="F97" i="2"/>
  <c r="J97" i="2"/>
  <c r="F101" i="2"/>
  <c r="J101" i="2"/>
  <c r="F105" i="2"/>
  <c r="J105" i="2"/>
  <c r="F109" i="2"/>
  <c r="J109" i="2"/>
  <c r="F113" i="2"/>
  <c r="J113" i="2"/>
  <c r="F117" i="2"/>
  <c r="J117" i="2"/>
  <c r="F121" i="2"/>
  <c r="J121" i="2"/>
  <c r="F125" i="2"/>
  <c r="J125" i="2"/>
  <c r="F129" i="2"/>
  <c r="J129" i="2"/>
  <c r="F133" i="2"/>
  <c r="J133" i="2"/>
  <c r="F137" i="2"/>
  <c r="J137" i="2"/>
  <c r="F141" i="2"/>
  <c r="J141" i="2"/>
  <c r="F145" i="2"/>
  <c r="J145" i="2"/>
  <c r="F149" i="2"/>
  <c r="J149" i="2"/>
  <c r="F153" i="2"/>
  <c r="J153" i="2"/>
  <c r="F157" i="2"/>
  <c r="J157" i="2"/>
  <c r="F161" i="2"/>
  <c r="J161" i="2"/>
  <c r="F165" i="2"/>
  <c r="J165" i="2"/>
  <c r="F169" i="2"/>
  <c r="J169" i="2"/>
  <c r="F173" i="2"/>
  <c r="J173" i="2"/>
  <c r="F177" i="2"/>
  <c r="J177" i="2"/>
  <c r="F181" i="2"/>
  <c r="J181" i="2"/>
  <c r="F185" i="2"/>
  <c r="J185" i="2"/>
  <c r="F189" i="2"/>
  <c r="J189" i="2"/>
  <c r="F193" i="2"/>
  <c r="J193" i="2"/>
  <c r="F197" i="2"/>
  <c r="J197" i="2"/>
  <c r="F201" i="2"/>
  <c r="J201" i="2"/>
  <c r="F10" i="2"/>
  <c r="J10" i="2"/>
  <c r="F18" i="2"/>
  <c r="J18" i="2"/>
  <c r="F26" i="2"/>
  <c r="J26" i="2"/>
  <c r="F34" i="2"/>
  <c r="J34" i="2"/>
  <c r="F42" i="2"/>
  <c r="J42" i="2"/>
  <c r="F54" i="2"/>
  <c r="J54" i="2"/>
  <c r="F66" i="2"/>
  <c r="J66" i="2"/>
  <c r="F74" i="2"/>
  <c r="J74" i="2"/>
  <c r="F82" i="2"/>
  <c r="J82" i="2"/>
  <c r="F94" i="2"/>
  <c r="J94" i="2"/>
  <c r="F102" i="2"/>
  <c r="J102" i="2"/>
  <c r="F110" i="2"/>
  <c r="J110" i="2"/>
  <c r="F118" i="2"/>
  <c r="J118" i="2"/>
  <c r="F126" i="2"/>
  <c r="J126" i="2"/>
  <c r="F138" i="2"/>
  <c r="J138" i="2"/>
  <c r="F146" i="2"/>
  <c r="J146" i="2"/>
  <c r="F154" i="2"/>
  <c r="J154" i="2"/>
  <c r="F162" i="2"/>
  <c r="J162" i="2"/>
  <c r="F170" i="2"/>
  <c r="J170" i="2"/>
  <c r="F178" i="2"/>
  <c r="J178" i="2"/>
  <c r="F186" i="2"/>
  <c r="J186" i="2"/>
  <c r="F194" i="2"/>
  <c r="J194" i="2"/>
  <c r="F202" i="2"/>
  <c r="J202" i="2"/>
  <c r="F210" i="2"/>
  <c r="J210" i="2"/>
  <c r="F218" i="2"/>
  <c r="J218" i="2"/>
  <c r="F32" i="2"/>
  <c r="J32" i="2"/>
  <c r="F36" i="2"/>
  <c r="J36" i="2"/>
  <c r="F40" i="2"/>
  <c r="F44" i="2"/>
  <c r="J44" i="2"/>
  <c r="F48" i="2"/>
  <c r="J48" i="2"/>
  <c r="F52" i="2"/>
  <c r="J52" i="2"/>
  <c r="F56" i="2"/>
  <c r="F60" i="2"/>
  <c r="J60" i="2"/>
  <c r="F64" i="2"/>
  <c r="J64" i="2"/>
  <c r="F68" i="2"/>
  <c r="J68" i="2"/>
  <c r="F72" i="2"/>
  <c r="J72" i="2"/>
  <c r="F76" i="2"/>
  <c r="J76" i="2"/>
  <c r="F80" i="2"/>
  <c r="J80" i="2"/>
  <c r="F84" i="2"/>
  <c r="J84" i="2"/>
  <c r="F88" i="2"/>
  <c r="F92" i="2"/>
  <c r="J92" i="2"/>
  <c r="F96" i="2"/>
  <c r="J96" i="2"/>
  <c r="F100" i="2"/>
  <c r="J100" i="2"/>
  <c r="F104" i="2"/>
  <c r="F108" i="2"/>
  <c r="J108" i="2"/>
  <c r="F112" i="2"/>
  <c r="J112" i="2"/>
  <c r="F116" i="2"/>
  <c r="J116" i="2"/>
  <c r="F120" i="2"/>
  <c r="J120" i="2"/>
  <c r="F124" i="2"/>
  <c r="F128" i="2"/>
  <c r="J128" i="2"/>
  <c r="F132" i="2"/>
  <c r="J132" i="2"/>
  <c r="F136" i="2"/>
  <c r="F140" i="2"/>
  <c r="J140" i="2"/>
  <c r="F144" i="2"/>
  <c r="J144" i="2"/>
  <c r="F148" i="2"/>
  <c r="J148" i="2"/>
  <c r="F152" i="2"/>
  <c r="F156" i="2"/>
  <c r="J156" i="2"/>
  <c r="F160" i="2"/>
  <c r="J160" i="2"/>
  <c r="F164" i="2"/>
  <c r="F168" i="2"/>
  <c r="J168" i="2"/>
  <c r="F172" i="2"/>
  <c r="J172" i="2"/>
  <c r="F176" i="2"/>
  <c r="F180" i="2"/>
  <c r="F184" i="2"/>
  <c r="J184" i="2"/>
  <c r="F188" i="2"/>
  <c r="F192" i="2"/>
  <c r="F196" i="2"/>
  <c r="F200" i="2"/>
  <c r="J200" i="2"/>
  <c r="F204" i="2"/>
  <c r="F208" i="2"/>
  <c r="F212" i="2"/>
  <c r="F216" i="2"/>
  <c r="J216" i="2"/>
  <c r="F220" i="2"/>
  <c r="J220" i="2"/>
  <c r="J217" i="2"/>
  <c r="L215" i="2"/>
  <c r="K211" i="2"/>
  <c r="M211" i="2" s="1"/>
  <c r="J207" i="2"/>
  <c r="J196" i="2"/>
  <c r="L191" i="2"/>
  <c r="J176" i="2"/>
  <c r="K171" i="2"/>
  <c r="M171" i="2" s="1"/>
  <c r="K167" i="2"/>
  <c r="L131" i="2"/>
  <c r="J119" i="2"/>
  <c r="J75" i="2"/>
  <c r="F205" i="2"/>
  <c r="J205" i="2"/>
  <c r="K209" i="2"/>
  <c r="L209" i="2"/>
  <c r="N213" i="2"/>
  <c r="O213" i="2"/>
  <c r="F221" i="2"/>
  <c r="J221" i="2"/>
  <c r="J211" i="2"/>
  <c r="J204" i="2"/>
  <c r="L199" i="2"/>
  <c r="K195" i="2"/>
  <c r="M195" i="2" s="1"/>
  <c r="J191" i="2"/>
  <c r="J180" i="2"/>
  <c r="J171" i="2"/>
  <c r="J167" i="2"/>
  <c r="J152" i="2"/>
  <c r="J131" i="2"/>
  <c r="J88" i="2"/>
  <c r="L223" i="2"/>
  <c r="O217" i="2"/>
  <c r="J215" i="2"/>
  <c r="L213" i="2"/>
  <c r="J209" i="2"/>
  <c r="J208" i="2"/>
  <c r="J195" i="2"/>
  <c r="J188" i="2"/>
  <c r="K183" i="2"/>
  <c r="M183" i="2" s="1"/>
  <c r="J179" i="2"/>
  <c r="J164" i="2"/>
  <c r="K127" i="2"/>
  <c r="O127" i="2" s="1"/>
  <c r="J104" i="2"/>
  <c r="J99" i="2"/>
  <c r="J95" i="2"/>
  <c r="J56" i="2"/>
  <c r="J40" i="2"/>
  <c r="F51" i="2"/>
  <c r="J51" i="2"/>
  <c r="F55" i="2"/>
  <c r="J55" i="2"/>
  <c r="F59" i="2"/>
  <c r="J59" i="2"/>
  <c r="F63" i="2"/>
  <c r="J63" i="2"/>
  <c r="F67" i="2"/>
  <c r="J67" i="2"/>
  <c r="F71" i="2"/>
  <c r="J71" i="2"/>
  <c r="L75" i="2"/>
  <c r="K75" i="2"/>
  <c r="M75" i="2" s="1"/>
  <c r="F79" i="2"/>
  <c r="J79" i="2"/>
  <c r="F83" i="2"/>
  <c r="J83" i="2"/>
  <c r="F87" i="2"/>
  <c r="J87" i="2"/>
  <c r="F91" i="2"/>
  <c r="J91" i="2"/>
  <c r="L95" i="2"/>
  <c r="K95" i="2"/>
  <c r="O95" i="2" s="1"/>
  <c r="K99" i="2"/>
  <c r="M99" i="2" s="1"/>
  <c r="L99" i="2"/>
  <c r="F103" i="2"/>
  <c r="J103" i="2"/>
  <c r="F107" i="2"/>
  <c r="J107" i="2"/>
  <c r="F111" i="2"/>
  <c r="J111" i="2"/>
  <c r="F115" i="2"/>
  <c r="J115" i="2"/>
  <c r="K119" i="2"/>
  <c r="O119" i="2" s="1"/>
  <c r="L119" i="2"/>
  <c r="F123" i="2"/>
  <c r="J123" i="2"/>
  <c r="F135" i="2"/>
  <c r="J135" i="2"/>
  <c r="F139" i="2"/>
  <c r="J139" i="2"/>
  <c r="F143" i="2"/>
  <c r="J143" i="2"/>
  <c r="F147" i="2"/>
  <c r="J147" i="2"/>
  <c r="F151" i="2"/>
  <c r="J151" i="2"/>
  <c r="F155" i="2"/>
  <c r="J155" i="2"/>
  <c r="L159" i="2"/>
  <c r="K159" i="2"/>
  <c r="O159" i="2" s="1"/>
  <c r="F163" i="2"/>
  <c r="J163" i="2"/>
  <c r="F175" i="2"/>
  <c r="J175" i="2"/>
  <c r="K179" i="2"/>
  <c r="L179" i="2"/>
  <c r="F187" i="2"/>
  <c r="J187" i="2"/>
  <c r="N191" i="2"/>
  <c r="O191" i="2"/>
  <c r="F203" i="2"/>
  <c r="J203" i="2"/>
  <c r="N207" i="2"/>
  <c r="O207" i="2"/>
  <c r="F219" i="2"/>
  <c r="J219" i="2"/>
  <c r="N223" i="2"/>
  <c r="O223" i="2"/>
  <c r="J223" i="2"/>
  <c r="L217" i="2"/>
  <c r="J213" i="2"/>
  <c r="J212" i="2"/>
  <c r="L207" i="2"/>
  <c r="J199" i="2"/>
  <c r="J192" i="2"/>
  <c r="J183" i="2"/>
  <c r="J159" i="2"/>
  <c r="J136" i="2"/>
  <c r="J127" i="2"/>
  <c r="J124" i="2"/>
  <c r="M223" i="2"/>
  <c r="M217" i="2"/>
  <c r="M215" i="2"/>
  <c r="M213" i="2"/>
  <c r="M209" i="2"/>
  <c r="M207" i="2"/>
  <c r="M199" i="2"/>
  <c r="M191" i="2"/>
  <c r="M179" i="2"/>
  <c r="O167" i="2"/>
  <c r="O131" i="2"/>
  <c r="N131" i="2"/>
  <c r="N99" i="2"/>
  <c r="F2" i="2"/>
  <c r="W13" i="1"/>
  <c r="T13" i="1"/>
  <c r="T29" i="1"/>
  <c r="W29" i="1"/>
  <c r="T45" i="1"/>
  <c r="W45" i="1"/>
  <c r="T37" i="1"/>
  <c r="W37" i="1"/>
  <c r="T49" i="1"/>
  <c r="W49" i="1"/>
  <c r="W9" i="1"/>
  <c r="T9" i="1"/>
  <c r="W17" i="1"/>
  <c r="T17" i="1"/>
  <c r="T41" i="1"/>
  <c r="W41" i="1"/>
  <c r="T53" i="1"/>
  <c r="W53" i="1"/>
  <c r="W3" i="1"/>
  <c r="T3" i="1"/>
  <c r="W11" i="1"/>
  <c r="T11" i="1"/>
  <c r="W19" i="1"/>
  <c r="T19" i="1"/>
  <c r="T25" i="1"/>
  <c r="W25" i="1"/>
  <c r="T57" i="1"/>
  <c r="W57" i="1"/>
  <c r="T60" i="1"/>
  <c r="W60" i="1"/>
  <c r="T5" i="1"/>
  <c r="T236" i="1" s="1"/>
  <c r="W5" i="1"/>
  <c r="W15" i="1"/>
  <c r="T15" i="1"/>
  <c r="W7" i="1"/>
  <c r="T7" i="1"/>
  <c r="I237" i="1"/>
  <c r="I235" i="1"/>
  <c r="J235" i="1" s="1"/>
  <c r="I236" i="1"/>
  <c r="AL237" i="1"/>
  <c r="AL236" i="1"/>
  <c r="V237" i="1"/>
  <c r="V236" i="1"/>
  <c r="W59" i="1"/>
  <c r="T59" i="1"/>
  <c r="Q237" i="1"/>
  <c r="Q235" i="1"/>
  <c r="Q224" i="1"/>
  <c r="Q236" i="1"/>
  <c r="W2" i="1"/>
  <c r="W4" i="1"/>
  <c r="W6" i="1"/>
  <c r="W8" i="1"/>
  <c r="W10" i="1"/>
  <c r="W12" i="1"/>
  <c r="W14" i="1"/>
  <c r="W16" i="1"/>
  <c r="W18" i="1"/>
  <c r="W20" i="1"/>
  <c r="T21" i="1"/>
  <c r="W22" i="1"/>
  <c r="T31" i="1"/>
  <c r="T42" i="1"/>
  <c r="T50" i="1"/>
  <c r="T58" i="1"/>
  <c r="W62" i="1"/>
  <c r="T63" i="1"/>
  <c r="T64" i="1"/>
  <c r="W70" i="1"/>
  <c r="W78" i="1"/>
  <c r="W86" i="1"/>
  <c r="W94" i="1"/>
  <c r="W102" i="1"/>
  <c r="T104" i="1"/>
  <c r="W104" i="1"/>
  <c r="T105" i="1"/>
  <c r="W106" i="1"/>
  <c r="W111" i="1"/>
  <c r="T111" i="1"/>
  <c r="T121" i="1"/>
  <c r="W121" i="1"/>
  <c r="W51" i="1"/>
  <c r="T123" i="1"/>
  <c r="W123" i="1"/>
  <c r="T131" i="1"/>
  <c r="W131" i="1"/>
  <c r="W134" i="1"/>
  <c r="T134" i="1"/>
  <c r="T139" i="1"/>
  <c r="W139" i="1"/>
  <c r="W142" i="1"/>
  <c r="T142" i="1"/>
  <c r="AG237" i="1"/>
  <c r="AG236" i="1"/>
  <c r="T26" i="1"/>
  <c r="T38" i="1"/>
  <c r="T46" i="1"/>
  <c r="T54" i="1"/>
  <c r="W103" i="1"/>
  <c r="T103" i="1"/>
  <c r="T112" i="1"/>
  <c r="W112" i="1"/>
  <c r="T113" i="1"/>
  <c r="S236" i="1"/>
  <c r="S237" i="1"/>
  <c r="S235" i="1"/>
  <c r="T235" i="1" s="1"/>
  <c r="S224" i="1"/>
  <c r="T224" i="1" s="1"/>
  <c r="J2" i="1"/>
  <c r="M237" i="1"/>
  <c r="M236" i="1"/>
  <c r="W27" i="1"/>
  <c r="W39" i="1"/>
  <c r="W47" i="1"/>
  <c r="W72" i="1"/>
  <c r="W80" i="1"/>
  <c r="W88" i="1"/>
  <c r="W96" i="1"/>
  <c r="W122" i="1"/>
  <c r="T122" i="1"/>
  <c r="T120" i="1"/>
  <c r="T128" i="1"/>
  <c r="W129" i="1"/>
  <c r="W132" i="1"/>
  <c r="T132" i="1"/>
  <c r="T137" i="1"/>
  <c r="W137" i="1"/>
  <c r="W140" i="1"/>
  <c r="T140" i="1"/>
  <c r="T145" i="1"/>
  <c r="W145" i="1"/>
  <c r="W148" i="1"/>
  <c r="T148" i="1"/>
  <c r="T153" i="1"/>
  <c r="W153" i="1"/>
  <c r="W156" i="1"/>
  <c r="T156" i="1"/>
  <c r="T161" i="1"/>
  <c r="W161" i="1"/>
  <c r="W164" i="1"/>
  <c r="T164" i="1"/>
  <c r="T169" i="1"/>
  <c r="W169" i="1"/>
  <c r="W172" i="1"/>
  <c r="T172" i="1"/>
  <c r="T147" i="1"/>
  <c r="W147" i="1"/>
  <c r="W150" i="1"/>
  <c r="T150" i="1"/>
  <c r="T155" i="1"/>
  <c r="W155" i="1"/>
  <c r="W158" i="1"/>
  <c r="T158" i="1"/>
  <c r="T163" i="1"/>
  <c r="W163" i="1"/>
  <c r="W166" i="1"/>
  <c r="T166" i="1"/>
  <c r="T171" i="1"/>
  <c r="W171" i="1"/>
  <c r="W174" i="1"/>
  <c r="T174" i="1"/>
  <c r="T180" i="1"/>
  <c r="W180" i="1"/>
  <c r="T184" i="1"/>
  <c r="W184" i="1"/>
  <c r="T133" i="1"/>
  <c r="W133" i="1"/>
  <c r="W136" i="1"/>
  <c r="T136" i="1"/>
  <c r="T141" i="1"/>
  <c r="W141" i="1"/>
  <c r="W144" i="1"/>
  <c r="T144" i="1"/>
  <c r="T149" i="1"/>
  <c r="W149" i="1"/>
  <c r="W152" i="1"/>
  <c r="T152" i="1"/>
  <c r="T157" i="1"/>
  <c r="W157" i="1"/>
  <c r="W160" i="1"/>
  <c r="T160" i="1"/>
  <c r="T165" i="1"/>
  <c r="W165" i="1"/>
  <c r="W168" i="1"/>
  <c r="T168" i="1"/>
  <c r="T173" i="1"/>
  <c r="W173" i="1"/>
  <c r="T176" i="1"/>
  <c r="W176" i="1"/>
  <c r="T182" i="1"/>
  <c r="W182" i="1"/>
  <c r="T130" i="1"/>
  <c r="T135" i="1"/>
  <c r="W135" i="1"/>
  <c r="W138" i="1"/>
  <c r="T138" i="1"/>
  <c r="T143" i="1"/>
  <c r="W143" i="1"/>
  <c r="W146" i="1"/>
  <c r="T146" i="1"/>
  <c r="T151" i="1"/>
  <c r="W151" i="1"/>
  <c r="W154" i="1"/>
  <c r="T154" i="1"/>
  <c r="T159" i="1"/>
  <c r="W159" i="1"/>
  <c r="W162" i="1"/>
  <c r="T162" i="1"/>
  <c r="T167" i="1"/>
  <c r="W167" i="1"/>
  <c r="W170" i="1"/>
  <c r="T170" i="1"/>
  <c r="T175" i="1"/>
  <c r="W175" i="1"/>
  <c r="T181" i="1"/>
  <c r="T205" i="1"/>
  <c r="W206" i="1"/>
  <c r="T214" i="1"/>
  <c r="W215" i="1"/>
  <c r="T222" i="1"/>
  <c r="W223" i="1"/>
  <c r="S233" i="1"/>
  <c r="W233" i="1" s="1"/>
  <c r="W226" i="1"/>
  <c r="T177" i="1"/>
  <c r="T210" i="1"/>
  <c r="T218" i="1"/>
  <c r="W178" i="1"/>
  <c r="T179" i="1"/>
  <c r="W208" i="1"/>
  <c r="W217" i="1"/>
  <c r="W224" i="1"/>
  <c r="O171" i="2" l="1"/>
  <c r="N171" i="2"/>
  <c r="O99" i="2"/>
  <c r="J226" i="2"/>
  <c r="F226" i="2"/>
  <c r="F227" i="2"/>
  <c r="F225" i="2"/>
  <c r="L225" i="2" s="1"/>
  <c r="J225" i="2"/>
  <c r="J227" i="2"/>
  <c r="L192" i="2"/>
  <c r="K192" i="2"/>
  <c r="L160" i="2"/>
  <c r="K160" i="2"/>
  <c r="K44" i="2"/>
  <c r="L44" i="2"/>
  <c r="N75" i="2"/>
  <c r="O75" i="2"/>
  <c r="L107" i="2"/>
  <c r="K107" i="2"/>
  <c r="M159" i="2"/>
  <c r="N159" i="2"/>
  <c r="M95" i="2"/>
  <c r="N95" i="2"/>
  <c r="N183" i="2"/>
  <c r="O183" i="2"/>
  <c r="N195" i="2"/>
  <c r="O195" i="2"/>
  <c r="K212" i="2"/>
  <c r="L212" i="2"/>
  <c r="L200" i="2"/>
  <c r="K200" i="2"/>
  <c r="L164" i="2"/>
  <c r="K164" i="2"/>
  <c r="K156" i="2"/>
  <c r="L156" i="2"/>
  <c r="L136" i="2"/>
  <c r="K136" i="2"/>
  <c r="L128" i="2"/>
  <c r="K128" i="2"/>
  <c r="L100" i="2"/>
  <c r="K100" i="2"/>
  <c r="K92" i="2"/>
  <c r="L92" i="2"/>
  <c r="L56" i="2"/>
  <c r="K56" i="2"/>
  <c r="K48" i="2"/>
  <c r="L48" i="2"/>
  <c r="K219" i="2"/>
  <c r="L219" i="2"/>
  <c r="K203" i="2"/>
  <c r="L203" i="2"/>
  <c r="L187" i="2"/>
  <c r="K187" i="2"/>
  <c r="K175" i="2"/>
  <c r="L175" i="2"/>
  <c r="K151" i="2"/>
  <c r="L151" i="2"/>
  <c r="K143" i="2"/>
  <c r="L143" i="2"/>
  <c r="K135" i="2"/>
  <c r="L135" i="2"/>
  <c r="M119" i="2"/>
  <c r="N119" i="2"/>
  <c r="K111" i="2"/>
  <c r="L111" i="2"/>
  <c r="L103" i="2"/>
  <c r="K103" i="2"/>
  <c r="K87" i="2"/>
  <c r="L87" i="2"/>
  <c r="L79" i="2"/>
  <c r="K79" i="2"/>
  <c r="L71" i="2"/>
  <c r="K71" i="2"/>
  <c r="L63" i="2"/>
  <c r="K63" i="2"/>
  <c r="L55" i="2"/>
  <c r="K55" i="2"/>
  <c r="M127" i="2"/>
  <c r="N127" i="2"/>
  <c r="K221" i="2"/>
  <c r="L221" i="2"/>
  <c r="N209" i="2"/>
  <c r="O209" i="2"/>
  <c r="N211" i="2"/>
  <c r="O211" i="2"/>
  <c r="K220" i="2"/>
  <c r="L220" i="2"/>
  <c r="L208" i="2"/>
  <c r="K208" i="2"/>
  <c r="K196" i="2"/>
  <c r="L196" i="2"/>
  <c r="K184" i="2"/>
  <c r="L184" i="2"/>
  <c r="K172" i="2"/>
  <c r="L172" i="2"/>
  <c r="K152" i="2"/>
  <c r="L152" i="2"/>
  <c r="K144" i="2"/>
  <c r="L144" i="2"/>
  <c r="K124" i="2"/>
  <c r="L124" i="2"/>
  <c r="K116" i="2"/>
  <c r="L116" i="2"/>
  <c r="L108" i="2"/>
  <c r="K108" i="2"/>
  <c r="K88" i="2"/>
  <c r="L88" i="2"/>
  <c r="K80" i="2"/>
  <c r="L80" i="2"/>
  <c r="L72" i="2"/>
  <c r="K72" i="2"/>
  <c r="L64" i="2"/>
  <c r="K64" i="2"/>
  <c r="L36" i="2"/>
  <c r="K36" i="2"/>
  <c r="K218" i="2"/>
  <c r="L218" i="2"/>
  <c r="K202" i="2"/>
  <c r="L202" i="2"/>
  <c r="K186" i="2"/>
  <c r="L186" i="2"/>
  <c r="K170" i="2"/>
  <c r="L170" i="2"/>
  <c r="L154" i="2"/>
  <c r="K154" i="2"/>
  <c r="L138" i="2"/>
  <c r="K138" i="2"/>
  <c r="L118" i="2"/>
  <c r="K118" i="2"/>
  <c r="K102" i="2"/>
  <c r="L102" i="2"/>
  <c r="K82" i="2"/>
  <c r="L82" i="2"/>
  <c r="L66" i="2"/>
  <c r="K66" i="2"/>
  <c r="K42" i="2"/>
  <c r="L42" i="2"/>
  <c r="K26" i="2"/>
  <c r="L26" i="2"/>
  <c r="K10" i="2"/>
  <c r="L10" i="2"/>
  <c r="K197" i="2"/>
  <c r="L197" i="2"/>
  <c r="K189" i="2"/>
  <c r="L189" i="2"/>
  <c r="K181" i="2"/>
  <c r="L181" i="2"/>
  <c r="K173" i="2"/>
  <c r="L173" i="2"/>
  <c r="K165" i="2"/>
  <c r="L165" i="2"/>
  <c r="K157" i="2"/>
  <c r="L157" i="2"/>
  <c r="L149" i="2"/>
  <c r="K149" i="2"/>
  <c r="K141" i="2"/>
  <c r="L141" i="2"/>
  <c r="L133" i="2"/>
  <c r="K133" i="2"/>
  <c r="K125" i="2"/>
  <c r="L125" i="2"/>
  <c r="L117" i="2"/>
  <c r="K117" i="2"/>
  <c r="K109" i="2"/>
  <c r="L109" i="2"/>
  <c r="K101" i="2"/>
  <c r="L101" i="2"/>
  <c r="L93" i="2"/>
  <c r="K93" i="2"/>
  <c r="L85" i="2"/>
  <c r="K85" i="2"/>
  <c r="K77" i="2"/>
  <c r="L77" i="2"/>
  <c r="K69" i="2"/>
  <c r="L69" i="2"/>
  <c r="L61" i="2"/>
  <c r="K61" i="2"/>
  <c r="K53" i="2"/>
  <c r="L53" i="2"/>
  <c r="L45" i="2"/>
  <c r="K45" i="2"/>
  <c r="K37" i="2"/>
  <c r="L37" i="2"/>
  <c r="K29" i="2"/>
  <c r="L29" i="2"/>
  <c r="K21" i="2"/>
  <c r="L21" i="2"/>
  <c r="K13" i="2"/>
  <c r="L13" i="2"/>
  <c r="K5" i="2"/>
  <c r="L5" i="2"/>
  <c r="K24" i="2"/>
  <c r="L24" i="2"/>
  <c r="L16" i="2"/>
  <c r="K16" i="2"/>
  <c r="L8" i="2"/>
  <c r="K8" i="2"/>
  <c r="K47" i="2"/>
  <c r="L47" i="2"/>
  <c r="L39" i="2"/>
  <c r="K39" i="2"/>
  <c r="K31" i="2"/>
  <c r="L31" i="2"/>
  <c r="L23" i="2"/>
  <c r="K23" i="2"/>
  <c r="K15" i="2"/>
  <c r="L15" i="2"/>
  <c r="L7" i="2"/>
  <c r="K7" i="2"/>
  <c r="K222" i="2"/>
  <c r="L222" i="2"/>
  <c r="K206" i="2"/>
  <c r="L206" i="2"/>
  <c r="K190" i="2"/>
  <c r="L190" i="2"/>
  <c r="K174" i="2"/>
  <c r="L174" i="2"/>
  <c r="L158" i="2"/>
  <c r="K158" i="2"/>
  <c r="L142" i="2"/>
  <c r="K142" i="2"/>
  <c r="L130" i="2"/>
  <c r="K130" i="2"/>
  <c r="K114" i="2"/>
  <c r="L114" i="2"/>
  <c r="L98" i="2"/>
  <c r="K98" i="2"/>
  <c r="K86" i="2"/>
  <c r="L86" i="2"/>
  <c r="L70" i="2"/>
  <c r="K70" i="2"/>
  <c r="K58" i="2"/>
  <c r="L58" i="2"/>
  <c r="L46" i="2"/>
  <c r="K46" i="2"/>
  <c r="K30" i="2"/>
  <c r="L30" i="2"/>
  <c r="K14" i="2"/>
  <c r="L14" i="2"/>
  <c r="K204" i="2"/>
  <c r="L204" i="2"/>
  <c r="L132" i="2"/>
  <c r="K132" i="2"/>
  <c r="K104" i="2"/>
  <c r="L104" i="2"/>
  <c r="L96" i="2"/>
  <c r="K96" i="2"/>
  <c r="K52" i="2"/>
  <c r="L52" i="2"/>
  <c r="K2" i="2"/>
  <c r="L2" i="2"/>
  <c r="L180" i="2"/>
  <c r="K180" i="2"/>
  <c r="N179" i="2"/>
  <c r="O179" i="2"/>
  <c r="K163" i="2"/>
  <c r="L163" i="2"/>
  <c r="K155" i="2"/>
  <c r="L155" i="2"/>
  <c r="K147" i="2"/>
  <c r="L147" i="2"/>
  <c r="L139" i="2"/>
  <c r="K139" i="2"/>
  <c r="K123" i="2"/>
  <c r="L123" i="2"/>
  <c r="K115" i="2"/>
  <c r="L115" i="2"/>
  <c r="K91" i="2"/>
  <c r="L91" i="2"/>
  <c r="L83" i="2"/>
  <c r="K83" i="2"/>
  <c r="L67" i="2"/>
  <c r="K67" i="2"/>
  <c r="K59" i="2"/>
  <c r="L59" i="2"/>
  <c r="L51" i="2"/>
  <c r="K51" i="2"/>
  <c r="K205" i="2"/>
  <c r="L205" i="2"/>
  <c r="M167" i="2"/>
  <c r="N167" i="2"/>
  <c r="K216" i="2"/>
  <c r="L216" i="2"/>
  <c r="K188" i="2"/>
  <c r="L188" i="2"/>
  <c r="K176" i="2"/>
  <c r="L176" i="2"/>
  <c r="K168" i="2"/>
  <c r="L168" i="2"/>
  <c r="L148" i="2"/>
  <c r="K148" i="2"/>
  <c r="K140" i="2"/>
  <c r="L140" i="2"/>
  <c r="K120" i="2"/>
  <c r="L120" i="2"/>
  <c r="L112" i="2"/>
  <c r="K112" i="2"/>
  <c r="L84" i="2"/>
  <c r="K84" i="2"/>
  <c r="K76" i="2"/>
  <c r="L76" i="2"/>
  <c r="K68" i="2"/>
  <c r="L68" i="2"/>
  <c r="L60" i="2"/>
  <c r="K60" i="2"/>
  <c r="K40" i="2"/>
  <c r="L40" i="2"/>
  <c r="L32" i="2"/>
  <c r="K32" i="2"/>
  <c r="K210" i="2"/>
  <c r="L210" i="2"/>
  <c r="K194" i="2"/>
  <c r="L194" i="2"/>
  <c r="K178" i="2"/>
  <c r="L178" i="2"/>
  <c r="K162" i="2"/>
  <c r="L162" i="2"/>
  <c r="K146" i="2"/>
  <c r="L146" i="2"/>
  <c r="L126" i="2"/>
  <c r="K126" i="2"/>
  <c r="L110" i="2"/>
  <c r="K110" i="2"/>
  <c r="L94" i="2"/>
  <c r="K94" i="2"/>
  <c r="L74" i="2"/>
  <c r="K74" i="2"/>
  <c r="K54" i="2"/>
  <c r="L54" i="2"/>
  <c r="K34" i="2"/>
  <c r="L34" i="2"/>
  <c r="K18" i="2"/>
  <c r="L18" i="2"/>
  <c r="K201" i="2"/>
  <c r="L201" i="2"/>
  <c r="K193" i="2"/>
  <c r="L193" i="2"/>
  <c r="K185" i="2"/>
  <c r="L185" i="2"/>
  <c r="K177" i="2"/>
  <c r="L177" i="2"/>
  <c r="K169" i="2"/>
  <c r="L169" i="2"/>
  <c r="K161" i="2"/>
  <c r="L161" i="2"/>
  <c r="K153" i="2"/>
  <c r="L153" i="2"/>
  <c r="L145" i="2"/>
  <c r="K145" i="2"/>
  <c r="K137" i="2"/>
  <c r="L137" i="2"/>
  <c r="K129" i="2"/>
  <c r="L129" i="2"/>
  <c r="L121" i="2"/>
  <c r="K121" i="2"/>
  <c r="L113" i="2"/>
  <c r="K113" i="2"/>
  <c r="K105" i="2"/>
  <c r="L105" i="2"/>
  <c r="L97" i="2"/>
  <c r="K97" i="2"/>
  <c r="K89" i="2"/>
  <c r="L89" i="2"/>
  <c r="L81" i="2"/>
  <c r="K81" i="2"/>
  <c r="K73" i="2"/>
  <c r="L73" i="2"/>
  <c r="K65" i="2"/>
  <c r="L65" i="2"/>
  <c r="K57" i="2"/>
  <c r="L57" i="2"/>
  <c r="L49" i="2"/>
  <c r="K49" i="2"/>
  <c r="K41" i="2"/>
  <c r="L41" i="2"/>
  <c r="K33" i="2"/>
  <c r="L33" i="2"/>
  <c r="K25" i="2"/>
  <c r="L25" i="2"/>
  <c r="K17" i="2"/>
  <c r="L17" i="2"/>
  <c r="K9" i="2"/>
  <c r="L9" i="2"/>
  <c r="K28" i="2"/>
  <c r="L28" i="2"/>
  <c r="L20" i="2"/>
  <c r="K20" i="2"/>
  <c r="K12" i="2"/>
  <c r="L12" i="2"/>
  <c r="L4" i="2"/>
  <c r="K4" i="2"/>
  <c r="K43" i="2"/>
  <c r="L43" i="2"/>
  <c r="L35" i="2"/>
  <c r="K35" i="2"/>
  <c r="L27" i="2"/>
  <c r="K27" i="2"/>
  <c r="L19" i="2"/>
  <c r="K19" i="2"/>
  <c r="K11" i="2"/>
  <c r="L11" i="2"/>
  <c r="K3" i="2"/>
  <c r="L3" i="2"/>
  <c r="K214" i="2"/>
  <c r="L214" i="2"/>
  <c r="K198" i="2"/>
  <c r="L198" i="2"/>
  <c r="K182" i="2"/>
  <c r="L182" i="2"/>
  <c r="K166" i="2"/>
  <c r="L166" i="2"/>
  <c r="K150" i="2"/>
  <c r="L150" i="2"/>
  <c r="K134" i="2"/>
  <c r="L134" i="2"/>
  <c r="L122" i="2"/>
  <c r="K122" i="2"/>
  <c r="K106" i="2"/>
  <c r="L106" i="2"/>
  <c r="L90" i="2"/>
  <c r="K90" i="2"/>
  <c r="L78" i="2"/>
  <c r="K78" i="2"/>
  <c r="K62" i="2"/>
  <c r="L62" i="2"/>
  <c r="L50" i="2"/>
  <c r="K50" i="2"/>
  <c r="K38" i="2"/>
  <c r="L38" i="2"/>
  <c r="K22" i="2"/>
  <c r="L22" i="2"/>
  <c r="K6" i="2"/>
  <c r="L6" i="2"/>
  <c r="W236" i="1"/>
  <c r="W237" i="1"/>
  <c r="J237" i="1"/>
  <c r="J236" i="1"/>
  <c r="T237" i="1"/>
  <c r="W235" i="1"/>
  <c r="L226" i="2" l="1"/>
  <c r="L227" i="2"/>
  <c r="K225" i="2"/>
  <c r="K226" i="2"/>
  <c r="K227" i="2"/>
  <c r="O22" i="2"/>
  <c r="N22" i="2"/>
  <c r="M22" i="2"/>
  <c r="O122" i="2"/>
  <c r="M122" i="2"/>
  <c r="N122" i="2"/>
  <c r="O38" i="2"/>
  <c r="N38" i="2"/>
  <c r="M38" i="2"/>
  <c r="O182" i="2"/>
  <c r="M182" i="2"/>
  <c r="N182" i="2"/>
  <c r="N11" i="2"/>
  <c r="O11" i="2"/>
  <c r="M11" i="2"/>
  <c r="O43" i="2"/>
  <c r="N43" i="2"/>
  <c r="M43" i="2"/>
  <c r="N17" i="2"/>
  <c r="O17" i="2"/>
  <c r="M17" i="2"/>
  <c r="N177" i="2"/>
  <c r="O177" i="2"/>
  <c r="M177" i="2"/>
  <c r="O18" i="2"/>
  <c r="M18" i="2"/>
  <c r="N18" i="2"/>
  <c r="O194" i="2"/>
  <c r="M194" i="2"/>
  <c r="N194" i="2"/>
  <c r="M76" i="2"/>
  <c r="N76" i="2"/>
  <c r="O76" i="2"/>
  <c r="M140" i="2"/>
  <c r="N140" i="2"/>
  <c r="O140" i="2"/>
  <c r="M188" i="2"/>
  <c r="O188" i="2"/>
  <c r="N188" i="2"/>
  <c r="M123" i="2"/>
  <c r="N123" i="2"/>
  <c r="O123" i="2"/>
  <c r="M163" i="2"/>
  <c r="N163" i="2"/>
  <c r="O163" i="2"/>
  <c r="O52" i="2"/>
  <c r="N52" i="2"/>
  <c r="M52" i="2"/>
  <c r="M204" i="2"/>
  <c r="N204" i="2"/>
  <c r="O204" i="2"/>
  <c r="M58" i="2"/>
  <c r="O58" i="2"/>
  <c r="N58" i="2"/>
  <c r="O114" i="2"/>
  <c r="N114" i="2"/>
  <c r="M114" i="2"/>
  <c r="O174" i="2"/>
  <c r="M174" i="2"/>
  <c r="N174" i="2"/>
  <c r="M24" i="2"/>
  <c r="O24" i="2"/>
  <c r="N24" i="2"/>
  <c r="M141" i="2"/>
  <c r="N141" i="2"/>
  <c r="O141" i="2"/>
  <c r="M50" i="2"/>
  <c r="O50" i="2"/>
  <c r="N50" i="2"/>
  <c r="O78" i="2"/>
  <c r="M78" i="2"/>
  <c r="N78" i="2"/>
  <c r="N19" i="2"/>
  <c r="O19" i="2"/>
  <c r="M19" i="2"/>
  <c r="N35" i="2"/>
  <c r="O35" i="2"/>
  <c r="M35" i="2"/>
  <c r="M4" i="2"/>
  <c r="N4" i="2"/>
  <c r="O4" i="2"/>
  <c r="M20" i="2"/>
  <c r="N20" i="2"/>
  <c r="O20" i="2"/>
  <c r="M121" i="2"/>
  <c r="N121" i="2"/>
  <c r="O121" i="2"/>
  <c r="N74" i="2"/>
  <c r="O74" i="2"/>
  <c r="M74" i="2"/>
  <c r="N110" i="2"/>
  <c r="O110" i="2"/>
  <c r="M110" i="2"/>
  <c r="N84" i="2"/>
  <c r="O84" i="2"/>
  <c r="M84" i="2"/>
  <c r="N148" i="2"/>
  <c r="M148" i="2"/>
  <c r="O148" i="2"/>
  <c r="M83" i="2"/>
  <c r="N83" i="2"/>
  <c r="O83" i="2"/>
  <c r="M139" i="2"/>
  <c r="O139" i="2"/>
  <c r="N139" i="2"/>
  <c r="M96" i="2"/>
  <c r="O96" i="2"/>
  <c r="N96" i="2"/>
  <c r="O132" i="2"/>
  <c r="M132" i="2"/>
  <c r="N132" i="2"/>
  <c r="M46" i="2"/>
  <c r="N46" i="2"/>
  <c r="O46" i="2"/>
  <c r="M70" i="2"/>
  <c r="O70" i="2"/>
  <c r="N70" i="2"/>
  <c r="M98" i="2"/>
  <c r="O98" i="2"/>
  <c r="N98" i="2"/>
  <c r="M130" i="2"/>
  <c r="N130" i="2"/>
  <c r="O130" i="2"/>
  <c r="N158" i="2"/>
  <c r="M158" i="2"/>
  <c r="O158" i="2"/>
  <c r="M16" i="2"/>
  <c r="O16" i="2"/>
  <c r="N16" i="2"/>
  <c r="M85" i="2"/>
  <c r="N85" i="2"/>
  <c r="O85" i="2"/>
  <c r="M117" i="2"/>
  <c r="N117" i="2"/>
  <c r="O117" i="2"/>
  <c r="M133" i="2"/>
  <c r="N133" i="2"/>
  <c r="O133" i="2"/>
  <c r="M149" i="2"/>
  <c r="N149" i="2"/>
  <c r="O149" i="2"/>
  <c r="N66" i="2"/>
  <c r="O66" i="2"/>
  <c r="M66" i="2"/>
  <c r="N138" i="2"/>
  <c r="M138" i="2"/>
  <c r="O138" i="2"/>
  <c r="M36" i="2"/>
  <c r="N36" i="2"/>
  <c r="O36" i="2"/>
  <c r="M72" i="2"/>
  <c r="O72" i="2"/>
  <c r="N72" i="2"/>
  <c r="M63" i="2"/>
  <c r="N63" i="2"/>
  <c r="O63" i="2"/>
  <c r="M79" i="2"/>
  <c r="N79" i="2"/>
  <c r="O79" i="2"/>
  <c r="M103" i="2"/>
  <c r="N103" i="2"/>
  <c r="O103" i="2"/>
  <c r="N128" i="2"/>
  <c r="M128" i="2"/>
  <c r="O128" i="2"/>
  <c r="M200" i="2"/>
  <c r="O200" i="2"/>
  <c r="N200" i="2"/>
  <c r="M107" i="2"/>
  <c r="O107" i="2"/>
  <c r="N107" i="2"/>
  <c r="O160" i="2"/>
  <c r="M160" i="2"/>
  <c r="N160" i="2"/>
  <c r="O134" i="2"/>
  <c r="M134" i="2"/>
  <c r="N134" i="2"/>
  <c r="O166" i="2"/>
  <c r="M166" i="2"/>
  <c r="N166" i="2"/>
  <c r="N3" i="2"/>
  <c r="O3" i="2"/>
  <c r="M3" i="2"/>
  <c r="N9" i="2"/>
  <c r="O9" i="2"/>
  <c r="M9" i="2"/>
  <c r="N25" i="2"/>
  <c r="O25" i="2"/>
  <c r="M25" i="2"/>
  <c r="N41" i="2"/>
  <c r="O41" i="2"/>
  <c r="M41" i="2"/>
  <c r="M57" i="2"/>
  <c r="O57" i="2"/>
  <c r="N57" i="2"/>
  <c r="M73" i="2"/>
  <c r="O73" i="2"/>
  <c r="N73" i="2"/>
  <c r="M89" i="2"/>
  <c r="N89" i="2"/>
  <c r="O89" i="2"/>
  <c r="M105" i="2"/>
  <c r="N105" i="2"/>
  <c r="O105" i="2"/>
  <c r="M137" i="2"/>
  <c r="O137" i="2"/>
  <c r="N137" i="2"/>
  <c r="M153" i="2"/>
  <c r="N153" i="2"/>
  <c r="O153" i="2"/>
  <c r="M169" i="2"/>
  <c r="N169" i="2"/>
  <c r="O169" i="2"/>
  <c r="N185" i="2"/>
  <c r="O185" i="2"/>
  <c r="M185" i="2"/>
  <c r="N201" i="2"/>
  <c r="O201" i="2"/>
  <c r="M201" i="2"/>
  <c r="O34" i="2"/>
  <c r="M34" i="2"/>
  <c r="N34" i="2"/>
  <c r="O146" i="2"/>
  <c r="M146" i="2"/>
  <c r="N146" i="2"/>
  <c r="O178" i="2"/>
  <c r="M178" i="2"/>
  <c r="N178" i="2"/>
  <c r="O210" i="2"/>
  <c r="M210" i="2"/>
  <c r="N210" i="2"/>
  <c r="M40" i="2"/>
  <c r="N40" i="2"/>
  <c r="O40" i="2"/>
  <c r="M68" i="2"/>
  <c r="N68" i="2"/>
  <c r="O68" i="2"/>
  <c r="O120" i="2"/>
  <c r="M120" i="2"/>
  <c r="N120" i="2"/>
  <c r="M176" i="2"/>
  <c r="N176" i="2"/>
  <c r="O176" i="2"/>
  <c r="M216" i="2"/>
  <c r="O216" i="2"/>
  <c r="N216" i="2"/>
  <c r="N205" i="2"/>
  <c r="O205" i="2"/>
  <c r="M205" i="2"/>
  <c r="M59" i="2"/>
  <c r="O59" i="2"/>
  <c r="N59" i="2"/>
  <c r="M115" i="2"/>
  <c r="N115" i="2"/>
  <c r="O115" i="2"/>
  <c r="M155" i="2"/>
  <c r="O155" i="2"/>
  <c r="N155" i="2"/>
  <c r="N2" i="2"/>
  <c r="M2" i="2"/>
  <c r="O2" i="2"/>
  <c r="O14" i="2"/>
  <c r="N14" i="2"/>
  <c r="M14" i="2"/>
  <c r="O190" i="2"/>
  <c r="M190" i="2"/>
  <c r="N190" i="2"/>
  <c r="O222" i="2"/>
  <c r="M222" i="2"/>
  <c r="N222" i="2"/>
  <c r="N15" i="2"/>
  <c r="O15" i="2"/>
  <c r="M15" i="2"/>
  <c r="N31" i="2"/>
  <c r="O31" i="2"/>
  <c r="M31" i="2"/>
  <c r="O47" i="2"/>
  <c r="N47" i="2"/>
  <c r="M47" i="2"/>
  <c r="N5" i="2"/>
  <c r="O5" i="2"/>
  <c r="M5" i="2"/>
  <c r="N21" i="2"/>
  <c r="O21" i="2"/>
  <c r="M21" i="2"/>
  <c r="N37" i="2"/>
  <c r="O37" i="2"/>
  <c r="M37" i="2"/>
  <c r="M53" i="2"/>
  <c r="N53" i="2"/>
  <c r="O53" i="2"/>
  <c r="M69" i="2"/>
  <c r="O69" i="2"/>
  <c r="N69" i="2"/>
  <c r="M101" i="2"/>
  <c r="O101" i="2"/>
  <c r="N101" i="2"/>
  <c r="M165" i="2"/>
  <c r="N165" i="2"/>
  <c r="O165" i="2"/>
  <c r="N181" i="2"/>
  <c r="O181" i="2"/>
  <c r="M181" i="2"/>
  <c r="N197" i="2"/>
  <c r="O197" i="2"/>
  <c r="M197" i="2"/>
  <c r="O26" i="2"/>
  <c r="N26" i="2"/>
  <c r="M26" i="2"/>
  <c r="O102" i="2"/>
  <c r="M102" i="2"/>
  <c r="N102" i="2"/>
  <c r="N170" i="2"/>
  <c r="M170" i="2"/>
  <c r="O170" i="2"/>
  <c r="O202" i="2"/>
  <c r="M202" i="2"/>
  <c r="N202" i="2"/>
  <c r="O88" i="2"/>
  <c r="N88" i="2"/>
  <c r="M88" i="2"/>
  <c r="N116" i="2"/>
  <c r="M116" i="2"/>
  <c r="O116" i="2"/>
  <c r="N144" i="2"/>
  <c r="M144" i="2"/>
  <c r="O144" i="2"/>
  <c r="M172" i="2"/>
  <c r="O172" i="2"/>
  <c r="N172" i="2"/>
  <c r="M196" i="2"/>
  <c r="N196" i="2"/>
  <c r="O196" i="2"/>
  <c r="M220" i="2"/>
  <c r="N220" i="2"/>
  <c r="O220" i="2"/>
  <c r="M143" i="2"/>
  <c r="N143" i="2"/>
  <c r="O143" i="2"/>
  <c r="N175" i="2"/>
  <c r="O175" i="2"/>
  <c r="M175" i="2"/>
  <c r="N203" i="2"/>
  <c r="O203" i="2"/>
  <c r="M203" i="2"/>
  <c r="O48" i="2"/>
  <c r="M48" i="2"/>
  <c r="N48" i="2"/>
  <c r="O92" i="2"/>
  <c r="M92" i="2"/>
  <c r="N92" i="2"/>
  <c r="O156" i="2"/>
  <c r="N156" i="2"/>
  <c r="M156" i="2"/>
  <c r="O198" i="2"/>
  <c r="N198" i="2"/>
  <c r="M198" i="2"/>
  <c r="N90" i="2"/>
  <c r="O90" i="2"/>
  <c r="M90" i="2"/>
  <c r="N27" i="2"/>
  <c r="O27" i="2"/>
  <c r="M27" i="2"/>
  <c r="M49" i="2"/>
  <c r="N49" i="2"/>
  <c r="O49" i="2"/>
  <c r="M81" i="2"/>
  <c r="N81" i="2"/>
  <c r="O81" i="2"/>
  <c r="M97" i="2"/>
  <c r="O97" i="2"/>
  <c r="N97" i="2"/>
  <c r="M113" i="2"/>
  <c r="O113" i="2"/>
  <c r="N113" i="2"/>
  <c r="M145" i="2"/>
  <c r="N145" i="2"/>
  <c r="O145" i="2"/>
  <c r="N94" i="2"/>
  <c r="O94" i="2"/>
  <c r="M94" i="2"/>
  <c r="N126" i="2"/>
  <c r="M126" i="2"/>
  <c r="O126" i="2"/>
  <c r="M32" i="2"/>
  <c r="N32" i="2"/>
  <c r="O32" i="2"/>
  <c r="M60" i="2"/>
  <c r="N60" i="2"/>
  <c r="O60" i="2"/>
  <c r="N112" i="2"/>
  <c r="O112" i="2"/>
  <c r="M112" i="2"/>
  <c r="M51" i="2"/>
  <c r="N51" i="2"/>
  <c r="O51" i="2"/>
  <c r="M67" i="2"/>
  <c r="O67" i="2"/>
  <c r="N67" i="2"/>
  <c r="M180" i="2"/>
  <c r="N180" i="2"/>
  <c r="O180" i="2"/>
  <c r="O142" i="2"/>
  <c r="M142" i="2"/>
  <c r="N142" i="2"/>
  <c r="N7" i="2"/>
  <c r="O7" i="2"/>
  <c r="M7" i="2"/>
  <c r="N23" i="2"/>
  <c r="O23" i="2"/>
  <c r="M23" i="2"/>
  <c r="N39" i="2"/>
  <c r="O39" i="2"/>
  <c r="M39" i="2"/>
  <c r="M8" i="2"/>
  <c r="O8" i="2"/>
  <c r="N8" i="2"/>
  <c r="O45" i="2"/>
  <c r="N45" i="2"/>
  <c r="M45" i="2"/>
  <c r="M61" i="2"/>
  <c r="N61" i="2"/>
  <c r="O61" i="2"/>
  <c r="M93" i="2"/>
  <c r="N93" i="2"/>
  <c r="O93" i="2"/>
  <c r="M118" i="2"/>
  <c r="O118" i="2"/>
  <c r="N118" i="2"/>
  <c r="N154" i="2"/>
  <c r="M154" i="2"/>
  <c r="O154" i="2"/>
  <c r="M64" i="2"/>
  <c r="O64" i="2"/>
  <c r="N64" i="2"/>
  <c r="M108" i="2"/>
  <c r="O108" i="2"/>
  <c r="N108" i="2"/>
  <c r="M208" i="2"/>
  <c r="O208" i="2"/>
  <c r="N208" i="2"/>
  <c r="M55" i="2"/>
  <c r="N55" i="2"/>
  <c r="O55" i="2"/>
  <c r="M71" i="2"/>
  <c r="N71" i="2"/>
  <c r="O71" i="2"/>
  <c r="N187" i="2"/>
  <c r="O187" i="2"/>
  <c r="M187" i="2"/>
  <c r="M56" i="2"/>
  <c r="O56" i="2"/>
  <c r="N56" i="2"/>
  <c r="N100" i="2"/>
  <c r="M100" i="2"/>
  <c r="O100" i="2"/>
  <c r="M136" i="2"/>
  <c r="N136" i="2"/>
  <c r="O136" i="2"/>
  <c r="M164" i="2"/>
  <c r="N164" i="2"/>
  <c r="O164" i="2"/>
  <c r="M192" i="2"/>
  <c r="N192" i="2"/>
  <c r="O192" i="2"/>
  <c r="N106" i="2"/>
  <c r="M106" i="2"/>
  <c r="O106" i="2"/>
  <c r="O6" i="2"/>
  <c r="N6" i="2"/>
  <c r="M6" i="2"/>
  <c r="O62" i="2"/>
  <c r="N62" i="2"/>
  <c r="M62" i="2"/>
  <c r="M150" i="2"/>
  <c r="N150" i="2"/>
  <c r="O150" i="2"/>
  <c r="O214" i="2"/>
  <c r="N214" i="2"/>
  <c r="M214" i="2"/>
  <c r="M12" i="2"/>
  <c r="O12" i="2"/>
  <c r="N12" i="2"/>
  <c r="M28" i="2"/>
  <c r="O28" i="2"/>
  <c r="N28" i="2"/>
  <c r="N33" i="2"/>
  <c r="O33" i="2"/>
  <c r="M33" i="2"/>
  <c r="M65" i="2"/>
  <c r="O65" i="2"/>
  <c r="N65" i="2"/>
  <c r="M129" i="2"/>
  <c r="O129" i="2"/>
  <c r="N129" i="2"/>
  <c r="M161" i="2"/>
  <c r="O161" i="2"/>
  <c r="N161" i="2"/>
  <c r="N193" i="2"/>
  <c r="O193" i="2"/>
  <c r="M193" i="2"/>
  <c r="N54" i="2"/>
  <c r="O54" i="2"/>
  <c r="M54" i="2"/>
  <c r="M162" i="2"/>
  <c r="O162" i="2"/>
  <c r="N162" i="2"/>
  <c r="M168" i="2"/>
  <c r="N168" i="2"/>
  <c r="O168" i="2"/>
  <c r="M91" i="2"/>
  <c r="N91" i="2"/>
  <c r="O91" i="2"/>
  <c r="M147" i="2"/>
  <c r="N147" i="2"/>
  <c r="O147" i="2"/>
  <c r="M104" i="2"/>
  <c r="N104" i="2"/>
  <c r="O104" i="2"/>
  <c r="O30" i="2"/>
  <c r="M30" i="2"/>
  <c r="N30" i="2"/>
  <c r="M86" i="2"/>
  <c r="N86" i="2"/>
  <c r="O86" i="2"/>
  <c r="O206" i="2"/>
  <c r="M206" i="2"/>
  <c r="N206" i="2"/>
  <c r="N13" i="2"/>
  <c r="O13" i="2"/>
  <c r="M13" i="2"/>
  <c r="N29" i="2"/>
  <c r="O29" i="2"/>
  <c r="M29" i="2"/>
  <c r="M77" i="2"/>
  <c r="N77" i="2"/>
  <c r="O77" i="2"/>
  <c r="M109" i="2"/>
  <c r="N109" i="2"/>
  <c r="O109" i="2"/>
  <c r="M125" i="2"/>
  <c r="N125" i="2"/>
  <c r="O125" i="2"/>
  <c r="M157" i="2"/>
  <c r="N157" i="2"/>
  <c r="O157" i="2"/>
  <c r="N173" i="2"/>
  <c r="O173" i="2"/>
  <c r="M173" i="2"/>
  <c r="N189" i="2"/>
  <c r="O189" i="2"/>
  <c r="M189" i="2"/>
  <c r="O10" i="2"/>
  <c r="N10" i="2"/>
  <c r="M10" i="2"/>
  <c r="O42" i="2"/>
  <c r="N42" i="2"/>
  <c r="M42" i="2"/>
  <c r="O82" i="2"/>
  <c r="M82" i="2"/>
  <c r="N82" i="2"/>
  <c r="O186" i="2"/>
  <c r="M186" i="2"/>
  <c r="N186" i="2"/>
  <c r="O218" i="2"/>
  <c r="N218" i="2"/>
  <c r="M218" i="2"/>
  <c r="N80" i="2"/>
  <c r="M80" i="2"/>
  <c r="O80" i="2"/>
  <c r="O124" i="2"/>
  <c r="N124" i="2"/>
  <c r="M124" i="2"/>
  <c r="O152" i="2"/>
  <c r="N152" i="2"/>
  <c r="M152" i="2"/>
  <c r="M184" i="2"/>
  <c r="O184" i="2"/>
  <c r="N184" i="2"/>
  <c r="N221" i="2"/>
  <c r="O221" i="2"/>
  <c r="M221" i="2"/>
  <c r="M87" i="2"/>
  <c r="N87" i="2"/>
  <c r="O87" i="2"/>
  <c r="M111" i="2"/>
  <c r="N111" i="2"/>
  <c r="O111" i="2"/>
  <c r="M135" i="2"/>
  <c r="N135" i="2"/>
  <c r="O135" i="2"/>
  <c r="M151" i="2"/>
  <c r="N151" i="2"/>
  <c r="O151" i="2"/>
  <c r="N219" i="2"/>
  <c r="O219" i="2"/>
  <c r="M219" i="2"/>
  <c r="M212" i="2"/>
  <c r="N212" i="2"/>
  <c r="O212" i="2"/>
  <c r="N44" i="2"/>
  <c r="M44" i="2"/>
  <c r="O44" i="2"/>
  <c r="N225" i="2" l="1"/>
  <c r="M225" i="2"/>
  <c r="O225" i="2"/>
  <c r="O226" i="2"/>
  <c r="O227" i="2"/>
  <c r="M227" i="2"/>
  <c r="M226" i="2"/>
  <c r="N226" i="2"/>
  <c r="N227" i="2"/>
</calcChain>
</file>

<file path=xl/comments1.xml><?xml version="1.0" encoding="utf-8"?>
<comments xmlns="http://schemas.openxmlformats.org/spreadsheetml/2006/main">
  <authors>
    <author>kerry.anderson</author>
  </authors>
  <commentList>
    <comment ref="E49" authorId="0">
      <text>
        <r>
          <rPr>
            <b/>
            <sz val="9"/>
            <color indexed="81"/>
            <rFont val="Tahoma"/>
            <family val="2"/>
          </rPr>
          <t>kerry.anderson:</t>
        </r>
        <r>
          <rPr>
            <sz val="9"/>
            <color indexed="81"/>
            <rFont val="Tahoma"/>
            <family val="2"/>
          </rPr>
          <t xml:space="preserve">
based on pouplation size</t>
        </r>
      </text>
    </comment>
  </commentList>
</comments>
</file>

<file path=xl/sharedStrings.xml><?xml version="1.0" encoding="utf-8"?>
<sst xmlns="http://schemas.openxmlformats.org/spreadsheetml/2006/main" count="1951" uniqueCount="422">
  <si>
    <t>Board</t>
  </si>
  <si>
    <t>2016 Population</t>
  </si>
  <si>
    <t># service points</t>
  </si>
  <si>
    <t>Library System</t>
  </si>
  <si>
    <t>School-housed</t>
  </si>
  <si>
    <t>Hours Open per Year</t>
  </si>
  <si>
    <t>Total Staff - # Employees</t>
  </si>
  <si>
    <t>Total Staff - Total Hours/Yr</t>
  </si>
  <si>
    <t>FTE Staff</t>
  </si>
  <si>
    <t>Population/ FTE Staff</t>
  </si>
  <si>
    <t>Total # Volunteers</t>
  </si>
  <si>
    <t>Total Volunteer Hours/Yr</t>
  </si>
  <si>
    <t>FTE Volunteers</t>
  </si>
  <si>
    <t>Print items</t>
  </si>
  <si>
    <t>Print Subscriptions</t>
  </si>
  <si>
    <t>Nonprint items</t>
  </si>
  <si>
    <t>Total physical collections</t>
  </si>
  <si>
    <t>Virtual items</t>
  </si>
  <si>
    <t>Total collections</t>
  </si>
  <si>
    <t>Items/ Capita</t>
  </si>
  <si>
    <t>Circulation</t>
  </si>
  <si>
    <t>Circulation/ Capita</t>
  </si>
  <si>
    <t>Turnover Rate</t>
  </si>
  <si>
    <t>ILLs borrowed</t>
  </si>
  <si>
    <t>ILLs lent</t>
  </si>
  <si>
    <t>In Library Material Use</t>
  </si>
  <si>
    <t>Annual Visits</t>
  </si>
  <si>
    <t>Virtual Visits</t>
  </si>
  <si>
    <t>Reference transactions</t>
  </si>
  <si>
    <t>Programs</t>
  </si>
  <si>
    <t>Program Participants</t>
  </si>
  <si>
    <t>Cardholders</t>
  </si>
  <si>
    <t>Cardholders as % of pop.</t>
  </si>
  <si>
    <t>Library Area (Sq. Meters)</t>
  </si>
  <si>
    <t>Total Workstations</t>
  </si>
  <si>
    <t>Workstation sessions</t>
  </si>
  <si>
    <t>Workstation hours</t>
  </si>
  <si>
    <t>% Open Hours Workstations in use</t>
  </si>
  <si>
    <t>Acadia M.D. No. 34</t>
  </si>
  <si>
    <t>MLS</t>
  </si>
  <si>
    <t>Acme</t>
  </si>
  <si>
    <t>Airdrie</t>
  </si>
  <si>
    <t/>
  </si>
  <si>
    <t>Alberta Beach</t>
  </si>
  <si>
    <t>YRLS</t>
  </si>
  <si>
    <t>Alix</t>
  </si>
  <si>
    <t>PRLS</t>
  </si>
  <si>
    <t>Alliance</t>
  </si>
  <si>
    <t>Amisk</t>
  </si>
  <si>
    <t>Andrew</t>
  </si>
  <si>
    <t>non-system</t>
  </si>
  <si>
    <t>Arrowwood</t>
  </si>
  <si>
    <t>CARLS</t>
  </si>
  <si>
    <t>Athabasca County</t>
  </si>
  <si>
    <t>NLLS</t>
  </si>
  <si>
    <t>Athabasca</t>
  </si>
  <si>
    <t>Banff</t>
  </si>
  <si>
    <t>Barnwell</t>
  </si>
  <si>
    <t>Barrhead</t>
  </si>
  <si>
    <t>Bashaw</t>
  </si>
  <si>
    <t>Bassano</t>
  </si>
  <si>
    <t>SLS</t>
  </si>
  <si>
    <t>Bawlf</t>
  </si>
  <si>
    <t>Beaumont</t>
  </si>
  <si>
    <t>Beaverlodge</t>
  </si>
  <si>
    <t>PLS</t>
  </si>
  <si>
    <t>Beiseker</t>
  </si>
  <si>
    <t>Bentley</t>
  </si>
  <si>
    <t>Berwyn</t>
  </si>
  <si>
    <t>Big Lakes County</t>
  </si>
  <si>
    <t>Big Valley</t>
  </si>
  <si>
    <t>Birch Hills County</t>
  </si>
  <si>
    <t>Blackfalds</t>
  </si>
  <si>
    <t>Bon Accord</t>
  </si>
  <si>
    <t>Bonnyville</t>
  </si>
  <si>
    <t>Bonnyville No. 87, M.D. of</t>
  </si>
  <si>
    <t>n/a</t>
  </si>
  <si>
    <t>Bow Island</t>
  </si>
  <si>
    <t>Bowden</t>
  </si>
  <si>
    <t>Boyle</t>
  </si>
  <si>
    <t>Brazeau County</t>
  </si>
  <si>
    <t>Breton</t>
  </si>
  <si>
    <t>Brooks</t>
  </si>
  <si>
    <t>Bruderheim</t>
  </si>
  <si>
    <t>Calgary</t>
  </si>
  <si>
    <t>Calmar</t>
  </si>
  <si>
    <t>Camrose</t>
  </si>
  <si>
    <t>Canmore</t>
  </si>
  <si>
    <t>Carbon</t>
  </si>
  <si>
    <t>Cardston</t>
  </si>
  <si>
    <t>Carmangay</t>
  </si>
  <si>
    <t>Caroline</t>
  </si>
  <si>
    <t>Carstairs</t>
  </si>
  <si>
    <t>Castor</t>
  </si>
  <si>
    <t>Cereal</t>
  </si>
  <si>
    <t>Champion</t>
  </si>
  <si>
    <t>Chauvin</t>
  </si>
  <si>
    <t>Chestermere</t>
  </si>
  <si>
    <t>Claresholm</t>
  </si>
  <si>
    <t>Clive</t>
  </si>
  <si>
    <t>Coaldale</t>
  </si>
  <si>
    <t>Cochrane</t>
  </si>
  <si>
    <t>Cold Lake</t>
  </si>
  <si>
    <t>Consort</t>
  </si>
  <si>
    <t>Coronation</t>
  </si>
  <si>
    <t>Coutts</t>
  </si>
  <si>
    <t>Cremona</t>
  </si>
  <si>
    <t>Crossfield</t>
  </si>
  <si>
    <t>Crowsnest Pass</t>
  </si>
  <si>
    <t>Czar</t>
  </si>
  <si>
    <t>Daysland</t>
  </si>
  <si>
    <t>Delburne</t>
  </si>
  <si>
    <t>Delia</t>
  </si>
  <si>
    <t>Devon</t>
  </si>
  <si>
    <t>Didsbury</t>
  </si>
  <si>
    <t>Donalda</t>
  </si>
  <si>
    <t>Drayton Valley</t>
  </si>
  <si>
    <t>Drumheller</t>
  </si>
  <si>
    <t>Duchess</t>
  </si>
  <si>
    <t>Eckville</t>
  </si>
  <si>
    <t>Edberg</t>
  </si>
  <si>
    <t>Edgerton</t>
  </si>
  <si>
    <t>Edmonton</t>
  </si>
  <si>
    <t>Edson</t>
  </si>
  <si>
    <t>Elk Point</t>
  </si>
  <si>
    <t>Elnora</t>
  </si>
  <si>
    <t>Empress</t>
  </si>
  <si>
    <t>Fairview</t>
  </si>
  <si>
    <t>Falher</t>
  </si>
  <si>
    <t>Foremost</t>
  </si>
  <si>
    <t>Forestburg</t>
  </si>
  <si>
    <t>Fort Macleod</t>
  </si>
  <si>
    <t>Fort Saskatchewan</t>
  </si>
  <si>
    <t>Fox Creek</t>
  </si>
  <si>
    <t>Gibbons</t>
  </si>
  <si>
    <t>Glenwood</t>
  </si>
  <si>
    <t>Grande Cache</t>
  </si>
  <si>
    <t>Grande Prairie</t>
  </si>
  <si>
    <t>Grande Prairie No. 1, County of</t>
  </si>
  <si>
    <t>Granum</t>
  </si>
  <si>
    <t>Grimshaw</t>
  </si>
  <si>
    <t>Hanna</t>
  </si>
  <si>
    <t>Hardisty</t>
  </si>
  <si>
    <t>Hay Lakes</t>
  </si>
  <si>
    <t>Heisler</t>
  </si>
  <si>
    <t>High Level</t>
  </si>
  <si>
    <t>High Prairie</t>
  </si>
  <si>
    <t>High River</t>
  </si>
  <si>
    <t>Hines Creek</t>
  </si>
  <si>
    <t>Hinton</t>
  </si>
  <si>
    <t>Holden</t>
  </si>
  <si>
    <t>Hughenden</t>
  </si>
  <si>
    <t>Hussar</t>
  </si>
  <si>
    <t>Hythe</t>
  </si>
  <si>
    <t>Innisfail</t>
  </si>
  <si>
    <t>Innisfree</t>
  </si>
  <si>
    <t>Irma</t>
  </si>
  <si>
    <t>Irricana</t>
  </si>
  <si>
    <t>Jasper</t>
  </si>
  <si>
    <t>Killam</t>
  </si>
  <si>
    <t>Kitscoty</t>
  </si>
  <si>
    <t>Lac La Biche County</t>
  </si>
  <si>
    <t>Lac Ste Anne County</t>
  </si>
  <si>
    <t>Lacombe</t>
  </si>
  <si>
    <t>Lamont</t>
  </si>
  <si>
    <t>Lamont County</t>
  </si>
  <si>
    <t>Leduc County</t>
  </si>
  <si>
    <t>Leduc</t>
  </si>
  <si>
    <t>Lethbridge</t>
  </si>
  <si>
    <t>Linden</t>
  </si>
  <si>
    <t>Lloydminster</t>
  </si>
  <si>
    <t>Lomond</t>
  </si>
  <si>
    <t>Longview</t>
  </si>
  <si>
    <t>Lougheed</t>
  </si>
  <si>
    <t>Mackenzie County</t>
  </si>
  <si>
    <t>Magrath</t>
  </si>
  <si>
    <t>Manning</t>
  </si>
  <si>
    <t>Mannville</t>
  </si>
  <si>
    <t>Marwayne</t>
  </si>
  <si>
    <t>Mayerthorpe</t>
  </si>
  <si>
    <t>McLennan</t>
  </si>
  <si>
    <t>Medicine Hat</t>
  </si>
  <si>
    <t>Milk River</t>
  </si>
  <si>
    <t>Millet</t>
  </si>
  <si>
    <t>Milo</t>
  </si>
  <si>
    <t>Morinville</t>
  </si>
  <si>
    <t>Morrin</t>
  </si>
  <si>
    <t>Mundare</t>
  </si>
  <si>
    <t>Nampa</t>
  </si>
  <si>
    <t>Nanton</t>
  </si>
  <si>
    <t>Newell No. 4, County of</t>
  </si>
  <si>
    <t>Okotoks</t>
  </si>
  <si>
    <t>Olds</t>
  </si>
  <si>
    <t>Onoway</t>
  </si>
  <si>
    <t>Opportunity No. 17, M.D. of</t>
  </si>
  <si>
    <t>Oyen</t>
  </si>
  <si>
    <t>Paradise Valley</t>
  </si>
  <si>
    <t>Parkland County</t>
  </si>
  <si>
    <t>Peace No. 153, M.D. of</t>
  </si>
  <si>
    <t>Peace River</t>
  </si>
  <si>
    <t>Penhold</t>
  </si>
  <si>
    <t>Picture Butte</t>
  </si>
  <si>
    <t>Pincher Creek and District</t>
  </si>
  <si>
    <t>Ponoka</t>
  </si>
  <si>
    <t>Provost</t>
  </si>
  <si>
    <t>Provost No. 52, M.D. of</t>
  </si>
  <si>
    <t>Rainbow Lake</t>
  </si>
  <si>
    <t>Raymond</t>
  </si>
  <si>
    <t>Red Deer</t>
  </si>
  <si>
    <t>Redcliff</t>
  </si>
  <si>
    <t>Redwater</t>
  </si>
  <si>
    <t>Rimbey</t>
  </si>
  <si>
    <t>Rocky Mountain House</t>
  </si>
  <si>
    <t>Rockyford</t>
  </si>
  <si>
    <t>Rosemary</t>
  </si>
  <si>
    <t>Rycroft</t>
  </si>
  <si>
    <t>Ryley</t>
  </si>
  <si>
    <t>Saddle Hills County</t>
  </si>
  <si>
    <t>Seba Beach</t>
  </si>
  <si>
    <t>Sedgewick</t>
  </si>
  <si>
    <t>Sexsmith</t>
  </si>
  <si>
    <t>Sheep River</t>
  </si>
  <si>
    <t>Slave Lake Regional</t>
  </si>
  <si>
    <t>Smoky Lake</t>
  </si>
  <si>
    <t>Spirit River</t>
  </si>
  <si>
    <t>Spruce Grove</t>
  </si>
  <si>
    <t>St. Albert</t>
  </si>
  <si>
    <t>St. Paul</t>
  </si>
  <si>
    <t>St. Paul No. 19, County of</t>
  </si>
  <si>
    <t>Standard</t>
  </si>
  <si>
    <t>Stavely</t>
  </si>
  <si>
    <t>Stettler/Stettler No. 6, County of</t>
  </si>
  <si>
    <t>Stirling</t>
  </si>
  <si>
    <t>Stony Plain</t>
  </si>
  <si>
    <t>Strathcona County</t>
  </si>
  <si>
    <t>Strathmore</t>
  </si>
  <si>
    <t>Sundre</t>
  </si>
  <si>
    <t>Swan Hills</t>
  </si>
  <si>
    <t>Sylvan Lake</t>
  </si>
  <si>
    <t>Taber M.D.</t>
  </si>
  <si>
    <t>Taber</t>
  </si>
  <si>
    <t>Thorhild No. 7, County of</t>
  </si>
  <si>
    <t>Thorsby</t>
  </si>
  <si>
    <t>Three Hills</t>
  </si>
  <si>
    <t>Tofield</t>
  </si>
  <si>
    <t>Trochu</t>
  </si>
  <si>
    <t>Two Hills</t>
  </si>
  <si>
    <t>Valleyview</t>
  </si>
  <si>
    <t>Vauxhall</t>
  </si>
  <si>
    <t>Vegreville</t>
  </si>
  <si>
    <t>Vermilion</t>
  </si>
  <si>
    <t>Veteran</t>
  </si>
  <si>
    <t>Viking</t>
  </si>
  <si>
    <t>Vilna</t>
  </si>
  <si>
    <t>Vulcan</t>
  </si>
  <si>
    <t>Vulcan County</t>
  </si>
  <si>
    <t>Wabamun</t>
  </si>
  <si>
    <t>Wainwright</t>
  </si>
  <si>
    <t>Warburg</t>
  </si>
  <si>
    <t>Warner</t>
  </si>
  <si>
    <t>Waskatenau</t>
  </si>
  <si>
    <t>Wembley</t>
  </si>
  <si>
    <t>Westlock Intermunicipal</t>
  </si>
  <si>
    <t>Wetaskiwin</t>
  </si>
  <si>
    <t>Wetaskiwin No. 10, County of</t>
  </si>
  <si>
    <t>Whitecourt</t>
  </si>
  <si>
    <t>Wood Buffalo</t>
  </si>
  <si>
    <t>Woodlands County</t>
  </si>
  <si>
    <t>Yellowhead County</t>
  </si>
  <si>
    <t>Youngstown</t>
  </si>
  <si>
    <t>Subtotal</t>
  </si>
  <si>
    <t>Chinook Arch</t>
  </si>
  <si>
    <t>Marigold</t>
  </si>
  <si>
    <t>Northern Lights</t>
  </si>
  <si>
    <t>Parkland</t>
  </si>
  <si>
    <t>Peace</t>
  </si>
  <si>
    <t>Shortgrass</t>
  </si>
  <si>
    <t>Yellowhead</t>
  </si>
  <si>
    <t>TOTAL</t>
  </si>
  <si>
    <t>AVERAGE (MEAN)</t>
  </si>
  <si>
    <t>MEDIAN</t>
  </si>
  <si>
    <t>Other government income</t>
  </si>
  <si>
    <t>Self-Generated income</t>
  </si>
  <si>
    <t>AVERAGE</t>
  </si>
  <si>
    <t>Provincial Library Operating Grant</t>
  </si>
  <si>
    <t>Local Appropriation</t>
  </si>
  <si>
    <t>Direct Payments</t>
  </si>
  <si>
    <t>Total Local Appropriation</t>
  </si>
  <si>
    <t>Total cash receipts</t>
  </si>
  <si>
    <t>Total revenue</t>
  </si>
  <si>
    <t>Total Local Approp./ Capita</t>
  </si>
  <si>
    <t>Provincial grant as % of Total Revenue</t>
  </si>
  <si>
    <t>Other gov't income as % of Total Revenue</t>
  </si>
  <si>
    <t>Self-generated income as % of Total Revenue</t>
  </si>
  <si>
    <t>Staff</t>
  </si>
  <si>
    <t>Direct Pay Staff</t>
  </si>
  <si>
    <t>Library Resources</t>
  </si>
  <si>
    <t>Administration less Board expenses</t>
  </si>
  <si>
    <t>Board expenses</t>
  </si>
  <si>
    <t>Direct Pay Admin</t>
  </si>
  <si>
    <t>Maintenance</t>
  </si>
  <si>
    <t>Direct Pay Maintenance</t>
  </si>
  <si>
    <t>Transfer Payments</t>
  </si>
  <si>
    <t>Direct Pay Other Operating  expenses</t>
  </si>
  <si>
    <t>Total Operating Expenditure</t>
  </si>
  <si>
    <t>Total Direct Pay Operating</t>
  </si>
  <si>
    <t>Capital Expenditure</t>
  </si>
  <si>
    <t>Direct Pay Capital Expenditure</t>
  </si>
  <si>
    <t>Other expenditure</t>
  </si>
  <si>
    <t>Total Expenditure</t>
  </si>
  <si>
    <t>% Staff</t>
  </si>
  <si>
    <t>% Library Resources</t>
  </si>
  <si>
    <t>Ttl. Op. Exp./ Capita</t>
  </si>
  <si>
    <t>Materials Exp./ Capita</t>
  </si>
  <si>
    <t>Provincial Grant</t>
  </si>
  <si>
    <t>Other Government Income</t>
  </si>
  <si>
    <t>Other Income</t>
  </si>
  <si>
    <t>Transfer from Other Boards</t>
  </si>
  <si>
    <t>Total</t>
  </si>
  <si>
    <t>Local approp-riation per capita</t>
  </si>
  <si>
    <t>Chinook Arch Regional</t>
  </si>
  <si>
    <t>Parkland Regional</t>
  </si>
  <si>
    <t>Yellowhead Regional</t>
  </si>
  <si>
    <t>Materials Exp. Per capita</t>
  </si>
  <si>
    <t>Operating Exp. Per capita</t>
  </si>
  <si>
    <t>Resource Sharing</t>
  </si>
  <si>
    <t>Capital Expenses</t>
  </si>
  <si>
    <t>Programs Services</t>
  </si>
  <si>
    <t>Delivery &amp; Commun.</t>
  </si>
  <si>
    <t>Information Services</t>
  </si>
  <si>
    <t>Technical/
Network Services</t>
  </si>
  <si>
    <t>Contract expenses</t>
  </si>
  <si>
    <t>Transfer payments</t>
  </si>
  <si>
    <t>Building Maintenance</t>
  </si>
  <si>
    <t>Administration</t>
  </si>
  <si>
    <t>Materials</t>
  </si>
  <si>
    <t>Staffing</t>
  </si>
  <si>
    <t>Peace Library System</t>
  </si>
  <si>
    <t>Yellowhead Regional Library System</t>
  </si>
  <si>
    <t>Parkland Regional Library System</t>
  </si>
  <si>
    <t>Marigold Library System</t>
  </si>
  <si>
    <t>Chinook Arch Regional Library System</t>
  </si>
  <si>
    <t>Shortgrass Library System</t>
  </si>
  <si>
    <t>Northern Lights Library System</t>
  </si>
  <si>
    <t xml:space="preserve">Population Served </t>
  </si>
  <si>
    <t>System Membership</t>
  </si>
  <si>
    <t>Member Municipalities</t>
  </si>
  <si>
    <t>Municipal Library  Boards</t>
  </si>
  <si>
    <t>Municipal Libraries</t>
  </si>
  <si>
    <t>Member School Libraries</t>
  </si>
  <si>
    <t>Member School Authorities</t>
  </si>
  <si>
    <t>School Libraries under contract</t>
  </si>
  <si>
    <t>Non-Members:</t>
  </si>
  <si>
    <t>Municipalities</t>
  </si>
  <si>
    <t>Library  Boards</t>
  </si>
  <si>
    <t>Service Points</t>
  </si>
  <si>
    <t>Municipalities served directly</t>
  </si>
  <si>
    <t>System service points</t>
  </si>
  <si>
    <t>Book Deposits</t>
  </si>
  <si>
    <t>Funding per capita:</t>
  </si>
  <si>
    <t>Municipal appropriation</t>
  </si>
  <si>
    <t>Municipalities without a local board</t>
  </si>
  <si>
    <t>Transfer per capita</t>
  </si>
  <si>
    <t>Personnel (FTE)</t>
  </si>
  <si>
    <t>Professional Librarians</t>
  </si>
  <si>
    <t>Hours</t>
  </si>
  <si>
    <t>FTE</t>
  </si>
  <si>
    <t>Other Professionals</t>
  </si>
  <si>
    <t>Library Technicians</t>
  </si>
  <si>
    <t>Other Technical</t>
  </si>
  <si>
    <t>Other paid positions</t>
  </si>
  <si>
    <t>Total Staff</t>
  </si>
  <si>
    <t>Total Hours</t>
  </si>
  <si>
    <t>Total FTE</t>
  </si>
  <si>
    <t>System Services</t>
  </si>
  <si>
    <t>Acquisitions</t>
  </si>
  <si>
    <t>Items ordered</t>
  </si>
  <si>
    <t>n.d.</t>
  </si>
  <si>
    <t>Total in system catalogue</t>
  </si>
  <si>
    <t>Book allotment</t>
  </si>
  <si>
    <t>Delivery/Communications</t>
  </si>
  <si>
    <t>Delivery stops/month</t>
  </si>
  <si>
    <t># vehicles devoted to delivery</t>
  </si>
  <si>
    <t>Continuing Education</t>
  </si>
  <si>
    <t>Conferences</t>
  </si>
  <si>
    <t>Attendance</t>
  </si>
  <si>
    <t>Workshops</t>
  </si>
  <si>
    <t>Trustee Training</t>
  </si>
  <si>
    <t>Sessions for system board</t>
  </si>
  <si>
    <t>Sessions for members trustees</t>
  </si>
  <si>
    <t>Collections and Resources</t>
  </si>
  <si>
    <t>Print</t>
  </si>
  <si>
    <t xml:space="preserve">Non-print </t>
  </si>
  <si>
    <t>Loan Transactions</t>
  </si>
  <si>
    <t>Total Circulation</t>
  </si>
  <si>
    <t>Resource Sharing/Reference</t>
  </si>
  <si>
    <t>Items borrowed</t>
  </si>
  <si>
    <t>Items lent</t>
  </si>
  <si>
    <t>Library Programs</t>
  </si>
  <si>
    <t>Programs in member libraries</t>
  </si>
  <si>
    <t>Consulting Services</t>
  </si>
  <si>
    <t>Libraries visited</t>
  </si>
  <si>
    <t>Consulting visits</t>
  </si>
  <si>
    <t>Librarians' meetings</t>
  </si>
  <si>
    <t xml:space="preserve"> Print/online newsletter - issues</t>
  </si>
  <si>
    <t>Virtual visits</t>
  </si>
  <si>
    <t>to website</t>
  </si>
  <si>
    <t>to catalogue</t>
  </si>
  <si>
    <t>Computer/Network Technicians</t>
  </si>
  <si>
    <t>Items added</t>
  </si>
  <si>
    <t xml:space="preserve">Virtual </t>
  </si>
  <si>
    <t>Print periodicals</t>
  </si>
  <si>
    <t>Physical circulation</t>
  </si>
  <si>
    <t>Virtual circulation</t>
  </si>
  <si>
    <t>within system</t>
  </si>
  <si>
    <t>within Alberta</t>
  </si>
  <si>
    <t>outside Alberta</t>
  </si>
  <si>
    <t>Consulting sessions</t>
  </si>
  <si>
    <t>IT and Network Consulting</t>
  </si>
  <si>
    <t>Helpdesk tickets resolved</t>
  </si>
  <si>
    <t>Total ILLs borrowed</t>
  </si>
  <si>
    <t>Total ILLs 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</si>
</sst>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&lt;=9999999]###\-####;\(###\)\ ###\-####"/>
    <numFmt numFmtId="167" formatCode="[&lt;=999999999999999]###\-####;\(###\)\ ###\-####\ \x#####"/>
    <numFmt numFmtId="168" formatCode="[&lt;=99999]00000;[&lt;=999999999]00000\-0000"/>
    <numFmt numFmtId="169" formatCode="_(&quot;$&quot;* #,##0_);_(&quot;$&quot;* \(#,##0\);_(&quot;$&quot;* &quot;-&quot;??_);_(@_)"/>
    <numFmt numFmtId="170" formatCode="#,##0.0"/>
    <numFmt numFmtId="171" formatCode="_(* #,##0.0_);_(* \(#,##0.0\);_(* &quot;-&quot;??_);_(@_)"/>
    <numFmt numFmtId="172" formatCode="&quot;$&quot;#,##0.00"/>
    <numFmt numFmtId="173" formatCode="0.000"/>
    <numFmt numFmtId="174" formatCode="_-&quot;$&quot;* #,##0.00_-;\-&quot;$&quot;* #,##0.00_-;_-&quot;$&quot;* &quot;-&quot;??_-;_-@_-"/>
    <numFmt numFmtId="175" formatCode="_-&quot;$&quot;* #,##0_-;\-&quot;$&quot;* #,##0_-;_-&quot;$&quot;* &quot;-&quot;??_-;_-@_-"/>
    <numFmt numFmtId="176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/>
      <top style="thin">
        <color auto="1"/>
      </top>
      <bottom/>
      <diagonal/>
    </border>
    <border>
      <left/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3" fillId="0" borderId="0"/>
    <xf numFmtId="8" fontId="23" fillId="0" borderId="0" applyFont="0" applyFill="0" applyBorder="0" applyAlignment="0" applyProtection="0"/>
    <xf numFmtId="2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9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3" fillId="0" borderId="0" applyNumberFormat="0" applyFont="0" applyFill="0" applyBorder="0" applyProtection="0">
      <alignment horizontal="left" vertical="center"/>
    </xf>
    <xf numFmtId="14" fontId="23" fillId="0" borderId="0" applyFont="0" applyFill="0" applyBorder="0" applyAlignment="0" applyProtection="0"/>
    <xf numFmtId="20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3" fillId="0" borderId="0" applyNumberFormat="0" applyFont="0" applyFill="0" applyBorder="0" applyProtection="0">
      <alignment horizontal="left" vertical="center"/>
    </xf>
    <xf numFmtId="168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19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22" fontId="23" fillId="0" borderId="0" applyFont="0" applyFill="0" applyBorder="0" applyAlignment="0" applyProtection="0"/>
    <xf numFmtId="2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9" fontId="23" fillId="0" borderId="0" applyFont="0" applyFill="0" applyBorder="0" applyAlignment="0" applyProtection="0"/>
    <xf numFmtId="19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8" fontId="23" fillId="0" borderId="0" applyFont="0" applyFill="0" applyBorder="0" applyAlignment="0" applyProtection="0"/>
    <xf numFmtId="1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3" fillId="0" borderId="0" applyNumberFormat="0" applyFont="0" applyFill="0" applyBorder="0" applyProtection="0">
      <alignment horizontal="left" vertical="center"/>
    </xf>
    <xf numFmtId="0" fontId="23" fillId="0" borderId="0" applyNumberFormat="0" applyFont="0" applyFill="0" applyBorder="0" applyProtection="0">
      <alignment horizontal="left" vertical="center"/>
    </xf>
    <xf numFmtId="14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20" fontId="23" fillId="0" borderId="0" applyFont="0" applyFill="0" applyBorder="0" applyAlignment="0" applyProtection="0"/>
    <xf numFmtId="20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3" fillId="0" borderId="0" applyNumberFormat="0" applyFont="0" applyFill="0" applyBorder="0" applyProtection="0">
      <alignment horizontal="left" vertical="center"/>
    </xf>
    <xf numFmtId="0" fontId="23" fillId="0" borderId="0" applyNumberFormat="0" applyFont="0" applyFill="0" applyBorder="0" applyProtection="0">
      <alignment horizontal="left" vertical="center"/>
    </xf>
    <xf numFmtId="0" fontId="23" fillId="0" borderId="0" applyNumberFormat="0" applyFont="0" applyFill="0" applyBorder="0" applyProtection="0">
      <alignment horizontal="left" vertical="center"/>
    </xf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</cellStyleXfs>
  <cellXfs count="283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20" fillId="0" borderId="11" xfId="44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3" fontId="18" fillId="0" borderId="11" xfId="1" applyFont="1" applyBorder="1" applyAlignment="1">
      <alignment horizontal="center" vertical="center" wrapText="1"/>
    </xf>
    <xf numFmtId="164" fontId="18" fillId="0" borderId="11" xfId="1" applyNumberFormat="1" applyFont="1" applyBorder="1" applyAlignment="1">
      <alignment horizontal="center" vertical="center" wrapText="1"/>
    </xf>
    <xf numFmtId="43" fontId="18" fillId="0" borderId="11" xfId="1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0" borderId="14" xfId="0" applyFont="1" applyBorder="1"/>
    <xf numFmtId="164" fontId="18" fillId="0" borderId="15" xfId="1" applyNumberFormat="1" applyFont="1" applyBorder="1"/>
    <xf numFmtId="0" fontId="18" fillId="0" borderId="15" xfId="0" applyNumberFormat="1" applyFont="1" applyFill="1" applyBorder="1" applyAlignment="1">
      <alignment horizontal="center"/>
    </xf>
    <xf numFmtId="0" fontId="20" fillId="0" borderId="15" xfId="44" applyNumberFormat="1" applyFont="1" applyFill="1" applyBorder="1" applyAlignment="1"/>
    <xf numFmtId="0" fontId="20" fillId="0" borderId="15" xfId="44" applyNumberFormat="1" applyFont="1" applyFill="1" applyBorder="1" applyAlignment="1">
      <alignment horizontal="center"/>
    </xf>
    <xf numFmtId="4" fontId="18" fillId="0" borderId="15" xfId="0" applyNumberFormat="1" applyFont="1" applyFill="1" applyBorder="1"/>
    <xf numFmtId="0" fontId="18" fillId="0" borderId="15" xfId="0" applyFont="1" applyBorder="1"/>
    <xf numFmtId="43" fontId="18" fillId="0" borderId="15" xfId="1" applyFont="1" applyBorder="1"/>
    <xf numFmtId="164" fontId="18" fillId="0" borderId="15" xfId="1" applyNumberFormat="1" applyFont="1" applyBorder="1" applyAlignment="1">
      <alignment horizontal="right"/>
    </xf>
    <xf numFmtId="164" fontId="18" fillId="0" borderId="15" xfId="0" applyNumberFormat="1" applyFont="1" applyBorder="1"/>
    <xf numFmtId="164" fontId="18" fillId="0" borderId="15" xfId="0" applyNumberFormat="1" applyFont="1" applyBorder="1" applyAlignment="1">
      <alignment horizontal="right"/>
    </xf>
    <xf numFmtId="43" fontId="18" fillId="0" borderId="15" xfId="1" applyNumberFormat="1" applyFont="1" applyBorder="1" applyAlignment="1">
      <alignment horizontal="right"/>
    </xf>
    <xf numFmtId="9" fontId="18" fillId="0" borderId="15" xfId="3" applyFont="1" applyBorder="1" applyAlignment="1">
      <alignment horizontal="right"/>
    </xf>
    <xf numFmtId="43" fontId="18" fillId="0" borderId="15" xfId="1" applyNumberFormat="1" applyFont="1" applyBorder="1"/>
    <xf numFmtId="10" fontId="18" fillId="0" borderId="16" xfId="3" applyNumberFormat="1" applyFont="1" applyBorder="1" applyAlignment="1">
      <alignment horizontal="right"/>
    </xf>
    <xf numFmtId="0" fontId="21" fillId="0" borderId="15" xfId="44" applyNumberFormat="1" applyFont="1" applyFill="1" applyBorder="1" applyAlignment="1"/>
    <xf numFmtId="0" fontId="20" fillId="0" borderId="15" xfId="44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/>
    </xf>
    <xf numFmtId="0" fontId="20" fillId="0" borderId="15" xfId="0" applyFont="1" applyBorder="1" applyAlignment="1">
      <alignment horizontal="right"/>
    </xf>
    <xf numFmtId="43" fontId="20" fillId="0" borderId="15" xfId="1" applyFont="1" applyBorder="1" applyAlignment="1">
      <alignment horizontal="right"/>
    </xf>
    <xf numFmtId="164" fontId="20" fillId="0" borderId="15" xfId="1" applyNumberFormat="1" applyFont="1" applyBorder="1" applyAlignment="1">
      <alignment horizontal="right"/>
    </xf>
    <xf numFmtId="43" fontId="20" fillId="0" borderId="15" xfId="1" applyNumberFormat="1" applyFont="1" applyBorder="1" applyAlignment="1">
      <alignment horizontal="right"/>
    </xf>
    <xf numFmtId="43" fontId="18" fillId="0" borderId="15" xfId="1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22" fillId="0" borderId="10" xfId="0" applyFont="1" applyBorder="1"/>
    <xf numFmtId="164" fontId="22" fillId="0" borderId="11" xfId="1" applyNumberFormat="1" applyFont="1" applyBorder="1"/>
    <xf numFmtId="43" fontId="22" fillId="0" borderId="11" xfId="1" applyNumberFormat="1" applyFont="1" applyBorder="1"/>
    <xf numFmtId="43" fontId="22" fillId="0" borderId="11" xfId="1" applyFont="1" applyBorder="1"/>
    <xf numFmtId="165" fontId="22" fillId="0" borderId="11" xfId="1" applyNumberFormat="1" applyFont="1" applyBorder="1"/>
    <xf numFmtId="10" fontId="22" fillId="0" borderId="12" xfId="1" applyNumberFormat="1" applyFont="1" applyBorder="1"/>
    <xf numFmtId="0" fontId="0" fillId="0" borderId="14" xfId="0" applyBorder="1"/>
    <xf numFmtId="0" fontId="18" fillId="0" borderId="15" xfId="0" applyFont="1" applyBorder="1" applyAlignment="1">
      <alignment horizontal="center"/>
    </xf>
    <xf numFmtId="0" fontId="21" fillId="0" borderId="15" xfId="45" applyFont="1" applyBorder="1"/>
    <xf numFmtId="0" fontId="21" fillId="0" borderId="17" xfId="45" applyFont="1" applyBorder="1"/>
    <xf numFmtId="0" fontId="18" fillId="0" borderId="16" xfId="0" applyFont="1" applyBorder="1"/>
    <xf numFmtId="0" fontId="21" fillId="0" borderId="18" xfId="44" applyNumberFormat="1" applyFont="1" applyFill="1" applyBorder="1" applyAlignment="1">
      <alignment horizontal="right"/>
    </xf>
    <xf numFmtId="0" fontId="21" fillId="0" borderId="15" xfId="45" applyFont="1" applyFill="1" applyBorder="1" applyAlignment="1">
      <alignment horizontal="left"/>
    </xf>
    <xf numFmtId="0" fontId="21" fillId="0" borderId="19" xfId="45" applyFont="1" applyFill="1" applyBorder="1" applyAlignment="1">
      <alignment horizontal="center"/>
    </xf>
    <xf numFmtId="0" fontId="21" fillId="0" borderId="15" xfId="45" applyFont="1" applyFill="1" applyBorder="1" applyAlignment="1">
      <alignment horizontal="right"/>
    </xf>
    <xf numFmtId="0" fontId="21" fillId="0" borderId="20" xfId="44" applyNumberFormat="1" applyFont="1" applyFill="1" applyBorder="1" applyAlignment="1"/>
    <xf numFmtId="0" fontId="21" fillId="0" borderId="18" xfId="45" applyFont="1" applyFill="1" applyBorder="1" applyAlignment="1">
      <alignment horizontal="right"/>
    </xf>
    <xf numFmtId="0" fontId="21" fillId="0" borderId="18" xfId="45" applyFont="1" applyFill="1" applyBorder="1" applyAlignment="1">
      <alignment horizontal="center" vertical="center"/>
    </xf>
    <xf numFmtId="0" fontId="21" fillId="0" borderId="18" xfId="45" applyFont="1" applyFill="1" applyBorder="1"/>
    <xf numFmtId="0" fontId="21" fillId="0" borderId="18" xfId="45" applyFont="1" applyBorder="1" applyAlignment="1">
      <alignment horizontal="center"/>
    </xf>
    <xf numFmtId="3" fontId="21" fillId="0" borderId="18" xfId="45" applyNumberFormat="1" applyFont="1" applyBorder="1" applyAlignment="1">
      <alignment horizontal="right"/>
    </xf>
    <xf numFmtId="43" fontId="21" fillId="0" borderId="18" xfId="1" applyFont="1" applyBorder="1" applyAlignment="1">
      <alignment horizontal="right"/>
    </xf>
    <xf numFmtId="0" fontId="21" fillId="0" borderId="18" xfId="45" applyFont="1" applyBorder="1" applyAlignment="1">
      <alignment horizontal="right"/>
    </xf>
    <xf numFmtId="164" fontId="21" fillId="0" borderId="18" xfId="1" applyNumberFormat="1" applyFont="1" applyBorder="1" applyAlignment="1">
      <alignment horizontal="right"/>
    </xf>
    <xf numFmtId="3" fontId="21" fillId="0" borderId="18" xfId="1" applyNumberFormat="1" applyFont="1" applyBorder="1" applyAlignment="1">
      <alignment horizontal="right"/>
    </xf>
    <xf numFmtId="3" fontId="18" fillId="0" borderId="18" xfId="1" applyNumberFormat="1" applyFont="1" applyBorder="1" applyAlignment="1">
      <alignment horizontal="right"/>
    </xf>
    <xf numFmtId="164" fontId="18" fillId="0" borderId="18" xfId="1" applyNumberFormat="1" applyFont="1" applyBorder="1" applyAlignment="1">
      <alignment horizontal="right"/>
    </xf>
    <xf numFmtId="43" fontId="21" fillId="0" borderId="18" xfId="1" applyNumberFormat="1" applyFont="1" applyBorder="1" applyAlignment="1">
      <alignment horizontal="right"/>
    </xf>
    <xf numFmtId="43" fontId="22" fillId="0" borderId="11" xfId="1" applyFont="1" applyBorder="1" applyAlignment="1">
      <alignment horizontal="center"/>
    </xf>
    <xf numFmtId="164" fontId="22" fillId="0" borderId="11" xfId="1" applyNumberFormat="1" applyFont="1" applyBorder="1" applyAlignment="1">
      <alignment horizontal="center"/>
    </xf>
    <xf numFmtId="43" fontId="22" fillId="0" borderId="11" xfId="1" applyNumberFormat="1" applyFont="1" applyBorder="1" applyAlignment="1">
      <alignment horizontal="center"/>
    </xf>
    <xf numFmtId="0" fontId="18" fillId="0" borderId="0" xfId="0" applyFont="1" applyBorder="1"/>
    <xf numFmtId="0" fontId="22" fillId="0" borderId="21" xfId="0" applyFont="1" applyBorder="1"/>
    <xf numFmtId="164" fontId="22" fillId="0" borderId="22" xfId="1" applyNumberFormat="1" applyFont="1" applyBorder="1"/>
    <xf numFmtId="43" fontId="22" fillId="0" borderId="22" xfId="1" applyFont="1" applyBorder="1"/>
    <xf numFmtId="43" fontId="22" fillId="0" borderId="22" xfId="1" applyNumberFormat="1" applyFont="1" applyBorder="1"/>
    <xf numFmtId="165" fontId="22" fillId="0" borderId="22" xfId="1" applyNumberFormat="1" applyFont="1" applyBorder="1"/>
    <xf numFmtId="10" fontId="22" fillId="0" borderId="23" xfId="1" applyNumberFormat="1" applyFont="1" applyBorder="1"/>
    <xf numFmtId="0" fontId="22" fillId="0" borderId="14" xfId="0" applyFont="1" applyBorder="1"/>
    <xf numFmtId="164" fontId="22" fillId="0" borderId="15" xfId="1" applyNumberFormat="1" applyFont="1" applyBorder="1"/>
    <xf numFmtId="2" fontId="22" fillId="0" borderId="15" xfId="0" applyNumberFormat="1" applyFont="1" applyBorder="1"/>
    <xf numFmtId="43" fontId="22" fillId="0" borderId="15" xfId="1" applyFont="1" applyBorder="1"/>
    <xf numFmtId="1" fontId="22" fillId="0" borderId="15" xfId="0" applyNumberFormat="1" applyFont="1" applyBorder="1"/>
    <xf numFmtId="43" fontId="22" fillId="0" borderId="15" xfId="1" applyNumberFormat="1" applyFont="1" applyBorder="1"/>
    <xf numFmtId="165" fontId="22" fillId="0" borderId="15" xfId="3" applyNumberFormat="1" applyFont="1" applyBorder="1"/>
    <xf numFmtId="165" fontId="22" fillId="0" borderId="16" xfId="3" applyNumberFormat="1" applyFont="1" applyBorder="1"/>
    <xf numFmtId="0" fontId="22" fillId="0" borderId="24" xfId="0" applyFont="1" applyBorder="1"/>
    <xf numFmtId="164" fontId="22" fillId="0" borderId="25" xfId="0" applyNumberFormat="1" applyFont="1" applyBorder="1"/>
    <xf numFmtId="43" fontId="22" fillId="0" borderId="25" xfId="1" applyFont="1" applyBorder="1"/>
    <xf numFmtId="164" fontId="22" fillId="0" borderId="25" xfId="1" applyNumberFormat="1" applyFont="1" applyBorder="1"/>
    <xf numFmtId="43" fontId="22" fillId="0" borderId="25" xfId="1" applyNumberFormat="1" applyFont="1" applyBorder="1"/>
    <xf numFmtId="165" fontId="22" fillId="0" borderId="25" xfId="3" applyNumberFormat="1" applyFont="1" applyBorder="1"/>
    <xf numFmtId="165" fontId="22" fillId="0" borderId="26" xfId="3" applyNumberFormat="1" applyFont="1" applyBorder="1"/>
    <xf numFmtId="0" fontId="18" fillId="0" borderId="0" xfId="0" applyFont="1"/>
    <xf numFmtId="164" fontId="18" fillId="0" borderId="27" xfId="1" applyNumberFormat="1" applyFont="1" applyFill="1" applyBorder="1"/>
    <xf numFmtId="43" fontId="0" fillId="0" borderId="0" xfId="1" applyFont="1"/>
    <xf numFmtId="164" fontId="0" fillId="0" borderId="0" xfId="1" applyNumberFormat="1" applyFont="1"/>
    <xf numFmtId="43" fontId="0" fillId="0" borderId="0" xfId="1" applyNumberFormat="1" applyFont="1"/>
    <xf numFmtId="2" fontId="18" fillId="0" borderId="0" xfId="0" applyNumberFormat="1" applyFont="1" applyFill="1" applyBorder="1"/>
    <xf numFmtId="0" fontId="18" fillId="0" borderId="0" xfId="0" applyFont="1" applyFill="1" applyAlignment="1">
      <alignment horizontal="center"/>
    </xf>
    <xf numFmtId="169" fontId="0" fillId="0" borderId="0" xfId="2" applyNumberFormat="1" applyFont="1"/>
    <xf numFmtId="169" fontId="18" fillId="0" borderId="0" xfId="2" applyNumberFormat="1" applyFont="1" applyAlignment="1">
      <alignment horizontal="center" vertical="center" wrapText="1"/>
    </xf>
    <xf numFmtId="165" fontId="22" fillId="0" borderId="15" xfId="2" applyNumberFormat="1" applyFont="1" applyBorder="1"/>
    <xf numFmtId="169" fontId="21" fillId="0" borderId="28" xfId="2" applyNumberFormat="1" applyFont="1" applyFill="1" applyBorder="1" applyAlignment="1">
      <alignment horizontal="center" vertical="center" wrapText="1"/>
    </xf>
    <xf numFmtId="169" fontId="21" fillId="0" borderId="48" xfId="2" applyNumberFormat="1" applyFont="1" applyBorder="1" applyAlignment="1">
      <alignment horizontal="right"/>
    </xf>
    <xf numFmtId="44" fontId="22" fillId="0" borderId="49" xfId="2" applyFont="1" applyBorder="1"/>
    <xf numFmtId="0" fontId="0" fillId="0" borderId="0" xfId="0" applyAlignment="1">
      <alignment horizontal="center" vertical="center" wrapText="1"/>
    </xf>
    <xf numFmtId="165" fontId="22" fillId="0" borderId="22" xfId="3" applyNumberFormat="1" applyFont="1" applyBorder="1"/>
    <xf numFmtId="169" fontId="22" fillId="0" borderId="15" xfId="2" applyNumberFormat="1" applyFont="1" applyBorder="1"/>
    <xf numFmtId="169" fontId="21" fillId="0" borderId="29" xfId="2" applyNumberFormat="1" applyFont="1" applyBorder="1" applyAlignment="1">
      <alignment horizontal="right"/>
    </xf>
    <xf numFmtId="169" fontId="21" fillId="0" borderId="30" xfId="2" applyNumberFormat="1" applyFont="1" applyBorder="1" applyAlignment="1">
      <alignment horizontal="right"/>
    </xf>
    <xf numFmtId="44" fontId="18" fillId="0" borderId="0" xfId="2" applyFont="1"/>
    <xf numFmtId="169" fontId="21" fillId="0" borderId="0" xfId="2" applyNumberFormat="1" applyFont="1" applyBorder="1" applyAlignment="1">
      <alignment horizontal="right"/>
    </xf>
    <xf numFmtId="44" fontId="0" fillId="0" borderId="0" xfId="2" applyFont="1"/>
    <xf numFmtId="8" fontId="18" fillId="0" borderId="0" xfId="0" applyNumberFormat="1" applyFont="1"/>
    <xf numFmtId="169" fontId="18" fillId="0" borderId="0" xfId="2" applyNumberFormat="1" applyFont="1"/>
    <xf numFmtId="0" fontId="21" fillId="0" borderId="15" xfId="45" applyFont="1" applyBorder="1"/>
    <xf numFmtId="0" fontId="18" fillId="0" borderId="0" xfId="0" applyFont="1" applyAlignment="1">
      <alignment horizontal="center" vertical="center" wrapText="1"/>
    </xf>
    <xf numFmtId="169" fontId="21" fillId="0" borderId="47" xfId="2" applyNumberFormat="1" applyFont="1" applyBorder="1" applyAlignment="1">
      <alignment horizontal="right"/>
    </xf>
    <xf numFmtId="44" fontId="21" fillId="0" borderId="11" xfId="74" applyFont="1" applyBorder="1" applyAlignment="1">
      <alignment horizontal="center" vertical="center" wrapText="1"/>
    </xf>
    <xf numFmtId="165" fontId="21" fillId="0" borderId="18" xfId="3" applyNumberFormat="1" applyFont="1" applyBorder="1"/>
    <xf numFmtId="44" fontId="22" fillId="0" borderId="15" xfId="2" applyFont="1" applyBorder="1"/>
    <xf numFmtId="169" fontId="22" fillId="0" borderId="22" xfId="2" applyNumberFormat="1" applyFont="1" applyBorder="1"/>
    <xf numFmtId="0" fontId="21" fillId="0" borderId="11" xfId="65" applyFont="1" applyBorder="1" applyAlignment="1">
      <alignment horizontal="center" vertical="center" wrapText="1"/>
    </xf>
    <xf numFmtId="169" fontId="21" fillId="0" borderId="0" xfId="2" applyNumberFormat="1" applyFont="1" applyFill="1" applyBorder="1" applyAlignment="1">
      <alignment horizontal="center" vertical="center" wrapText="1"/>
    </xf>
    <xf numFmtId="44" fontId="18" fillId="0" borderId="11" xfId="74" applyFont="1" applyBorder="1" applyAlignment="1">
      <alignment horizontal="center" vertical="center" wrapText="1"/>
    </xf>
    <xf numFmtId="169" fontId="22" fillId="0" borderId="25" xfId="2" applyNumberFormat="1" applyFont="1" applyBorder="1"/>
    <xf numFmtId="165" fontId="18" fillId="0" borderId="0" xfId="0" applyNumberFormat="1" applyFont="1"/>
    <xf numFmtId="165" fontId="22" fillId="0" borderId="23" xfId="0" applyNumberFormat="1" applyFont="1" applyBorder="1"/>
    <xf numFmtId="8" fontId="22" fillId="0" borderId="25" xfId="2" applyNumberFormat="1" applyFont="1" applyBorder="1"/>
    <xf numFmtId="44" fontId="18" fillId="0" borderId="0" xfId="2" applyFont="1" applyAlignment="1">
      <alignment horizontal="center" vertical="center" wrapText="1"/>
    </xf>
    <xf numFmtId="44" fontId="22" fillId="0" borderId="25" xfId="2" applyFont="1" applyBorder="1"/>
    <xf numFmtId="165" fontId="21" fillId="0" borderId="19" xfId="3" applyNumberFormat="1" applyFont="1" applyBorder="1"/>
    <xf numFmtId="0" fontId="18" fillId="0" borderId="32" xfId="80" applyFont="1" applyBorder="1" applyAlignment="1">
      <alignment horizontal="center" vertical="center" wrapText="1"/>
    </xf>
    <xf numFmtId="0" fontId="18" fillId="0" borderId="31" xfId="80" applyFont="1" applyBorder="1" applyAlignment="1">
      <alignment horizontal="center" vertical="center" wrapText="1"/>
    </xf>
    <xf numFmtId="8" fontId="22" fillId="0" borderId="27" xfId="0" applyNumberFormat="1" applyFont="1" applyBorder="1"/>
    <xf numFmtId="165" fontId="22" fillId="0" borderId="27" xfId="0" applyNumberFormat="1" applyFont="1" applyBorder="1"/>
    <xf numFmtId="8" fontId="22" fillId="0" borderId="15" xfId="2" applyNumberFormat="1" applyFont="1" applyBorder="1"/>
    <xf numFmtId="165" fontId="22" fillId="0" borderId="25" xfId="2" applyNumberFormat="1" applyFont="1" applyBorder="1"/>
    <xf numFmtId="169" fontId="21" fillId="0" borderId="11" xfId="2" applyNumberFormat="1" applyFont="1" applyBorder="1" applyAlignment="1">
      <alignment horizontal="center" vertical="center" wrapText="1"/>
    </xf>
    <xf numFmtId="0" fontId="18" fillId="0" borderId="12" xfId="80" applyFont="1" applyBorder="1" applyAlignment="1">
      <alignment horizontal="center" vertical="center" wrapText="1"/>
    </xf>
    <xf numFmtId="44" fontId="18" fillId="0" borderId="11" xfId="80" applyNumberFormat="1" applyFont="1" applyBorder="1" applyAlignment="1">
      <alignment horizontal="center" vertical="center" wrapText="1"/>
    </xf>
    <xf numFmtId="0" fontId="18" fillId="0" borderId="11" xfId="80" applyFont="1" applyBorder="1" applyAlignment="1">
      <alignment horizontal="center" vertical="center" wrapText="1"/>
    </xf>
    <xf numFmtId="0" fontId="21" fillId="0" borderId="11" xfId="79" applyFont="1" applyBorder="1" applyAlignment="1">
      <alignment horizontal="center" vertical="center" wrapText="1"/>
    </xf>
    <xf numFmtId="0" fontId="23" fillId="0" borderId="0" xfId="79"/>
    <xf numFmtId="165" fontId="23" fillId="0" borderId="0" xfId="79" applyNumberFormat="1"/>
    <xf numFmtId="0" fontId="26" fillId="0" borderId="0" xfId="79" applyFont="1"/>
    <xf numFmtId="0" fontId="29" fillId="0" borderId="0" xfId="84" applyFont="1" applyAlignment="1">
      <alignment horizontal="center" vertical="top"/>
    </xf>
    <xf numFmtId="0" fontId="29" fillId="0" borderId="0" xfId="84" applyFont="1"/>
    <xf numFmtId="0" fontId="29" fillId="0" borderId="0" xfId="84" applyFont="1" applyAlignment="1">
      <alignment textRotation="90"/>
    </xf>
    <xf numFmtId="0" fontId="29" fillId="0" borderId="37" xfId="84" applyFont="1" applyBorder="1"/>
    <xf numFmtId="0" fontId="29" fillId="0" borderId="37" xfId="84" applyFont="1" applyBorder="1" applyAlignment="1">
      <alignment horizontal="right" wrapText="1"/>
    </xf>
    <xf numFmtId="0" fontId="29" fillId="0" borderId="37" xfId="84" applyFont="1" applyBorder="1" applyAlignment="1">
      <alignment horizontal="right"/>
    </xf>
    <xf numFmtId="2" fontId="29" fillId="0" borderId="37" xfId="84" applyNumberFormat="1" applyFont="1" applyBorder="1" applyAlignment="1">
      <alignment horizontal="right"/>
    </xf>
    <xf numFmtId="0" fontId="30" fillId="0" borderId="0" xfId="84" applyFont="1" applyAlignment="1">
      <alignment horizontal="right"/>
    </xf>
    <xf numFmtId="0" fontId="29" fillId="0" borderId="0" xfId="84" applyFont="1" applyAlignment="1">
      <alignment horizontal="right" wrapText="1"/>
    </xf>
    <xf numFmtId="0" fontId="29" fillId="0" borderId="0" xfId="84" applyFont="1" applyAlignment="1">
      <alignment horizontal="right"/>
    </xf>
    <xf numFmtId="2" fontId="29" fillId="0" borderId="0" xfId="84" applyNumberFormat="1" applyFont="1" applyAlignment="1">
      <alignment horizontal="right"/>
    </xf>
    <xf numFmtId="173" fontId="29" fillId="0" borderId="0" xfId="84" applyNumberFormat="1" applyFont="1" applyAlignment="1">
      <alignment horizontal="right" wrapText="1"/>
    </xf>
    <xf numFmtId="0" fontId="23" fillId="0" borderId="0" xfId="79" applyFont="1" applyAlignment="1">
      <alignment horizontal="center" vertical="top" wrapText="1"/>
    </xf>
    <xf numFmtId="0" fontId="23" fillId="0" borderId="0" xfId="79" applyFont="1" applyFill="1" applyBorder="1" applyAlignment="1">
      <alignment horizontal="center" vertical="top" wrapText="1"/>
    </xf>
    <xf numFmtId="9" fontId="23" fillId="0" borderId="0" xfId="79" applyNumberFormat="1"/>
    <xf numFmtId="0" fontId="23" fillId="0" borderId="0" xfId="79" applyAlignment="1">
      <alignment horizontal="center"/>
    </xf>
    <xf numFmtId="0" fontId="23" fillId="0" borderId="0" xfId="79" applyFont="1"/>
    <xf numFmtId="0" fontId="24" fillId="0" borderId="38" xfId="79" applyFont="1" applyFill="1" applyBorder="1" applyAlignment="1">
      <alignment horizontal="left"/>
    </xf>
    <xf numFmtId="3" fontId="24" fillId="0" borderId="50" xfId="79" applyNumberFormat="1" applyFont="1" applyFill="1" applyBorder="1" applyAlignment="1"/>
    <xf numFmtId="42" fontId="1" fillId="0" borderId="50" xfId="76" applyNumberFormat="1" applyFont="1" applyFill="1" applyBorder="1" applyAlignment="1"/>
    <xf numFmtId="8" fontId="24" fillId="0" borderId="50" xfId="79" applyNumberFormat="1" applyFont="1" applyFill="1" applyBorder="1" applyAlignment="1"/>
    <xf numFmtId="42" fontId="24" fillId="0" borderId="50" xfId="79" applyNumberFormat="1" applyFont="1" applyBorder="1"/>
    <xf numFmtId="0" fontId="25" fillId="0" borderId="39" xfId="79" applyFont="1" applyFill="1" applyBorder="1" applyAlignment="1">
      <alignment horizontal="left"/>
    </xf>
    <xf numFmtId="3" fontId="24" fillId="0" borderId="40" xfId="79" applyNumberFormat="1" applyFont="1" applyFill="1" applyBorder="1" applyAlignment="1"/>
    <xf numFmtId="42" fontId="1" fillId="0" borderId="40" xfId="76" applyNumberFormat="1" applyFont="1" applyFill="1" applyBorder="1" applyAlignment="1"/>
    <xf numFmtId="8" fontId="24" fillId="0" borderId="40" xfId="79" applyNumberFormat="1" applyFont="1" applyFill="1" applyBorder="1" applyAlignment="1"/>
    <xf numFmtId="0" fontId="24" fillId="0" borderId="0" xfId="79" applyFont="1"/>
    <xf numFmtId="0" fontId="24" fillId="0" borderId="0" xfId="79" applyFont="1" applyAlignment="1">
      <alignment horizontal="center"/>
    </xf>
    <xf numFmtId="0" fontId="24" fillId="0" borderId="33" xfId="79" applyFont="1" applyBorder="1"/>
    <xf numFmtId="0" fontId="24" fillId="0" borderId="0" xfId="79" applyFont="1" applyBorder="1"/>
    <xf numFmtId="165" fontId="1" fillId="0" borderId="50" xfId="76" applyNumberFormat="1" applyFont="1" applyFill="1" applyBorder="1" applyAlignment="1"/>
    <xf numFmtId="9" fontId="24" fillId="0" borderId="33" xfId="79" applyNumberFormat="1" applyFont="1" applyBorder="1"/>
    <xf numFmtId="165" fontId="1" fillId="0" borderId="40" xfId="76" applyNumberFormat="1" applyFont="1" applyFill="1" applyBorder="1" applyAlignment="1"/>
    <xf numFmtId="175" fontId="1" fillId="0" borderId="50" xfId="76" applyNumberFormat="1" applyFont="1" applyFill="1" applyBorder="1" applyAlignment="1"/>
    <xf numFmtId="8" fontId="24" fillId="0" borderId="52" xfId="79" applyNumberFormat="1" applyFont="1" applyFill="1" applyBorder="1" applyAlignment="1"/>
    <xf numFmtId="175" fontId="1" fillId="0" borderId="40" xfId="76" applyNumberFormat="1" applyFont="1" applyFill="1" applyBorder="1" applyAlignment="1"/>
    <xf numFmtId="8" fontId="24" fillId="0" borderId="41" xfId="79" applyNumberFormat="1" applyFont="1" applyFill="1" applyBorder="1" applyAlignment="1"/>
    <xf numFmtId="0" fontId="24" fillId="0" borderId="0" xfId="84" applyFont="1" applyAlignment="1">
      <alignment horizontal="center" vertical="top" wrapText="1"/>
    </xf>
    <xf numFmtId="0" fontId="24" fillId="0" borderId="51" xfId="84" applyFont="1" applyBorder="1" applyAlignment="1">
      <alignment horizontal="center" vertical="top" wrapText="1"/>
    </xf>
    <xf numFmtId="2" fontId="24" fillId="0" borderId="51" xfId="84" applyNumberFormat="1" applyFont="1" applyBorder="1" applyAlignment="1">
      <alignment horizontal="center" vertical="top" wrapText="1"/>
    </xf>
    <xf numFmtId="0" fontId="25" fillId="0" borderId="0" xfId="84" applyFont="1"/>
    <xf numFmtId="3" fontId="24" fillId="0" borderId="0" xfId="84" applyNumberFormat="1" applyFont="1" applyFill="1" applyAlignment="1">
      <alignment horizontal="right" wrapText="1"/>
    </xf>
    <xf numFmtId="164" fontId="24" fillId="0" borderId="36" xfId="73" applyNumberFormat="1" applyFont="1" applyFill="1" applyBorder="1" applyAlignment="1">
      <alignment horizontal="right"/>
    </xf>
    <xf numFmtId="0" fontId="25" fillId="0" borderId="37" xfId="84" applyFont="1" applyBorder="1"/>
    <xf numFmtId="0" fontId="24" fillId="0" borderId="37" xfId="84" applyFont="1" applyBorder="1" applyAlignment="1">
      <alignment horizontal="right" wrapText="1"/>
    </xf>
    <xf numFmtId="0" fontId="24" fillId="0" borderId="37" xfId="84" applyFont="1" applyFill="1" applyBorder="1" applyAlignment="1">
      <alignment horizontal="right" wrapText="1"/>
    </xf>
    <xf numFmtId="0" fontId="24" fillId="0" borderId="42" xfId="84" applyFont="1" applyBorder="1" applyAlignment="1">
      <alignment horizontal="right"/>
    </xf>
    <xf numFmtId="2" fontId="24" fillId="0" borderId="42" xfId="84" applyNumberFormat="1" applyFont="1" applyBorder="1" applyAlignment="1">
      <alignment horizontal="right"/>
    </xf>
    <xf numFmtId="0" fontId="24" fillId="0" borderId="0" xfId="84" applyFont="1" applyAlignment="1">
      <alignment horizontal="right"/>
    </xf>
    <xf numFmtId="0" fontId="24" fillId="0" borderId="0" xfId="84" applyFont="1" applyFill="1" applyAlignment="1">
      <alignment horizontal="right" wrapText="1"/>
    </xf>
    <xf numFmtId="0" fontId="24" fillId="0" borderId="36" xfId="84" applyFont="1" applyFill="1" applyBorder="1" applyAlignment="1">
      <alignment horizontal="right"/>
    </xf>
    <xf numFmtId="1" fontId="24" fillId="0" borderId="36" xfId="84" applyNumberFormat="1" applyFont="1" applyFill="1" applyBorder="1" applyAlignment="1">
      <alignment horizontal="right"/>
    </xf>
    <xf numFmtId="0" fontId="24" fillId="0" borderId="0" xfId="84" applyFont="1" applyFill="1" applyBorder="1" applyAlignment="1">
      <alignment horizontal="right"/>
    </xf>
    <xf numFmtId="0" fontId="24" fillId="0" borderId="0" xfId="84" applyFont="1" applyFill="1" applyBorder="1" applyAlignment="1">
      <alignment horizontal="right" wrapText="1"/>
    </xf>
    <xf numFmtId="0" fontId="24" fillId="0" borderId="0" xfId="84" applyFont="1" applyFill="1" applyAlignment="1">
      <alignment horizontal="right"/>
    </xf>
    <xf numFmtId="0" fontId="24" fillId="0" borderId="35" xfId="84" applyFont="1" applyFill="1" applyBorder="1" applyAlignment="1">
      <alignment horizontal="right"/>
    </xf>
    <xf numFmtId="0" fontId="24" fillId="0" borderId="35" xfId="84" applyFont="1" applyFill="1" applyBorder="1" applyAlignment="1">
      <alignment horizontal="right" wrapText="1"/>
    </xf>
    <xf numFmtId="0" fontId="24" fillId="0" borderId="34" xfId="84" applyFont="1" applyFill="1" applyBorder="1" applyAlignment="1">
      <alignment horizontal="right"/>
    </xf>
    <xf numFmtId="1" fontId="24" fillId="0" borderId="34" xfId="84" applyNumberFormat="1" applyFont="1" applyFill="1" applyBorder="1" applyAlignment="1">
      <alignment horizontal="right"/>
    </xf>
    <xf numFmtId="0" fontId="24" fillId="0" borderId="35" xfId="84" applyFont="1" applyBorder="1" applyAlignment="1">
      <alignment horizontal="right"/>
    </xf>
    <xf numFmtId="0" fontId="25" fillId="0" borderId="0" xfId="84" applyFont="1" applyFill="1" applyAlignment="1">
      <alignment horizontal="left"/>
    </xf>
    <xf numFmtId="0" fontId="24" fillId="0" borderId="0" xfId="84" applyFont="1" applyAlignment="1">
      <alignment horizontal="right" wrapText="1"/>
    </xf>
    <xf numFmtId="172" fontId="24" fillId="0" borderId="0" xfId="84" applyNumberFormat="1" applyFont="1" applyAlignment="1">
      <alignment horizontal="right" wrapText="1"/>
    </xf>
    <xf numFmtId="8" fontId="24" fillId="0" borderId="0" xfId="84" applyNumberFormat="1" applyFont="1" applyAlignment="1">
      <alignment horizontal="right" wrapText="1"/>
    </xf>
    <xf numFmtId="0" fontId="24" fillId="0" borderId="36" xfId="84" applyFont="1" applyBorder="1" applyAlignment="1">
      <alignment horizontal="right"/>
    </xf>
    <xf numFmtId="2" fontId="24" fillId="0" borderId="36" xfId="84" applyNumberFormat="1" applyFont="1" applyBorder="1" applyAlignment="1">
      <alignment horizontal="right"/>
    </xf>
    <xf numFmtId="172" fontId="24" fillId="0" borderId="36" xfId="84" applyNumberFormat="1" applyFont="1" applyBorder="1" applyAlignment="1">
      <alignment horizontal="right"/>
    </xf>
    <xf numFmtId="8" fontId="24" fillId="0" borderId="0" xfId="84" applyNumberFormat="1" applyFont="1" applyBorder="1" applyAlignment="1">
      <alignment horizontal="right" wrapText="1"/>
    </xf>
    <xf numFmtId="172" fontId="24" fillId="0" borderId="0" xfId="84" applyNumberFormat="1" applyFont="1" applyBorder="1" applyAlignment="1">
      <alignment horizontal="right" wrapText="1"/>
    </xf>
    <xf numFmtId="1" fontId="24" fillId="0" borderId="36" xfId="84" applyNumberFormat="1" applyFont="1" applyBorder="1" applyAlignment="1">
      <alignment horizontal="right"/>
    </xf>
    <xf numFmtId="171" fontId="24" fillId="0" borderId="0" xfId="73" applyNumberFormat="1" applyFont="1" applyAlignment="1">
      <alignment horizontal="right" wrapText="1"/>
    </xf>
    <xf numFmtId="171" fontId="24" fillId="0" borderId="36" xfId="73" applyNumberFormat="1" applyFont="1" applyBorder="1" applyAlignment="1">
      <alignment horizontal="right"/>
    </xf>
    <xf numFmtId="2" fontId="24" fillId="0" borderId="0" xfId="84" applyNumberFormat="1" applyFont="1" applyAlignment="1">
      <alignment horizontal="right" wrapText="1"/>
    </xf>
    <xf numFmtId="2" fontId="24" fillId="0" borderId="36" xfId="84" applyNumberFormat="1" applyFont="1" applyBorder="1" applyAlignment="1">
      <alignment horizontal="right" wrapText="1"/>
    </xf>
    <xf numFmtId="170" fontId="24" fillId="0" borderId="0" xfId="73" applyNumberFormat="1" applyFont="1" applyAlignment="1">
      <alignment horizontal="right" wrapText="1"/>
    </xf>
    <xf numFmtId="170" fontId="24" fillId="0" borderId="36" xfId="73" applyNumberFormat="1" applyFont="1" applyBorder="1" applyAlignment="1">
      <alignment horizontal="right"/>
    </xf>
    <xf numFmtId="0" fontId="24" fillId="0" borderId="0" xfId="84" applyFont="1" applyBorder="1" applyAlignment="1">
      <alignment horizontal="right"/>
    </xf>
    <xf numFmtId="0" fontId="24" fillId="0" borderId="0" xfId="84" applyFont="1" applyBorder="1" applyAlignment="1">
      <alignment horizontal="right" wrapText="1"/>
    </xf>
    <xf numFmtId="171" fontId="24" fillId="0" borderId="0" xfId="73" applyNumberFormat="1" applyFont="1" applyBorder="1" applyAlignment="1">
      <alignment horizontal="right" wrapText="1"/>
    </xf>
    <xf numFmtId="3" fontId="24" fillId="0" borderId="0" xfId="84" applyNumberFormat="1" applyFont="1" applyAlignment="1">
      <alignment horizontal="right" wrapText="1"/>
    </xf>
    <xf numFmtId="3" fontId="24" fillId="0" borderId="36" xfId="84" applyNumberFormat="1" applyFont="1" applyBorder="1" applyAlignment="1">
      <alignment horizontal="right"/>
    </xf>
    <xf numFmtId="0" fontId="24" fillId="0" borderId="34" xfId="84" applyFont="1" applyBorder="1" applyAlignment="1">
      <alignment horizontal="right"/>
    </xf>
    <xf numFmtId="0" fontId="24" fillId="0" borderId="50" xfId="84" applyFont="1" applyBorder="1" applyAlignment="1">
      <alignment horizontal="right"/>
    </xf>
    <xf numFmtId="2" fontId="24" fillId="0" borderId="50" xfId="84" applyNumberFormat="1" applyFont="1" applyBorder="1" applyAlignment="1">
      <alignment horizontal="right"/>
    </xf>
    <xf numFmtId="0" fontId="25" fillId="0" borderId="27" xfId="84" applyFont="1" applyBorder="1" applyAlignment="1">
      <alignment horizontal="left"/>
    </xf>
    <xf numFmtId="0" fontId="24" fillId="0" borderId="27" xfId="84" applyFont="1" applyBorder="1" applyAlignment="1">
      <alignment horizontal="right" wrapText="1"/>
    </xf>
    <xf numFmtId="0" fontId="24" fillId="0" borderId="51" xfId="84" applyFont="1" applyBorder="1" applyAlignment="1">
      <alignment horizontal="right"/>
    </xf>
    <xf numFmtId="1" fontId="24" fillId="0" borderId="51" xfId="84" applyNumberFormat="1" applyFont="1" applyBorder="1" applyAlignment="1">
      <alignment horizontal="right"/>
    </xf>
    <xf numFmtId="0" fontId="24" fillId="0" borderId="0" xfId="84" applyFont="1" applyAlignment="1">
      <alignment horizontal="center"/>
    </xf>
    <xf numFmtId="0" fontId="25" fillId="0" borderId="27" xfId="84" applyFont="1" applyBorder="1"/>
    <xf numFmtId="2" fontId="24" fillId="0" borderId="51" xfId="84" applyNumberFormat="1" applyFont="1" applyBorder="1" applyAlignment="1">
      <alignment horizontal="right"/>
    </xf>
    <xf numFmtId="0" fontId="24" fillId="0" borderId="35" xfId="84" applyFont="1" applyBorder="1" applyAlignment="1">
      <alignment horizontal="right" wrapText="1"/>
    </xf>
    <xf numFmtId="1" fontId="24" fillId="0" borderId="34" xfId="84" applyNumberFormat="1" applyFont="1" applyBorder="1" applyAlignment="1">
      <alignment horizontal="right"/>
    </xf>
    <xf numFmtId="2" fontId="24" fillId="0" borderId="34" xfId="84" applyNumberFormat="1" applyFont="1" applyBorder="1" applyAlignment="1">
      <alignment horizontal="right"/>
    </xf>
    <xf numFmtId="0" fontId="25" fillId="0" borderId="0" xfId="84" applyFont="1" applyAlignment="1">
      <alignment horizontal="right"/>
    </xf>
    <xf numFmtId="3" fontId="24" fillId="0" borderId="36" xfId="84" applyNumberFormat="1" applyFont="1" applyBorder="1" applyAlignment="1">
      <alignment horizontal="right" wrapText="1"/>
    </xf>
    <xf numFmtId="0" fontId="25" fillId="0" borderId="0" xfId="84" applyFont="1" applyBorder="1" applyAlignment="1">
      <alignment horizontal="right"/>
    </xf>
    <xf numFmtId="3" fontId="24" fillId="0" borderId="0" xfId="84" applyNumberFormat="1" applyFont="1" applyBorder="1" applyAlignment="1">
      <alignment horizontal="right" wrapText="1"/>
    </xf>
    <xf numFmtId="3" fontId="24" fillId="0" borderId="35" xfId="84" applyNumberFormat="1" applyFont="1" applyBorder="1" applyAlignment="1">
      <alignment horizontal="right" wrapText="1"/>
    </xf>
    <xf numFmtId="3" fontId="24" fillId="0" borderId="51" xfId="84" applyNumberFormat="1" applyFont="1" applyBorder="1" applyAlignment="1">
      <alignment horizontal="right"/>
    </xf>
    <xf numFmtId="0" fontId="25" fillId="0" borderId="35" xfId="84" applyFont="1" applyBorder="1" applyAlignment="1">
      <alignment horizontal="right"/>
    </xf>
    <xf numFmtId="3" fontId="24" fillId="0" borderId="34" xfId="84" applyNumberFormat="1" applyFont="1" applyBorder="1" applyAlignment="1">
      <alignment horizontal="right"/>
    </xf>
    <xf numFmtId="3" fontId="24" fillId="0" borderId="43" xfId="84" applyNumberFormat="1" applyFont="1" applyBorder="1" applyAlignment="1">
      <alignment horizontal="right" wrapText="1"/>
    </xf>
    <xf numFmtId="1" fontId="24" fillId="0" borderId="0" xfId="84" applyNumberFormat="1" applyFont="1" applyBorder="1" applyAlignment="1">
      <alignment horizontal="right" wrapText="1"/>
    </xf>
    <xf numFmtId="172" fontId="24" fillId="0" borderId="0" xfId="84" applyNumberFormat="1" applyFont="1" applyFill="1" applyAlignment="1">
      <alignment horizontal="right" wrapText="1"/>
    </xf>
    <xf numFmtId="8" fontId="24" fillId="0" borderId="0" xfId="84" applyNumberFormat="1" applyFont="1" applyFill="1" applyAlignment="1">
      <alignment horizontal="right" wrapText="1"/>
    </xf>
    <xf numFmtId="0" fontId="24" fillId="0" borderId="0" xfId="84" applyFont="1" applyFill="1" applyAlignment="1">
      <alignment horizontal="center" vertical="top" wrapText="1"/>
    </xf>
    <xf numFmtId="0" fontId="24" fillId="0" borderId="44" xfId="79" applyFont="1" applyFill="1" applyBorder="1" applyAlignment="1">
      <alignment horizontal="center" vertical="top" wrapText="1"/>
    </xf>
    <xf numFmtId="0" fontId="24" fillId="0" borderId="45" xfId="79" applyFont="1" applyFill="1" applyBorder="1" applyAlignment="1">
      <alignment horizontal="center" vertical="top" wrapText="1"/>
    </xf>
    <xf numFmtId="0" fontId="24" fillId="0" borderId="46" xfId="79" applyFont="1" applyFill="1" applyBorder="1" applyAlignment="1">
      <alignment horizontal="center" vertical="top" wrapText="1"/>
    </xf>
    <xf numFmtId="1" fontId="24" fillId="0" borderId="0" xfId="84" applyNumberFormat="1" applyFont="1" applyAlignment="1">
      <alignment horizontal="right" wrapText="1"/>
    </xf>
    <xf numFmtId="176" fontId="24" fillId="0" borderId="0" xfId="84" applyNumberFormat="1" applyFont="1" applyAlignment="1">
      <alignment horizontal="right" wrapText="1"/>
    </xf>
    <xf numFmtId="0" fontId="24" fillId="0" borderId="53" xfId="84" applyFont="1" applyBorder="1" applyAlignment="1">
      <alignment horizontal="right" wrapText="1"/>
    </xf>
    <xf numFmtId="171" fontId="24" fillId="0" borderId="53" xfId="73" applyNumberFormat="1" applyFont="1" applyBorder="1" applyAlignment="1">
      <alignment horizontal="right" wrapText="1"/>
    </xf>
    <xf numFmtId="2" fontId="24" fillId="0" borderId="54" xfId="84" applyNumberFormat="1" applyFont="1" applyBorder="1" applyAlignment="1">
      <alignment horizontal="right" wrapText="1"/>
    </xf>
    <xf numFmtId="2" fontId="25" fillId="0" borderId="54" xfId="84" applyNumberFormat="1" applyFont="1" applyFill="1" applyBorder="1" applyAlignment="1">
      <alignment horizontal="right" wrapText="1"/>
    </xf>
    <xf numFmtId="0" fontId="25" fillId="0" borderId="55" xfId="84" applyFont="1" applyBorder="1"/>
    <xf numFmtId="8" fontId="24" fillId="0" borderId="55" xfId="84" applyNumberFormat="1" applyFont="1" applyBorder="1" applyAlignment="1">
      <alignment horizontal="right" wrapText="1"/>
    </xf>
    <xf numFmtId="172" fontId="24" fillId="0" borderId="55" xfId="77" applyNumberFormat="1" applyFont="1" applyBorder="1" applyAlignment="1">
      <alignment horizontal="right" wrapText="1"/>
    </xf>
    <xf numFmtId="44" fontId="24" fillId="0" borderId="50" xfId="2" applyFont="1" applyBorder="1" applyAlignment="1">
      <alignment horizontal="right"/>
    </xf>
    <xf numFmtId="172" fontId="24" fillId="0" borderId="50" xfId="84" applyNumberFormat="1" applyFont="1" applyBorder="1" applyAlignment="1">
      <alignment horizontal="right"/>
    </xf>
    <xf numFmtId="0" fontId="24" fillId="0" borderId="55" xfId="84" applyFont="1" applyBorder="1" applyAlignment="1">
      <alignment horizontal="right" wrapText="1"/>
    </xf>
    <xf numFmtId="164" fontId="24" fillId="0" borderId="36" xfId="1" applyNumberFormat="1" applyFont="1" applyBorder="1" applyAlignment="1">
      <alignment horizontal="right"/>
    </xf>
    <xf numFmtId="164" fontId="24" fillId="0" borderId="0" xfId="1" applyNumberFormat="1" applyFont="1" applyAlignment="1">
      <alignment horizontal="right" wrapText="1"/>
    </xf>
    <xf numFmtId="0" fontId="25" fillId="0" borderId="0" xfId="84" applyFont="1" applyAlignment="1">
      <alignment horizontal="left"/>
    </xf>
    <xf numFmtId="171" fontId="18" fillId="0" borderId="11" xfId="1" applyNumberFormat="1" applyFont="1" applyBorder="1" applyAlignment="1">
      <alignment horizontal="center" vertical="center" wrapText="1"/>
    </xf>
    <xf numFmtId="171" fontId="18" fillId="0" borderId="15" xfId="1" applyNumberFormat="1" applyFont="1" applyBorder="1" applyAlignment="1">
      <alignment horizontal="right"/>
    </xf>
    <xf numFmtId="171" fontId="22" fillId="0" borderId="11" xfId="1" applyNumberFormat="1" applyFont="1" applyBorder="1"/>
    <xf numFmtId="171" fontId="18" fillId="0" borderId="15" xfId="1" applyNumberFormat="1" applyFont="1" applyBorder="1"/>
    <xf numFmtId="171" fontId="18" fillId="0" borderId="15" xfId="0" applyNumberFormat="1" applyFont="1" applyBorder="1" applyAlignment="1">
      <alignment horizontal="right"/>
    </xf>
    <xf numFmtId="171" fontId="18" fillId="0" borderId="18" xfId="1" applyNumberFormat="1" applyFont="1" applyBorder="1" applyAlignment="1">
      <alignment horizontal="right"/>
    </xf>
    <xf numFmtId="171" fontId="22" fillId="0" borderId="11" xfId="1" applyNumberFormat="1" applyFont="1" applyBorder="1" applyAlignment="1">
      <alignment horizontal="center"/>
    </xf>
    <xf numFmtId="171" fontId="22" fillId="0" borderId="22" xfId="1" applyNumberFormat="1" applyFont="1" applyBorder="1"/>
    <xf numFmtId="171" fontId="22" fillId="0" borderId="15" xfId="1" applyNumberFormat="1" applyFont="1" applyBorder="1"/>
    <xf numFmtId="171" fontId="22" fillId="0" borderId="25" xfId="1" applyNumberFormat="1" applyFont="1" applyBorder="1"/>
    <xf numFmtId="171" fontId="0" fillId="0" borderId="0" xfId="1" applyNumberFormat="1" applyFont="1"/>
    <xf numFmtId="3" fontId="24" fillId="0" borderId="53" xfId="84" applyNumberFormat="1" applyFont="1" applyBorder="1" applyAlignment="1">
      <alignment horizontal="right" wrapText="1"/>
    </xf>
    <xf numFmtId="0" fontId="25" fillId="0" borderId="0" xfId="84" applyFont="1" applyBorder="1"/>
    <xf numFmtId="3" fontId="24" fillId="0" borderId="56" xfId="84" applyNumberFormat="1" applyFont="1" applyBorder="1" applyAlignment="1">
      <alignment horizontal="right" wrapText="1"/>
    </xf>
    <xf numFmtId="3" fontId="24" fillId="0" borderId="0" xfId="84" applyNumberFormat="1" applyFont="1" applyFill="1" applyAlignment="1">
      <alignment horizontal="right" vertical="center" wrapText="1"/>
    </xf>
    <xf numFmtId="164" fontId="24" fillId="0" borderId="36" xfId="73" applyNumberFormat="1" applyFont="1" applyFill="1" applyBorder="1" applyAlignment="1">
      <alignment horizontal="right" vertical="center"/>
    </xf>
  </cellXfs>
  <cellStyles count="12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2" xfId="66"/>
    <cellStyle name="Comma 2 2" xfId="71"/>
    <cellStyle name="Comma 3" xfId="72"/>
    <cellStyle name="Comma 4" xfId="73"/>
    <cellStyle name="Comma 5" xfId="70"/>
    <cellStyle name="Currency" xfId="2" builtinId="4"/>
    <cellStyle name="Currency 2" xfId="69"/>
    <cellStyle name="Currency 2 2" xfId="76"/>
    <cellStyle name="Currency 2 3" xfId="75"/>
    <cellStyle name="Currency 3" xfId="77"/>
    <cellStyle name="Currency 4" xfId="74"/>
    <cellStyle name="Currency 5" xfId="6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rmal 2 2" xfId="68"/>
    <cellStyle name="Normal 2 2 2" xfId="79"/>
    <cellStyle name="Normal 2 3" xfId="78"/>
    <cellStyle name="Normal 3" xfId="45"/>
    <cellStyle name="Normal 3 2" xfId="80"/>
    <cellStyle name="Normal 4" xfId="65"/>
    <cellStyle name="Normal 4 2" xfId="81"/>
    <cellStyle name="Normal 5" xfId="82"/>
    <cellStyle name="Normal 6" xfId="83"/>
    <cellStyle name="Normal 7" xfId="84"/>
    <cellStyle name="Normal 8" xfId="85"/>
    <cellStyle name="Normal 9" xfId="86"/>
    <cellStyle name="Note 2" xfId="87"/>
    <cellStyle name="Output" xfId="13" builtinId="21" customBuiltin="1"/>
    <cellStyle name="Percent" xfId="3" builtinId="5"/>
    <cellStyle name="Percent 2" xfId="67"/>
    <cellStyle name="Percent 2 2" xfId="89"/>
    <cellStyle name="Percent 3" xfId="90"/>
    <cellStyle name="Percent 4" xfId="88"/>
    <cellStyle name="sCurrency" xfId="46"/>
    <cellStyle name="sCurrency 2" xfId="91"/>
    <cellStyle name="sCurrency 3" xfId="92"/>
    <cellStyle name="sDate" xfId="47"/>
    <cellStyle name="sDate 2" xfId="93"/>
    <cellStyle name="sDate 3" xfId="94"/>
    <cellStyle name="sDecimal" xfId="48"/>
    <cellStyle name="sDecimal 2" xfId="95"/>
    <cellStyle name="sDecimal 3" xfId="96"/>
    <cellStyle name="sInteger" xfId="49"/>
    <cellStyle name="sInteger 2" xfId="97"/>
    <cellStyle name="sInteger 3" xfId="98"/>
    <cellStyle name="sLongDate" xfId="50"/>
    <cellStyle name="sLongDate 2" xfId="99"/>
    <cellStyle name="sLongDate 3" xfId="100"/>
    <cellStyle name="sLongTime" xfId="51"/>
    <cellStyle name="sLongTime 2" xfId="101"/>
    <cellStyle name="sLongTime 3" xfId="102"/>
    <cellStyle name="sMediumDate" xfId="52"/>
    <cellStyle name="sMediumDate 2" xfId="103"/>
    <cellStyle name="sMediumDate 3" xfId="104"/>
    <cellStyle name="sMediumTime" xfId="53"/>
    <cellStyle name="sMediumTime 2" xfId="105"/>
    <cellStyle name="sMediumTime 3" xfId="106"/>
    <cellStyle name="sNumber" xfId="54"/>
    <cellStyle name="sNumber 2" xfId="107"/>
    <cellStyle name="sNumber 3" xfId="108"/>
    <cellStyle name="sPercent" xfId="55"/>
    <cellStyle name="sPercent 2" xfId="109"/>
    <cellStyle name="sPercent 3" xfId="110"/>
    <cellStyle name="sPhone" xfId="56"/>
    <cellStyle name="sPhone 2" xfId="111"/>
    <cellStyle name="sPhone 3" xfId="112"/>
    <cellStyle name="sPhoneExt" xfId="57"/>
    <cellStyle name="sPhoneExt 2" xfId="113"/>
    <cellStyle name="sPhoneExt 3" xfId="114"/>
    <cellStyle name="sRichText" xfId="58"/>
    <cellStyle name="sRichText 2" xfId="115"/>
    <cellStyle name="sRichText 3" xfId="116"/>
    <cellStyle name="sShortDate" xfId="59"/>
    <cellStyle name="sShortDate 2" xfId="117"/>
    <cellStyle name="sShortDate 3" xfId="118"/>
    <cellStyle name="sShortTime" xfId="60"/>
    <cellStyle name="sShortTime 2" xfId="119"/>
    <cellStyle name="sShortTime 3" xfId="120"/>
    <cellStyle name="sStandard" xfId="61"/>
    <cellStyle name="sStandard 2" xfId="121"/>
    <cellStyle name="sStandard 3" xfId="122"/>
    <cellStyle name="sText" xfId="62"/>
    <cellStyle name="sText 2" xfId="123"/>
    <cellStyle name="sText 3" xfId="124"/>
    <cellStyle name="sText 4" xfId="125"/>
    <cellStyle name="sZip" xfId="63"/>
    <cellStyle name="sZip 2" xfId="126"/>
    <cellStyle name="sZip 3" xfId="127"/>
    <cellStyle name="Title" xfId="4" builtinId="15" customBuiltin="1"/>
    <cellStyle name="Total" xfId="19" builtinId="25" customBuiltin="1"/>
    <cellStyle name="Warning Text" xfId="17" builtinId="11" customBuiltin="1"/>
  </cellStyles>
  <dxfs count="2">
    <dxf>
      <font>
        <condense val="0"/>
        <extend val="0"/>
        <color auto="1"/>
      </font>
      <fill>
        <patternFill>
          <bgColor indexed="31"/>
        </patternFill>
      </fill>
    </dxf>
    <dxf>
      <font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grated-LCVS/Libraries/GRANTS/STATS/2006/2006AnnReport-da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M-MA-FILE-1\amadata\Migrated-LCVS\Libraries\GRANTS\STATS\2006\2006Financials-workingcop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SS_PUB_LIB/Libraries/GRANTS/STATS/2016%20Stats/Systems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grated-LCVS/Libraries/GRANTS/STATS/2008/2008PublicLibraryStatistic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grated-LCVS\Libraries\GRANTS\STATS\2007\2007Financia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grated-LCVS/Libraries/GRANTS/STATS/2008/2008Financia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SS_PUB_LIB/Libraries/GRANTS/STATS/2016%20Stats/2016Financial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igrated-LCVS/Libraries/GRANTS/STATS/2009-Stats/2009PublicLibraryStatistic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SS_PUB_LIB/Libraries/GRANTS/STATS/2012-Stats/2012PublicLibraryStatistics-draf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igrated-LCVS/Libraries/GRANTS/STATS/2006/2006Financials-workingcop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erry.anderson\Local%20Settings\Application%20Data\Microsoft\Office\Excel\ProvincialandMunicipalSupport-20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ctions"/>
      <sheetName val="Municipal Pop List"/>
      <sheetName val="Library Board Pop List"/>
      <sheetName val="Operations"/>
      <sheetName val="Personnel"/>
      <sheetName val="Volunteers"/>
      <sheetName val="Collections"/>
      <sheetName val="Circulation"/>
      <sheetName val="ILL"/>
      <sheetName val="Reference"/>
      <sheetName val="Library Use"/>
      <sheetName val="Cardholders + Facility"/>
      <sheetName val="EPMs"/>
      <sheetName val="User Satisfaction"/>
      <sheetName val="QuickFactsSummary"/>
    </sheetNames>
    <sheetDataSet>
      <sheetData sheetId="0" refreshError="1"/>
      <sheetData sheetId="1" refreshError="1"/>
      <sheetData sheetId="2">
        <row r="2">
          <cell r="B2">
            <v>512</v>
          </cell>
          <cell r="C2" t="str">
            <v>a</v>
          </cell>
        </row>
        <row r="3">
          <cell r="B3">
            <v>648</v>
          </cell>
          <cell r="C3" t="str">
            <v>b</v>
          </cell>
        </row>
        <row r="4">
          <cell r="B4">
            <v>29035</v>
          </cell>
          <cell r="C4" t="str">
            <v>f</v>
          </cell>
        </row>
        <row r="5">
          <cell r="B5">
            <v>762</v>
          </cell>
          <cell r="C5" t="str">
            <v>b</v>
          </cell>
        </row>
        <row r="6">
          <cell r="B6">
            <v>825</v>
          </cell>
          <cell r="C6" t="str">
            <v>b</v>
          </cell>
        </row>
        <row r="7">
          <cell r="B7">
            <v>171</v>
          </cell>
          <cell r="C7" t="str">
            <v>a</v>
          </cell>
        </row>
        <row r="8">
          <cell r="B8">
            <v>181</v>
          </cell>
          <cell r="C8" t="str">
            <v>a</v>
          </cell>
        </row>
        <row r="9">
          <cell r="B9">
            <v>485</v>
          </cell>
          <cell r="C9" t="str">
            <v>a</v>
          </cell>
        </row>
        <row r="10">
          <cell r="B10">
            <v>190</v>
          </cell>
          <cell r="C10" t="str">
            <v>a</v>
          </cell>
        </row>
        <row r="11">
          <cell r="B11">
            <v>2415</v>
          </cell>
          <cell r="C11" t="str">
            <v>c</v>
          </cell>
        </row>
        <row r="12">
          <cell r="B12">
            <v>7521</v>
          </cell>
          <cell r="C12" t="str">
            <v>e</v>
          </cell>
        </row>
        <row r="13">
          <cell r="B13">
            <v>8352</v>
          </cell>
          <cell r="C13" t="str">
            <v>e</v>
          </cell>
        </row>
        <row r="14">
          <cell r="B14">
            <v>548</v>
          </cell>
          <cell r="C14" t="str">
            <v>a</v>
          </cell>
        </row>
        <row r="15">
          <cell r="B15">
            <v>9981</v>
          </cell>
          <cell r="C15" t="str">
            <v>e</v>
          </cell>
        </row>
        <row r="16">
          <cell r="B16">
            <v>825</v>
          </cell>
          <cell r="C16" t="str">
            <v>b</v>
          </cell>
        </row>
        <row r="17">
          <cell r="B17">
            <v>1320</v>
          </cell>
          <cell r="C17" t="str">
            <v>c</v>
          </cell>
        </row>
        <row r="18">
          <cell r="B18">
            <v>362</v>
          </cell>
          <cell r="C18" t="str">
            <v>a</v>
          </cell>
        </row>
        <row r="19">
          <cell r="B19">
            <v>8951</v>
          </cell>
          <cell r="C19" t="str">
            <v>e</v>
          </cell>
        </row>
        <row r="20">
          <cell r="B20">
            <v>2176</v>
          </cell>
          <cell r="C20" t="str">
            <v>c</v>
          </cell>
        </row>
        <row r="21">
          <cell r="B21">
            <v>828</v>
          </cell>
          <cell r="C21" t="str">
            <v>b</v>
          </cell>
        </row>
        <row r="22">
          <cell r="B22">
            <v>1094</v>
          </cell>
          <cell r="C22" t="str">
            <v>b</v>
          </cell>
        </row>
        <row r="23">
          <cell r="B23">
            <v>546</v>
          </cell>
          <cell r="C23" t="str">
            <v>a</v>
          </cell>
        </row>
        <row r="24">
          <cell r="B24">
            <v>4181</v>
          </cell>
          <cell r="C24" t="str">
            <v>d</v>
          </cell>
        </row>
        <row r="25">
          <cell r="B25">
            <v>340</v>
          </cell>
          <cell r="C25" t="str">
            <v>a</v>
          </cell>
        </row>
        <row r="26">
          <cell r="B26">
            <v>1644</v>
          </cell>
          <cell r="C26" t="str">
            <v>c</v>
          </cell>
        </row>
        <row r="27">
          <cell r="B27">
            <v>4741</v>
          </cell>
          <cell r="C27" t="str">
            <v>d</v>
          </cell>
        </row>
        <row r="28">
          <cell r="B28">
            <v>1532</v>
          </cell>
          <cell r="C28" t="str">
            <v>c</v>
          </cell>
        </row>
        <row r="29">
          <cell r="B29">
            <v>5896</v>
          </cell>
          <cell r="C29" t="str">
            <v>e</v>
          </cell>
        </row>
        <row r="30">
          <cell r="B30">
            <v>8399</v>
          </cell>
          <cell r="C30" t="str">
            <v>e</v>
          </cell>
        </row>
        <row r="31">
          <cell r="B31">
            <v>1704</v>
          </cell>
          <cell r="C31" t="str">
            <v>c</v>
          </cell>
        </row>
        <row r="32">
          <cell r="B32">
            <v>1174</v>
          </cell>
          <cell r="C32" t="str">
            <v>b</v>
          </cell>
        </row>
        <row r="33">
          <cell r="B33">
            <v>851</v>
          </cell>
          <cell r="C33" t="str">
            <v>b</v>
          </cell>
        </row>
        <row r="34">
          <cell r="B34">
            <v>6895</v>
          </cell>
          <cell r="C34" t="str">
            <v>e</v>
          </cell>
        </row>
        <row r="35">
          <cell r="B35">
            <v>573</v>
          </cell>
          <cell r="C35" t="str">
            <v>a</v>
          </cell>
        </row>
        <row r="36">
          <cell r="B36">
            <v>11604</v>
          </cell>
          <cell r="C36" t="str">
            <v>f</v>
          </cell>
        </row>
        <row r="37">
          <cell r="B37">
            <v>1202</v>
          </cell>
          <cell r="C37" t="str">
            <v>c</v>
          </cell>
        </row>
        <row r="38">
          <cell r="B38">
            <v>991759</v>
          </cell>
          <cell r="C38" t="str">
            <v>h</v>
          </cell>
        </row>
        <row r="39">
          <cell r="B39">
            <v>1992</v>
          </cell>
          <cell r="C39" t="str">
            <v>c</v>
          </cell>
        </row>
        <row r="40">
          <cell r="B40">
            <v>15850</v>
          </cell>
          <cell r="C40" t="str">
            <v>f</v>
          </cell>
        </row>
        <row r="41">
          <cell r="B41">
            <v>11599</v>
          </cell>
          <cell r="C41" t="str">
            <v>f</v>
          </cell>
        </row>
        <row r="42">
          <cell r="B42">
            <v>530</v>
          </cell>
          <cell r="C42" t="str">
            <v>a</v>
          </cell>
        </row>
        <row r="43">
          <cell r="B43">
            <v>3475</v>
          </cell>
          <cell r="C43" t="str">
            <v>d</v>
          </cell>
        </row>
        <row r="44">
          <cell r="B44">
            <v>258</v>
          </cell>
          <cell r="C44" t="str">
            <v>a</v>
          </cell>
        </row>
        <row r="45">
          <cell r="B45">
            <v>556</v>
          </cell>
          <cell r="C45" t="str">
            <v>a</v>
          </cell>
        </row>
        <row r="46">
          <cell r="B46">
            <v>2501</v>
          </cell>
          <cell r="C46" t="str">
            <v>d</v>
          </cell>
        </row>
        <row r="47">
          <cell r="B47">
            <v>935</v>
          </cell>
          <cell r="C47" t="str">
            <v>b</v>
          </cell>
        </row>
        <row r="48">
          <cell r="B48">
            <v>160</v>
          </cell>
          <cell r="C48" t="str">
            <v>a</v>
          </cell>
        </row>
        <row r="49">
          <cell r="B49">
            <v>355</v>
          </cell>
          <cell r="C49" t="str">
            <v>a</v>
          </cell>
        </row>
        <row r="50">
          <cell r="B50">
            <v>378</v>
          </cell>
          <cell r="C50" t="str">
            <v>a</v>
          </cell>
        </row>
        <row r="51">
          <cell r="B51">
            <v>9481</v>
          </cell>
          <cell r="C51" t="str">
            <v>e</v>
          </cell>
        </row>
        <row r="52">
          <cell r="B52">
            <v>3622</v>
          </cell>
          <cell r="C52" t="str">
            <v>d</v>
          </cell>
        </row>
        <row r="53">
          <cell r="B53">
            <v>591</v>
          </cell>
          <cell r="C53" t="str">
            <v>a</v>
          </cell>
        </row>
        <row r="54">
          <cell r="B54">
            <v>6104</v>
          </cell>
          <cell r="C54" t="str">
            <v>e</v>
          </cell>
        </row>
        <row r="55">
          <cell r="B55">
            <v>12688</v>
          </cell>
          <cell r="C55" t="str">
            <v>f</v>
          </cell>
        </row>
        <row r="56">
          <cell r="B56">
            <v>11595</v>
          </cell>
          <cell r="C56" t="str">
            <v>f</v>
          </cell>
        </row>
        <row r="57">
          <cell r="B57">
            <v>634</v>
          </cell>
          <cell r="C57" t="str">
            <v>b</v>
          </cell>
        </row>
        <row r="58">
          <cell r="B58">
            <v>1074</v>
          </cell>
          <cell r="C58" t="str">
            <v>b</v>
          </cell>
        </row>
        <row r="59">
          <cell r="B59">
            <v>364</v>
          </cell>
          <cell r="C59" t="str">
            <v>a</v>
          </cell>
        </row>
        <row r="60">
          <cell r="B60">
            <v>415</v>
          </cell>
          <cell r="C60" t="str">
            <v>a</v>
          </cell>
        </row>
        <row r="61">
          <cell r="B61">
            <v>2603</v>
          </cell>
          <cell r="C61" t="str">
            <v>d</v>
          </cell>
        </row>
        <row r="62">
          <cell r="B62">
            <v>6262</v>
          </cell>
          <cell r="C62" t="str">
            <v>e</v>
          </cell>
        </row>
        <row r="63">
          <cell r="B63">
            <v>205</v>
          </cell>
          <cell r="C63" t="str">
            <v>a</v>
          </cell>
        </row>
        <row r="64">
          <cell r="B64">
            <v>779</v>
          </cell>
          <cell r="C64" t="str">
            <v>b</v>
          </cell>
        </row>
        <row r="65">
          <cell r="B65">
            <v>719</v>
          </cell>
          <cell r="C65" t="str">
            <v>b</v>
          </cell>
        </row>
        <row r="66">
          <cell r="B66">
            <v>215</v>
          </cell>
          <cell r="C66" t="str">
            <v>a</v>
          </cell>
        </row>
        <row r="67">
          <cell r="B67">
            <v>111</v>
          </cell>
          <cell r="C67" t="str">
            <v>a</v>
          </cell>
        </row>
        <row r="68">
          <cell r="B68">
            <v>6361</v>
          </cell>
          <cell r="C68" t="str">
            <v>e</v>
          </cell>
        </row>
        <row r="69">
          <cell r="B69">
            <v>3932</v>
          </cell>
          <cell r="C69" t="str">
            <v>d</v>
          </cell>
        </row>
        <row r="70">
          <cell r="B70">
            <v>230</v>
          </cell>
          <cell r="C70" t="str">
            <v>a</v>
          </cell>
        </row>
        <row r="71">
          <cell r="B71">
            <v>6579</v>
          </cell>
          <cell r="C71" t="str">
            <v>e</v>
          </cell>
        </row>
        <row r="72">
          <cell r="B72">
            <v>7785</v>
          </cell>
          <cell r="C72" t="str">
            <v>e</v>
          </cell>
        </row>
        <row r="73">
          <cell r="B73">
            <v>836</v>
          </cell>
          <cell r="C73" t="str">
            <v>b</v>
          </cell>
        </row>
        <row r="74">
          <cell r="B74">
            <v>1019</v>
          </cell>
          <cell r="C74" t="str">
            <v>b</v>
          </cell>
        </row>
        <row r="75">
          <cell r="B75">
            <v>150</v>
          </cell>
          <cell r="C75" t="str">
            <v>a</v>
          </cell>
        </row>
        <row r="76">
          <cell r="B76">
            <v>403</v>
          </cell>
          <cell r="C76" t="str">
            <v>a</v>
          </cell>
        </row>
        <row r="77">
          <cell r="B77">
            <v>712391</v>
          </cell>
          <cell r="C77" t="str">
            <v>h</v>
          </cell>
        </row>
        <row r="78">
          <cell r="B78">
            <v>8365</v>
          </cell>
          <cell r="C78" t="str">
            <v>e</v>
          </cell>
        </row>
        <row r="79">
          <cell r="B79">
            <v>1440</v>
          </cell>
          <cell r="C79" t="str">
            <v>c</v>
          </cell>
        </row>
        <row r="80">
          <cell r="B80">
            <v>281</v>
          </cell>
          <cell r="C80" t="str">
            <v>a</v>
          </cell>
        </row>
        <row r="81">
          <cell r="B81">
            <v>171</v>
          </cell>
          <cell r="C81" t="str">
            <v>a</v>
          </cell>
        </row>
        <row r="82">
          <cell r="B82">
            <v>4956</v>
          </cell>
          <cell r="C82" t="str">
            <v>d</v>
          </cell>
        </row>
        <row r="83">
          <cell r="B83">
            <v>1109</v>
          </cell>
          <cell r="C83" t="str">
            <v>b</v>
          </cell>
        </row>
        <row r="84">
          <cell r="B84">
            <v>531</v>
          </cell>
          <cell r="C84" t="str">
            <v>a</v>
          </cell>
        </row>
        <row r="85">
          <cell r="B85">
            <v>863</v>
          </cell>
          <cell r="C85" t="str">
            <v>b</v>
          </cell>
        </row>
        <row r="86">
          <cell r="B86">
            <v>2990</v>
          </cell>
          <cell r="C86" t="str">
            <v>d</v>
          </cell>
        </row>
        <row r="87">
          <cell r="B87">
            <v>14685</v>
          </cell>
          <cell r="C87" t="str">
            <v>f</v>
          </cell>
        </row>
        <row r="88">
          <cell r="B88">
            <v>2337</v>
          </cell>
          <cell r="C88" t="str">
            <v>c</v>
          </cell>
        </row>
        <row r="89">
          <cell r="B89">
            <v>161</v>
          </cell>
          <cell r="C89" t="str">
            <v>a</v>
          </cell>
        </row>
        <row r="90">
          <cell r="B90">
            <v>2730</v>
          </cell>
          <cell r="C90" t="str">
            <v>d</v>
          </cell>
        </row>
        <row r="91">
          <cell r="B91">
            <v>258</v>
          </cell>
          <cell r="C91" t="str">
            <v>a</v>
          </cell>
        </row>
        <row r="92">
          <cell r="B92">
            <v>3828</v>
          </cell>
          <cell r="C92" t="str">
            <v>d</v>
          </cell>
        </row>
        <row r="93">
          <cell r="B93">
            <v>44631</v>
          </cell>
          <cell r="C93" t="str">
            <v>f</v>
          </cell>
        </row>
        <row r="94">
          <cell r="B94">
            <v>17989</v>
          </cell>
          <cell r="C94" t="str">
            <v>f</v>
          </cell>
        </row>
        <row r="95">
          <cell r="B95">
            <v>420</v>
          </cell>
          <cell r="C95" t="str">
            <v>a</v>
          </cell>
        </row>
        <row r="96">
          <cell r="B96">
            <v>2435</v>
          </cell>
          <cell r="C96" t="str">
            <v>c</v>
          </cell>
        </row>
        <row r="97">
          <cell r="B97">
            <v>2986</v>
          </cell>
          <cell r="C97" t="str">
            <v>d</v>
          </cell>
        </row>
        <row r="98">
          <cell r="B98">
            <v>761</v>
          </cell>
          <cell r="C98" t="str">
            <v>b</v>
          </cell>
        </row>
        <row r="99">
          <cell r="B99">
            <v>398</v>
          </cell>
          <cell r="C99" t="str">
            <v>a</v>
          </cell>
        </row>
        <row r="100">
          <cell r="B100">
            <v>183</v>
          </cell>
          <cell r="C100" t="str">
            <v>a</v>
          </cell>
        </row>
        <row r="101">
          <cell r="B101">
            <v>3849</v>
          </cell>
          <cell r="C101" t="str">
            <v>d</v>
          </cell>
        </row>
        <row r="102">
          <cell r="B102">
            <v>2820</v>
          </cell>
          <cell r="C102" t="str">
            <v>d</v>
          </cell>
        </row>
        <row r="103">
          <cell r="B103">
            <v>9522</v>
          </cell>
          <cell r="C103" t="str">
            <v>e</v>
          </cell>
        </row>
        <row r="104">
          <cell r="B104">
            <v>437</v>
          </cell>
          <cell r="C104" t="str">
            <v>a</v>
          </cell>
        </row>
        <row r="105">
          <cell r="B105">
            <v>9769</v>
          </cell>
          <cell r="C105" t="str">
            <v>e</v>
          </cell>
        </row>
        <row r="106">
          <cell r="B106">
            <v>374</v>
          </cell>
          <cell r="C106" t="str">
            <v>a</v>
          </cell>
        </row>
        <row r="107">
          <cell r="B107">
            <v>235</v>
          </cell>
          <cell r="C107" t="str">
            <v>a</v>
          </cell>
        </row>
        <row r="108">
          <cell r="B108">
            <v>181</v>
          </cell>
          <cell r="C108" t="str">
            <v>a</v>
          </cell>
        </row>
        <row r="109">
          <cell r="B109">
            <v>781</v>
          </cell>
          <cell r="C109" t="str">
            <v>b</v>
          </cell>
        </row>
        <row r="110">
          <cell r="B110">
            <v>7438</v>
          </cell>
          <cell r="C110" t="str">
            <v>e</v>
          </cell>
        </row>
        <row r="111">
          <cell r="B111">
            <v>435</v>
          </cell>
          <cell r="C111" t="str">
            <v>a</v>
          </cell>
        </row>
        <row r="112">
          <cell r="B112">
            <v>1104</v>
          </cell>
          <cell r="C112" t="str">
            <v>b</v>
          </cell>
        </row>
        <row r="113">
          <cell r="B113">
            <v>4643</v>
          </cell>
          <cell r="C113" t="str">
            <v>d</v>
          </cell>
        </row>
        <row r="114">
          <cell r="B114">
            <v>1004</v>
          </cell>
          <cell r="C114" t="str">
            <v>b</v>
          </cell>
        </row>
        <row r="115">
          <cell r="B115">
            <v>231</v>
          </cell>
          <cell r="C115" t="str">
            <v>a</v>
          </cell>
        </row>
        <row r="116">
          <cell r="B116">
            <v>729</v>
          </cell>
          <cell r="C116" t="str">
            <v>b</v>
          </cell>
        </row>
        <row r="117">
          <cell r="B117">
            <v>8077</v>
          </cell>
          <cell r="C117" t="str">
            <v>e</v>
          </cell>
        </row>
        <row r="118">
          <cell r="B118">
            <v>8948</v>
          </cell>
          <cell r="C118" t="str">
            <v>e</v>
          </cell>
        </row>
        <row r="119">
          <cell r="B119">
            <v>10850</v>
          </cell>
          <cell r="C119" t="str">
            <v>f</v>
          </cell>
        </row>
        <row r="120">
          <cell r="B120">
            <v>1692</v>
          </cell>
          <cell r="C120" t="str">
            <v>c</v>
          </cell>
        </row>
        <row r="121">
          <cell r="B121">
            <v>15630</v>
          </cell>
          <cell r="C121" t="str">
            <v>f</v>
          </cell>
        </row>
        <row r="122">
          <cell r="B122">
            <v>12536</v>
          </cell>
          <cell r="C122" t="str">
            <v>f</v>
          </cell>
        </row>
        <row r="123">
          <cell r="B123">
            <v>78713</v>
          </cell>
          <cell r="C123" t="str">
            <v>g</v>
          </cell>
        </row>
        <row r="124">
          <cell r="B124">
            <v>649</v>
          </cell>
          <cell r="C124" t="str">
            <v>b</v>
          </cell>
        </row>
        <row r="125">
          <cell r="B125">
            <v>15487</v>
          </cell>
          <cell r="C125" t="str">
            <v>f</v>
          </cell>
        </row>
        <row r="126">
          <cell r="B126">
            <v>171</v>
          </cell>
          <cell r="C126" t="str">
            <v>a</v>
          </cell>
        </row>
        <row r="127">
          <cell r="B127">
            <v>307</v>
          </cell>
          <cell r="C127" t="str">
            <v>a</v>
          </cell>
        </row>
        <row r="128">
          <cell r="B128">
            <v>228</v>
          </cell>
          <cell r="C128" t="str">
            <v>a</v>
          </cell>
        </row>
        <row r="129">
          <cell r="B129">
            <v>9687</v>
          </cell>
          <cell r="C129" t="str">
            <v>e</v>
          </cell>
        </row>
        <row r="130">
          <cell r="B130">
            <v>1993</v>
          </cell>
          <cell r="C130" t="str">
            <v>c</v>
          </cell>
        </row>
        <row r="131">
          <cell r="B131">
            <v>1293</v>
          </cell>
          <cell r="C131" t="str">
            <v>c</v>
          </cell>
        </row>
        <row r="132">
          <cell r="B132">
            <v>722</v>
          </cell>
          <cell r="C132" t="str">
            <v>b</v>
          </cell>
        </row>
        <row r="133">
          <cell r="B133">
            <v>550</v>
          </cell>
          <cell r="C133" t="str">
            <v>a</v>
          </cell>
        </row>
        <row r="134">
          <cell r="B134">
            <v>1570</v>
          </cell>
          <cell r="C134" t="str">
            <v>c</v>
          </cell>
        </row>
        <row r="135">
          <cell r="B135">
            <v>804</v>
          </cell>
          <cell r="C135" t="str">
            <v>b</v>
          </cell>
        </row>
        <row r="136">
          <cell r="B136">
            <v>56048</v>
          </cell>
          <cell r="C136" t="str">
            <v>g</v>
          </cell>
        </row>
        <row r="137">
          <cell r="B137">
            <v>879</v>
          </cell>
          <cell r="C137" t="str">
            <v>b</v>
          </cell>
        </row>
        <row r="138">
          <cell r="B138">
            <v>2125</v>
          </cell>
          <cell r="C138" t="str">
            <v>c</v>
          </cell>
        </row>
        <row r="139">
          <cell r="B139">
            <v>115</v>
          </cell>
          <cell r="C139" t="str">
            <v>a</v>
          </cell>
        </row>
        <row r="140">
          <cell r="B140">
            <v>6540</v>
          </cell>
          <cell r="C140" t="str">
            <v>e</v>
          </cell>
        </row>
        <row r="141">
          <cell r="B141">
            <v>252</v>
          </cell>
          <cell r="C141" t="str">
            <v>a</v>
          </cell>
        </row>
        <row r="142">
          <cell r="B142">
            <v>715</v>
          </cell>
          <cell r="C142" t="str">
            <v>b</v>
          </cell>
        </row>
        <row r="143">
          <cell r="B143">
            <v>372</v>
          </cell>
          <cell r="C143" t="str">
            <v>a</v>
          </cell>
        </row>
        <row r="144">
          <cell r="B144">
            <v>1841</v>
          </cell>
          <cell r="C144" t="str">
            <v>c</v>
          </cell>
        </row>
        <row r="145">
          <cell r="B145">
            <v>401</v>
          </cell>
          <cell r="C145" t="str">
            <v>a</v>
          </cell>
        </row>
        <row r="146">
          <cell r="B146">
            <v>7137</v>
          </cell>
          <cell r="C146" t="str">
            <v>e</v>
          </cell>
        </row>
        <row r="147">
          <cell r="B147">
            <v>11664</v>
          </cell>
          <cell r="C147" t="str">
            <v>f</v>
          </cell>
        </row>
        <row r="148">
          <cell r="B148">
            <v>6703</v>
          </cell>
          <cell r="C148" t="str">
            <v>e</v>
          </cell>
        </row>
        <row r="149">
          <cell r="B149">
            <v>1036</v>
          </cell>
          <cell r="C149" t="str">
            <v>b</v>
          </cell>
        </row>
        <row r="150">
          <cell r="B150">
            <v>3570</v>
          </cell>
          <cell r="C150" t="str">
            <v>d</v>
          </cell>
        </row>
        <row r="151">
          <cell r="B151">
            <v>1099</v>
          </cell>
          <cell r="C151" t="str">
            <v>b</v>
          </cell>
        </row>
        <row r="152">
          <cell r="B152">
            <v>152</v>
          </cell>
          <cell r="C152" t="str">
            <v>a</v>
          </cell>
        </row>
        <row r="153">
          <cell r="B153">
            <v>29679</v>
          </cell>
          <cell r="C153" t="str">
            <v>f</v>
          </cell>
        </row>
        <row r="154">
          <cell r="B154">
            <v>1496</v>
          </cell>
          <cell r="C154" t="str">
            <v>c</v>
          </cell>
        </row>
        <row r="155">
          <cell r="B155">
            <v>6240</v>
          </cell>
          <cell r="C155" t="str">
            <v>e</v>
          </cell>
        </row>
        <row r="156">
          <cell r="B156">
            <v>1750</v>
          </cell>
          <cell r="C156" t="str">
            <v>c</v>
          </cell>
        </row>
        <row r="157">
          <cell r="B157">
            <v>1701</v>
          </cell>
          <cell r="C157" t="str">
            <v>c</v>
          </cell>
        </row>
        <row r="158">
          <cell r="B158">
            <v>6863</v>
          </cell>
          <cell r="C158" t="str">
            <v>e</v>
          </cell>
        </row>
        <row r="159">
          <cell r="B159">
            <v>6330</v>
          </cell>
          <cell r="C159" t="str">
            <v>e</v>
          </cell>
        </row>
        <row r="160">
          <cell r="B160">
            <v>2078</v>
          </cell>
          <cell r="C160" t="str">
            <v>c</v>
          </cell>
        </row>
        <row r="161">
          <cell r="B161">
            <v>2635</v>
          </cell>
          <cell r="C161" t="str">
            <v>d</v>
          </cell>
        </row>
        <row r="162">
          <cell r="B162">
            <v>1186</v>
          </cell>
          <cell r="C162" t="str">
            <v>b</v>
          </cell>
        </row>
        <row r="163">
          <cell r="B163">
            <v>3200</v>
          </cell>
          <cell r="C163" t="str">
            <v>d</v>
          </cell>
        </row>
        <row r="164">
          <cell r="B164">
            <v>82971</v>
          </cell>
          <cell r="C164" t="str">
            <v>g</v>
          </cell>
        </row>
        <row r="165">
          <cell r="B165">
            <v>4372</v>
          </cell>
          <cell r="C165" t="str">
            <v>d</v>
          </cell>
        </row>
        <row r="166">
          <cell r="B166">
            <v>2172</v>
          </cell>
          <cell r="C166" t="str">
            <v>c</v>
          </cell>
        </row>
        <row r="167">
          <cell r="B167">
            <v>78792</v>
          </cell>
          <cell r="C167" t="str">
            <v>g</v>
          </cell>
        </row>
        <row r="168">
          <cell r="B168">
            <v>2160</v>
          </cell>
          <cell r="C168" t="str">
            <v>c</v>
          </cell>
        </row>
        <row r="169">
          <cell r="B169">
            <v>6972</v>
          </cell>
          <cell r="C169" t="str">
            <v>e</v>
          </cell>
        </row>
        <row r="170">
          <cell r="B170">
            <v>375</v>
          </cell>
          <cell r="C170" t="str">
            <v>a</v>
          </cell>
        </row>
        <row r="171">
          <cell r="B171">
            <v>366</v>
          </cell>
          <cell r="C171" t="str">
            <v>a</v>
          </cell>
        </row>
        <row r="172">
          <cell r="B172">
            <v>609</v>
          </cell>
          <cell r="C172" t="str">
            <v>b</v>
          </cell>
        </row>
        <row r="173">
          <cell r="B173">
            <v>437</v>
          </cell>
          <cell r="C173" t="str">
            <v>a</v>
          </cell>
        </row>
        <row r="174">
          <cell r="B174">
            <v>398</v>
          </cell>
          <cell r="C174" t="str">
            <v>a</v>
          </cell>
        </row>
        <row r="175">
          <cell r="B175">
            <v>534</v>
          </cell>
          <cell r="C175" t="str">
            <v>a</v>
          </cell>
        </row>
        <row r="176">
          <cell r="B176">
            <v>137</v>
          </cell>
          <cell r="C176" t="str">
            <v>a</v>
          </cell>
        </row>
        <row r="177">
          <cell r="B177">
            <v>865</v>
          </cell>
          <cell r="C177" t="str">
            <v>b</v>
          </cell>
        </row>
        <row r="178">
          <cell r="B178">
            <v>1934</v>
          </cell>
          <cell r="C178" t="str">
            <v>c</v>
          </cell>
        </row>
        <row r="179">
          <cell r="B179">
            <v>3772</v>
          </cell>
          <cell r="C179" t="str">
            <v>d</v>
          </cell>
        </row>
        <row r="180">
          <cell r="B180">
            <v>9440</v>
          </cell>
          <cell r="C180" t="str">
            <v>e</v>
          </cell>
        </row>
        <row r="181">
          <cell r="B181">
            <v>1011</v>
          </cell>
          <cell r="C181" t="str">
            <v>b</v>
          </cell>
        </row>
        <row r="182">
          <cell r="B182">
            <v>1100</v>
          </cell>
          <cell r="C182" t="str">
            <v>b</v>
          </cell>
        </row>
        <row r="183">
          <cell r="B183">
            <v>18405</v>
          </cell>
          <cell r="C183" t="str">
            <v>f</v>
          </cell>
        </row>
        <row r="184">
          <cell r="B184">
            <v>56310</v>
          </cell>
          <cell r="C184" t="str">
            <v>g</v>
          </cell>
        </row>
        <row r="185">
          <cell r="B185">
            <v>5144</v>
          </cell>
          <cell r="C185" t="str">
            <v>e</v>
          </cell>
        </row>
        <row r="186">
          <cell r="B186">
            <v>6145</v>
          </cell>
          <cell r="C186" t="str">
            <v>e</v>
          </cell>
        </row>
        <row r="187">
          <cell r="B187">
            <v>389</v>
          </cell>
          <cell r="C187" t="str">
            <v>a</v>
          </cell>
        </row>
        <row r="188">
          <cell r="B188">
            <v>455</v>
          </cell>
          <cell r="C188" t="str">
            <v>a</v>
          </cell>
        </row>
        <row r="189">
          <cell r="B189">
            <v>10583</v>
          </cell>
          <cell r="C189" t="str">
            <v>f</v>
          </cell>
        </row>
        <row r="190">
          <cell r="B190">
            <v>877</v>
          </cell>
          <cell r="C190" t="str">
            <v>b</v>
          </cell>
        </row>
        <row r="191">
          <cell r="B191">
            <v>10544</v>
          </cell>
          <cell r="C191" t="str">
            <v>f</v>
          </cell>
        </row>
        <row r="192">
          <cell r="B192">
            <v>80232</v>
          </cell>
          <cell r="C192" t="str">
            <v>g</v>
          </cell>
        </row>
        <row r="193">
          <cell r="B193">
            <v>10336</v>
          </cell>
          <cell r="C193" t="str">
            <v>f</v>
          </cell>
        </row>
        <row r="194">
          <cell r="B194">
            <v>2267</v>
          </cell>
          <cell r="C194" t="str">
            <v>c</v>
          </cell>
        </row>
        <row r="195">
          <cell r="B195">
            <v>1807</v>
          </cell>
          <cell r="C195" t="str">
            <v>c</v>
          </cell>
        </row>
        <row r="196">
          <cell r="B196">
            <v>8504</v>
          </cell>
          <cell r="C196" t="str">
            <v>e</v>
          </cell>
        </row>
        <row r="197">
          <cell r="B197">
            <v>7671</v>
          </cell>
          <cell r="C197" t="str">
            <v>e</v>
          </cell>
        </row>
        <row r="198">
          <cell r="B198">
            <v>6012</v>
          </cell>
          <cell r="C198" t="str">
            <v>e</v>
          </cell>
        </row>
        <row r="199">
          <cell r="B199">
            <v>478</v>
          </cell>
          <cell r="C199" t="str">
            <v>a</v>
          </cell>
        </row>
        <row r="200">
          <cell r="B200">
            <v>3120</v>
          </cell>
          <cell r="C200" t="str">
            <v>d</v>
          </cell>
        </row>
        <row r="201">
          <cell r="B201">
            <v>799</v>
          </cell>
          <cell r="C201" t="str">
            <v>b</v>
          </cell>
        </row>
        <row r="202">
          <cell r="B202">
            <v>3554</v>
          </cell>
          <cell r="C202" t="str">
            <v>d</v>
          </cell>
        </row>
        <row r="203">
          <cell r="B203">
            <v>422</v>
          </cell>
          <cell r="C203" t="str">
            <v>a</v>
          </cell>
        </row>
        <row r="204">
          <cell r="B204">
            <v>1818</v>
          </cell>
          <cell r="C204" t="str">
            <v>c</v>
          </cell>
        </row>
        <row r="205">
          <cell r="B205">
            <v>1033</v>
          </cell>
          <cell r="C205" t="str">
            <v>b</v>
          </cell>
        </row>
        <row r="206">
          <cell r="B206">
            <v>1109</v>
          </cell>
          <cell r="C206" t="str">
            <v>b</v>
          </cell>
        </row>
        <row r="207">
          <cell r="B207">
            <v>1856</v>
          </cell>
          <cell r="C207" t="str">
            <v>c</v>
          </cell>
        </row>
        <row r="208">
          <cell r="B208">
            <v>1112</v>
          </cell>
          <cell r="C208" t="str">
            <v>b</v>
          </cell>
        </row>
        <row r="209">
          <cell r="B209">
            <v>5520</v>
          </cell>
          <cell r="C209" t="str">
            <v>e</v>
          </cell>
        </row>
        <row r="210">
          <cell r="B210">
            <v>4435</v>
          </cell>
          <cell r="C210" t="str">
            <v>d</v>
          </cell>
        </row>
        <row r="211">
          <cell r="B211">
            <v>292</v>
          </cell>
          <cell r="C211" t="str">
            <v>a</v>
          </cell>
        </row>
        <row r="212">
          <cell r="B212">
            <v>1052</v>
          </cell>
          <cell r="C212" t="str">
            <v>b</v>
          </cell>
        </row>
        <row r="213">
          <cell r="B213">
            <v>269</v>
          </cell>
          <cell r="C213" t="str">
            <v>a</v>
          </cell>
        </row>
        <row r="214">
          <cell r="B214">
            <v>1762</v>
          </cell>
          <cell r="C214" t="str">
            <v>c</v>
          </cell>
        </row>
        <row r="215">
          <cell r="B215">
            <v>3778</v>
          </cell>
          <cell r="C215" t="str">
            <v>d</v>
          </cell>
        </row>
        <row r="216">
          <cell r="B216">
            <v>601</v>
          </cell>
          <cell r="C216" t="str">
            <v>b</v>
          </cell>
        </row>
        <row r="217">
          <cell r="B217">
            <v>5365</v>
          </cell>
          <cell r="C217" t="str">
            <v>e</v>
          </cell>
        </row>
        <row r="218">
          <cell r="B218">
            <v>560</v>
          </cell>
          <cell r="C218" t="str">
            <v>a</v>
          </cell>
        </row>
        <row r="219">
          <cell r="B219">
            <v>379</v>
          </cell>
          <cell r="C219" t="str">
            <v>a</v>
          </cell>
        </row>
        <row r="220">
          <cell r="B220">
            <v>252</v>
          </cell>
          <cell r="C220" t="str">
            <v>a</v>
          </cell>
        </row>
        <row r="221">
          <cell r="B221">
            <v>11679</v>
          </cell>
          <cell r="C221" t="str">
            <v>f</v>
          </cell>
        </row>
        <row r="222">
          <cell r="B222">
            <v>11154</v>
          </cell>
          <cell r="C222" t="str">
            <v>f</v>
          </cell>
        </row>
        <row r="223">
          <cell r="B223">
            <v>10695</v>
          </cell>
          <cell r="C223" t="str">
            <v>f</v>
          </cell>
        </row>
        <row r="224">
          <cell r="B224">
            <v>8747</v>
          </cell>
          <cell r="C224" t="str">
            <v>e</v>
          </cell>
        </row>
        <row r="225">
          <cell r="B225">
            <v>287</v>
          </cell>
          <cell r="C225" t="str">
            <v>a</v>
          </cell>
        </row>
        <row r="226">
          <cell r="B226">
            <v>3818</v>
          </cell>
          <cell r="C226" t="str">
            <v>d</v>
          </cell>
        </row>
        <row r="227">
          <cell r="B227">
            <v>9881</v>
          </cell>
          <cell r="C227" t="str">
            <v>e</v>
          </cell>
        </row>
        <row r="228">
          <cell r="B228">
            <v>184</v>
          </cell>
          <cell r="C228" t="str">
            <v>a</v>
          </cell>
        </row>
      </sheetData>
      <sheetData sheetId="3">
        <row r="2">
          <cell r="F2">
            <v>17</v>
          </cell>
        </row>
        <row r="3">
          <cell r="F3">
            <v>16</v>
          </cell>
        </row>
        <row r="4">
          <cell r="F4">
            <v>2</v>
          </cell>
        </row>
        <row r="5">
          <cell r="F5">
            <v>2</v>
          </cell>
        </row>
        <row r="6">
          <cell r="F6">
            <v>1</v>
          </cell>
        </row>
        <row r="7">
          <cell r="F7">
            <v>2</v>
          </cell>
        </row>
        <row r="8">
          <cell r="F8">
            <v>1</v>
          </cell>
        </row>
        <row r="9">
          <cell r="F9">
            <v>1</v>
          </cell>
        </row>
        <row r="10">
          <cell r="F10">
            <v>1</v>
          </cell>
        </row>
        <row r="11">
          <cell r="F11">
            <v>4</v>
          </cell>
        </row>
        <row r="12">
          <cell r="F12">
            <v>1</v>
          </cell>
        </row>
        <row r="13">
          <cell r="F13">
            <v>1</v>
          </cell>
        </row>
        <row r="14">
          <cell r="F14">
            <v>3</v>
          </cell>
        </row>
        <row r="15">
          <cell r="F15">
            <v>1</v>
          </cell>
        </row>
        <row r="16">
          <cell r="F16">
            <v>1</v>
          </cell>
        </row>
        <row r="17">
          <cell r="F17">
            <v>1</v>
          </cell>
        </row>
        <row r="18">
          <cell r="F18">
            <v>1</v>
          </cell>
        </row>
        <row r="19">
          <cell r="F19">
            <v>1</v>
          </cell>
        </row>
        <row r="20">
          <cell r="F20">
            <v>0</v>
          </cell>
        </row>
        <row r="21">
          <cell r="F21">
            <v>4</v>
          </cell>
        </row>
        <row r="22">
          <cell r="F22">
            <v>1</v>
          </cell>
        </row>
        <row r="23">
          <cell r="F23">
            <v>1</v>
          </cell>
        </row>
        <row r="24">
          <cell r="F24">
            <v>1</v>
          </cell>
        </row>
        <row r="25">
          <cell r="F25">
            <v>2</v>
          </cell>
        </row>
        <row r="26">
          <cell r="F26">
            <v>1</v>
          </cell>
        </row>
        <row r="27">
          <cell r="F27">
            <v>1</v>
          </cell>
        </row>
        <row r="28">
          <cell r="F28">
            <v>3</v>
          </cell>
        </row>
        <row r="29">
          <cell r="F29">
            <v>1</v>
          </cell>
        </row>
        <row r="30">
          <cell r="F30">
            <v>1</v>
          </cell>
        </row>
        <row r="31">
          <cell r="F31">
            <v>1</v>
          </cell>
        </row>
        <row r="32">
          <cell r="F32">
            <v>2</v>
          </cell>
        </row>
        <row r="33">
          <cell r="F33">
            <v>3</v>
          </cell>
        </row>
        <row r="34">
          <cell r="F34">
            <v>1</v>
          </cell>
        </row>
        <row r="35">
          <cell r="F35">
            <v>3</v>
          </cell>
        </row>
        <row r="36">
          <cell r="F36">
            <v>1</v>
          </cell>
        </row>
        <row r="37">
          <cell r="F37">
            <v>0</v>
          </cell>
        </row>
        <row r="38">
          <cell r="F38">
            <v>3</v>
          </cell>
        </row>
        <row r="39">
          <cell r="F39">
            <v>1</v>
          </cell>
        </row>
        <row r="40">
          <cell r="F40">
            <v>2</v>
          </cell>
        </row>
        <row r="41">
          <cell r="F41">
            <v>1</v>
          </cell>
        </row>
        <row r="42">
          <cell r="F42">
            <v>1</v>
          </cell>
        </row>
        <row r="43">
          <cell r="F43">
            <v>0</v>
          </cell>
        </row>
        <row r="44">
          <cell r="F44">
            <v>1</v>
          </cell>
        </row>
        <row r="45">
          <cell r="F45">
            <v>1</v>
          </cell>
        </row>
        <row r="46">
          <cell r="F46">
            <v>2</v>
          </cell>
        </row>
        <row r="47">
          <cell r="F47">
            <v>1</v>
          </cell>
        </row>
        <row r="48">
          <cell r="F48">
            <v>1</v>
          </cell>
        </row>
        <row r="49">
          <cell r="F49">
            <v>3</v>
          </cell>
        </row>
        <row r="50">
          <cell r="F50">
            <v>1</v>
          </cell>
        </row>
        <row r="51">
          <cell r="F51">
            <v>3</v>
          </cell>
        </row>
        <row r="52">
          <cell r="F52">
            <v>1</v>
          </cell>
        </row>
        <row r="53">
          <cell r="F53">
            <v>1</v>
          </cell>
        </row>
        <row r="54">
          <cell r="F54">
            <v>0</v>
          </cell>
        </row>
        <row r="55">
          <cell r="F55">
            <v>1</v>
          </cell>
        </row>
        <row r="56">
          <cell r="F56">
            <v>1</v>
          </cell>
        </row>
        <row r="57">
          <cell r="F57">
            <v>1</v>
          </cell>
        </row>
        <row r="58">
          <cell r="F58">
            <v>1</v>
          </cell>
        </row>
        <row r="59">
          <cell r="F59">
            <v>1</v>
          </cell>
        </row>
        <row r="60">
          <cell r="F60">
            <v>2</v>
          </cell>
        </row>
        <row r="61">
          <cell r="F61">
            <v>1</v>
          </cell>
        </row>
        <row r="62">
          <cell r="F62">
            <v>3</v>
          </cell>
        </row>
        <row r="63">
          <cell r="F63">
            <v>1</v>
          </cell>
        </row>
        <row r="64">
          <cell r="F64">
            <v>3</v>
          </cell>
        </row>
        <row r="65">
          <cell r="F65">
            <v>1</v>
          </cell>
        </row>
        <row r="66">
          <cell r="F66">
            <v>1</v>
          </cell>
        </row>
        <row r="67">
          <cell r="F67">
            <v>1</v>
          </cell>
        </row>
        <row r="68">
          <cell r="F68">
            <v>1</v>
          </cell>
        </row>
        <row r="69">
          <cell r="F69">
            <v>1</v>
          </cell>
        </row>
        <row r="70">
          <cell r="F70">
            <v>1</v>
          </cell>
        </row>
        <row r="71">
          <cell r="F71">
            <v>1</v>
          </cell>
        </row>
        <row r="72">
          <cell r="F72">
            <v>1</v>
          </cell>
        </row>
        <row r="73">
          <cell r="F73">
            <v>1</v>
          </cell>
        </row>
        <row r="74">
          <cell r="F74">
            <v>0</v>
          </cell>
        </row>
        <row r="75">
          <cell r="F75">
            <v>1</v>
          </cell>
        </row>
        <row r="76">
          <cell r="F76">
            <v>1</v>
          </cell>
        </row>
        <row r="77">
          <cell r="F77">
            <v>1</v>
          </cell>
        </row>
        <row r="78">
          <cell r="F78">
            <v>2</v>
          </cell>
        </row>
        <row r="79">
          <cell r="F79">
            <v>0</v>
          </cell>
        </row>
        <row r="80">
          <cell r="F80">
            <v>1</v>
          </cell>
        </row>
        <row r="81">
          <cell r="F81">
            <v>1</v>
          </cell>
        </row>
        <row r="82">
          <cell r="F82">
            <v>2</v>
          </cell>
        </row>
        <row r="83">
          <cell r="F83">
            <v>1</v>
          </cell>
        </row>
        <row r="84">
          <cell r="F84">
            <v>1</v>
          </cell>
        </row>
        <row r="85">
          <cell r="F85">
            <v>1</v>
          </cell>
        </row>
        <row r="86">
          <cell r="F86">
            <v>2</v>
          </cell>
        </row>
        <row r="87">
          <cell r="F87">
            <v>1</v>
          </cell>
        </row>
        <row r="88">
          <cell r="F88">
            <v>1</v>
          </cell>
        </row>
        <row r="89">
          <cell r="F89">
            <v>1</v>
          </cell>
        </row>
        <row r="90">
          <cell r="F90">
            <v>1</v>
          </cell>
        </row>
        <row r="91">
          <cell r="F91">
            <v>2</v>
          </cell>
        </row>
        <row r="92">
          <cell r="F92">
            <v>1</v>
          </cell>
        </row>
        <row r="93">
          <cell r="F93">
            <v>1</v>
          </cell>
        </row>
        <row r="94">
          <cell r="F94">
            <v>1</v>
          </cell>
        </row>
        <row r="95">
          <cell r="F95">
            <v>1</v>
          </cell>
        </row>
        <row r="96">
          <cell r="F96">
            <v>1</v>
          </cell>
        </row>
        <row r="97">
          <cell r="F97">
            <v>1</v>
          </cell>
        </row>
        <row r="98">
          <cell r="F98">
            <v>1</v>
          </cell>
        </row>
        <row r="99">
          <cell r="F99">
            <v>1</v>
          </cell>
        </row>
        <row r="100">
          <cell r="F100">
            <v>1</v>
          </cell>
        </row>
        <row r="101">
          <cell r="F101">
            <v>1</v>
          </cell>
        </row>
        <row r="102">
          <cell r="F102">
            <v>1</v>
          </cell>
        </row>
        <row r="103">
          <cell r="F103">
            <v>1</v>
          </cell>
        </row>
        <row r="104">
          <cell r="F104">
            <v>1</v>
          </cell>
        </row>
        <row r="105">
          <cell r="F105">
            <v>1</v>
          </cell>
        </row>
        <row r="106">
          <cell r="F106">
            <v>1</v>
          </cell>
        </row>
        <row r="107">
          <cell r="F107">
            <v>1</v>
          </cell>
        </row>
        <row r="108">
          <cell r="F108">
            <v>1</v>
          </cell>
        </row>
        <row r="109">
          <cell r="F109">
            <v>1</v>
          </cell>
        </row>
        <row r="110">
          <cell r="F110">
            <v>1</v>
          </cell>
        </row>
        <row r="111">
          <cell r="F111">
            <v>1</v>
          </cell>
        </row>
        <row r="112">
          <cell r="F112">
            <v>1</v>
          </cell>
        </row>
        <row r="113">
          <cell r="F113">
            <v>1</v>
          </cell>
        </row>
        <row r="114">
          <cell r="F114">
            <v>1</v>
          </cell>
        </row>
        <row r="115">
          <cell r="F115">
            <v>2</v>
          </cell>
        </row>
        <row r="116">
          <cell r="F116">
            <v>1</v>
          </cell>
        </row>
        <row r="117">
          <cell r="F117">
            <v>1</v>
          </cell>
        </row>
        <row r="118">
          <cell r="F118">
            <v>1</v>
          </cell>
        </row>
        <row r="119">
          <cell r="F119">
            <v>1</v>
          </cell>
        </row>
        <row r="120">
          <cell r="F120">
            <v>1</v>
          </cell>
        </row>
        <row r="121">
          <cell r="F121">
            <v>1</v>
          </cell>
        </row>
        <row r="122">
          <cell r="F122">
            <v>1</v>
          </cell>
        </row>
        <row r="123">
          <cell r="F123">
            <v>1</v>
          </cell>
        </row>
        <row r="124">
          <cell r="F124">
            <v>1</v>
          </cell>
        </row>
        <row r="125">
          <cell r="F125">
            <v>1</v>
          </cell>
        </row>
        <row r="126">
          <cell r="F126">
            <v>1</v>
          </cell>
        </row>
        <row r="127">
          <cell r="F127">
            <v>1</v>
          </cell>
        </row>
        <row r="128">
          <cell r="F128">
            <v>1</v>
          </cell>
        </row>
        <row r="129">
          <cell r="F129">
            <v>1</v>
          </cell>
        </row>
        <row r="130">
          <cell r="F130">
            <v>1</v>
          </cell>
        </row>
        <row r="131">
          <cell r="F131">
            <v>1</v>
          </cell>
        </row>
        <row r="132">
          <cell r="F132">
            <v>1</v>
          </cell>
        </row>
        <row r="133">
          <cell r="F133">
            <v>1</v>
          </cell>
        </row>
        <row r="134">
          <cell r="F134">
            <v>1</v>
          </cell>
        </row>
        <row r="135">
          <cell r="F135">
            <v>1</v>
          </cell>
        </row>
        <row r="136">
          <cell r="F136">
            <v>1</v>
          </cell>
        </row>
        <row r="137">
          <cell r="F137">
            <v>1</v>
          </cell>
        </row>
        <row r="138">
          <cell r="F138">
            <v>1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1</v>
          </cell>
        </row>
        <row r="142">
          <cell r="F142">
            <v>1</v>
          </cell>
        </row>
        <row r="143">
          <cell r="F143">
            <v>1</v>
          </cell>
        </row>
        <row r="144">
          <cell r="F144">
            <v>1</v>
          </cell>
        </row>
        <row r="145">
          <cell r="F145">
            <v>1</v>
          </cell>
        </row>
        <row r="146">
          <cell r="F146">
            <v>1</v>
          </cell>
        </row>
        <row r="147">
          <cell r="F147">
            <v>1</v>
          </cell>
        </row>
        <row r="148">
          <cell r="F148">
            <v>1</v>
          </cell>
        </row>
        <row r="149">
          <cell r="F149">
            <v>1</v>
          </cell>
        </row>
        <row r="150">
          <cell r="F150">
            <v>1</v>
          </cell>
        </row>
        <row r="151">
          <cell r="F151">
            <v>1</v>
          </cell>
        </row>
        <row r="152">
          <cell r="F152">
            <v>1</v>
          </cell>
        </row>
        <row r="153">
          <cell r="F153">
            <v>1</v>
          </cell>
        </row>
        <row r="154">
          <cell r="F154">
            <v>1</v>
          </cell>
        </row>
        <row r="155">
          <cell r="F155">
            <v>1</v>
          </cell>
        </row>
        <row r="156">
          <cell r="F156">
            <v>1</v>
          </cell>
        </row>
        <row r="157">
          <cell r="F157">
            <v>1</v>
          </cell>
        </row>
        <row r="158">
          <cell r="F158">
            <v>1</v>
          </cell>
        </row>
        <row r="159">
          <cell r="F159">
            <v>1</v>
          </cell>
        </row>
        <row r="160">
          <cell r="F160">
            <v>1</v>
          </cell>
        </row>
        <row r="161">
          <cell r="F161">
            <v>1</v>
          </cell>
        </row>
        <row r="162">
          <cell r="F162">
            <v>1</v>
          </cell>
        </row>
        <row r="163">
          <cell r="F163">
            <v>1</v>
          </cell>
        </row>
        <row r="164">
          <cell r="F164">
            <v>1</v>
          </cell>
        </row>
        <row r="165">
          <cell r="F165">
            <v>1</v>
          </cell>
        </row>
        <row r="166">
          <cell r="F166">
            <v>1</v>
          </cell>
        </row>
        <row r="167">
          <cell r="F167">
            <v>1</v>
          </cell>
        </row>
        <row r="168">
          <cell r="F168">
            <v>1</v>
          </cell>
        </row>
        <row r="169">
          <cell r="F169">
            <v>1</v>
          </cell>
        </row>
        <row r="170">
          <cell r="F170">
            <v>1</v>
          </cell>
        </row>
        <row r="171">
          <cell r="F171">
            <v>1</v>
          </cell>
        </row>
        <row r="172">
          <cell r="F172">
            <v>1</v>
          </cell>
        </row>
        <row r="173">
          <cell r="F173">
            <v>1</v>
          </cell>
        </row>
        <row r="174">
          <cell r="F174">
            <v>1</v>
          </cell>
        </row>
        <row r="175">
          <cell r="F175">
            <v>1</v>
          </cell>
        </row>
        <row r="176">
          <cell r="F176">
            <v>1</v>
          </cell>
        </row>
        <row r="177">
          <cell r="F177">
            <v>1</v>
          </cell>
        </row>
        <row r="178">
          <cell r="F178">
            <v>1</v>
          </cell>
        </row>
        <row r="179">
          <cell r="F179">
            <v>1</v>
          </cell>
        </row>
        <row r="180">
          <cell r="F180">
            <v>1</v>
          </cell>
        </row>
        <row r="181">
          <cell r="F181">
            <v>1</v>
          </cell>
        </row>
        <row r="182">
          <cell r="F182">
            <v>1</v>
          </cell>
        </row>
        <row r="183">
          <cell r="F183">
            <v>1</v>
          </cell>
        </row>
        <row r="184">
          <cell r="F184">
            <v>1</v>
          </cell>
        </row>
        <row r="185">
          <cell r="F185">
            <v>1</v>
          </cell>
        </row>
        <row r="186">
          <cell r="F186">
            <v>1</v>
          </cell>
        </row>
        <row r="187">
          <cell r="F187">
            <v>1</v>
          </cell>
        </row>
        <row r="188">
          <cell r="F188">
            <v>1</v>
          </cell>
        </row>
        <row r="189">
          <cell r="F189">
            <v>1</v>
          </cell>
        </row>
        <row r="190">
          <cell r="F190">
            <v>1</v>
          </cell>
        </row>
        <row r="191">
          <cell r="F191">
            <v>1</v>
          </cell>
        </row>
        <row r="192">
          <cell r="F192">
            <v>1</v>
          </cell>
        </row>
        <row r="193">
          <cell r="F193">
            <v>1</v>
          </cell>
        </row>
        <row r="194">
          <cell r="F194">
            <v>1</v>
          </cell>
        </row>
        <row r="195">
          <cell r="F195">
            <v>1</v>
          </cell>
        </row>
        <row r="196">
          <cell r="F196">
            <v>1</v>
          </cell>
        </row>
        <row r="197">
          <cell r="F197">
            <v>1</v>
          </cell>
        </row>
        <row r="198">
          <cell r="F198">
            <v>1</v>
          </cell>
        </row>
        <row r="199">
          <cell r="F199">
            <v>1</v>
          </cell>
        </row>
        <row r="200">
          <cell r="F200">
            <v>1</v>
          </cell>
        </row>
        <row r="201">
          <cell r="F201">
            <v>1</v>
          </cell>
        </row>
        <row r="202">
          <cell r="F202">
            <v>1</v>
          </cell>
        </row>
        <row r="203">
          <cell r="F203">
            <v>1</v>
          </cell>
        </row>
        <row r="204">
          <cell r="F204">
            <v>1</v>
          </cell>
        </row>
        <row r="205">
          <cell r="F205">
            <v>1</v>
          </cell>
        </row>
        <row r="206">
          <cell r="F206">
            <v>1</v>
          </cell>
        </row>
        <row r="207">
          <cell r="F207">
            <v>1</v>
          </cell>
        </row>
        <row r="208">
          <cell r="F208">
            <v>1</v>
          </cell>
        </row>
        <row r="209">
          <cell r="F209">
            <v>1</v>
          </cell>
        </row>
        <row r="210">
          <cell r="F210">
            <v>1</v>
          </cell>
        </row>
        <row r="211">
          <cell r="F211">
            <v>1</v>
          </cell>
        </row>
        <row r="212">
          <cell r="F212">
            <v>1</v>
          </cell>
        </row>
        <row r="213">
          <cell r="F213">
            <v>1</v>
          </cell>
        </row>
        <row r="214">
          <cell r="F214">
            <v>1</v>
          </cell>
        </row>
        <row r="215">
          <cell r="F215">
            <v>1</v>
          </cell>
        </row>
        <row r="216">
          <cell r="F216">
            <v>1</v>
          </cell>
        </row>
        <row r="217">
          <cell r="F217">
            <v>1</v>
          </cell>
        </row>
        <row r="218">
          <cell r="F218">
            <v>1</v>
          </cell>
        </row>
        <row r="219">
          <cell r="F219">
            <v>1</v>
          </cell>
        </row>
        <row r="220">
          <cell r="F220">
            <v>1</v>
          </cell>
        </row>
        <row r="221">
          <cell r="F221">
            <v>1</v>
          </cell>
        </row>
        <row r="222">
          <cell r="F222">
            <v>1</v>
          </cell>
        </row>
        <row r="223">
          <cell r="F223">
            <v>1</v>
          </cell>
        </row>
        <row r="224">
          <cell r="F224">
            <v>1</v>
          </cell>
        </row>
        <row r="225">
          <cell r="F225">
            <v>1</v>
          </cell>
        </row>
        <row r="226">
          <cell r="F226">
            <v>1</v>
          </cell>
        </row>
        <row r="227">
          <cell r="F227">
            <v>1</v>
          </cell>
        </row>
        <row r="228">
          <cell r="F228">
            <v>1</v>
          </cell>
        </row>
      </sheetData>
      <sheetData sheetId="4">
        <row r="242">
          <cell r="K242">
            <v>1573.3678681318681</v>
          </cell>
        </row>
      </sheetData>
      <sheetData sheetId="5">
        <row r="2">
          <cell r="I2">
            <v>0</v>
          </cell>
          <cell r="J2">
            <v>0</v>
          </cell>
        </row>
        <row r="3">
          <cell r="I3">
            <v>19</v>
          </cell>
          <cell r="J3">
            <v>232</v>
          </cell>
        </row>
        <row r="4">
          <cell r="I4">
            <v>40</v>
          </cell>
          <cell r="J4">
            <v>477</v>
          </cell>
        </row>
        <row r="5">
          <cell r="I5">
            <v>78</v>
          </cell>
          <cell r="J5">
            <v>1534</v>
          </cell>
        </row>
        <row r="6">
          <cell r="I6">
            <v>4</v>
          </cell>
          <cell r="J6">
            <v>432</v>
          </cell>
        </row>
        <row r="7">
          <cell r="I7">
            <v>27</v>
          </cell>
          <cell r="J7">
            <v>217</v>
          </cell>
        </row>
        <row r="8">
          <cell r="I8">
            <v>9</v>
          </cell>
          <cell r="J8">
            <v>334</v>
          </cell>
        </row>
        <row r="9">
          <cell r="I9">
            <v>18</v>
          </cell>
          <cell r="J9">
            <v>1436</v>
          </cell>
        </row>
        <row r="10">
          <cell r="I10">
            <v>20</v>
          </cell>
          <cell r="J10">
            <v>786</v>
          </cell>
        </row>
        <row r="11">
          <cell r="I11">
            <v>33</v>
          </cell>
          <cell r="J11">
            <v>943.56999999999994</v>
          </cell>
        </row>
        <row r="12">
          <cell r="I12">
            <v>34</v>
          </cell>
          <cell r="J12">
            <v>3803.5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I15">
            <v>111</v>
          </cell>
          <cell r="J15">
            <v>1221</v>
          </cell>
        </row>
        <row r="16">
          <cell r="I16">
            <v>13</v>
          </cell>
          <cell r="J16">
            <v>83</v>
          </cell>
        </row>
        <row r="17">
          <cell r="I17">
            <v>33</v>
          </cell>
          <cell r="J17">
            <v>550</v>
          </cell>
        </row>
        <row r="18">
          <cell r="I18">
            <v>84</v>
          </cell>
          <cell r="J18">
            <v>570</v>
          </cell>
        </row>
        <row r="19">
          <cell r="I19">
            <v>286</v>
          </cell>
          <cell r="J19">
            <v>1943</v>
          </cell>
        </row>
        <row r="20">
          <cell r="I20">
            <v>9</v>
          </cell>
          <cell r="J20">
            <v>169</v>
          </cell>
        </row>
        <row r="21">
          <cell r="I21">
            <v>17</v>
          </cell>
          <cell r="J21">
            <v>480</v>
          </cell>
        </row>
        <row r="22">
          <cell r="I22">
            <v>43</v>
          </cell>
          <cell r="J22">
            <v>2850</v>
          </cell>
        </row>
        <row r="23">
          <cell r="I23">
            <v>12</v>
          </cell>
          <cell r="J23">
            <v>24</v>
          </cell>
        </row>
        <row r="24">
          <cell r="I24">
            <v>0</v>
          </cell>
        </row>
        <row r="25">
          <cell r="I25">
            <v>23</v>
          </cell>
          <cell r="J25">
            <v>2242</v>
          </cell>
        </row>
        <row r="26">
          <cell r="I26">
            <v>3</v>
          </cell>
          <cell r="J26">
            <v>100</v>
          </cell>
        </row>
        <row r="27">
          <cell r="I27">
            <v>146</v>
          </cell>
          <cell r="J27">
            <v>2801</v>
          </cell>
        </row>
        <row r="28">
          <cell r="I28">
            <v>52</v>
          </cell>
          <cell r="J28">
            <v>1802</v>
          </cell>
        </row>
        <row r="29">
          <cell r="I29">
            <v>1</v>
          </cell>
          <cell r="J29">
            <v>104</v>
          </cell>
        </row>
        <row r="30">
          <cell r="I30">
            <v>0</v>
          </cell>
        </row>
        <row r="31">
          <cell r="I31">
            <v>28</v>
          </cell>
          <cell r="J31">
            <v>510</v>
          </cell>
        </row>
        <row r="32">
          <cell r="I32">
            <v>16</v>
          </cell>
          <cell r="J32">
            <v>678</v>
          </cell>
        </row>
        <row r="33">
          <cell r="I33">
            <v>71</v>
          </cell>
          <cell r="J33">
            <v>420</v>
          </cell>
        </row>
        <row r="34">
          <cell r="I34">
            <v>0</v>
          </cell>
        </row>
        <row r="35">
          <cell r="I35">
            <v>27</v>
          </cell>
          <cell r="J35">
            <v>256</v>
          </cell>
        </row>
        <row r="36">
          <cell r="I36">
            <v>86</v>
          </cell>
          <cell r="J36">
            <v>654</v>
          </cell>
        </row>
        <row r="37">
          <cell r="I37">
            <v>14</v>
          </cell>
          <cell r="J37">
            <v>159</v>
          </cell>
        </row>
        <row r="38">
          <cell r="I38">
            <v>1349</v>
          </cell>
          <cell r="J38">
            <v>25016</v>
          </cell>
        </row>
        <row r="39">
          <cell r="I39">
            <v>6</v>
          </cell>
          <cell r="J39">
            <v>120</v>
          </cell>
        </row>
        <row r="40">
          <cell r="I40">
            <v>18</v>
          </cell>
          <cell r="J40">
            <v>1563</v>
          </cell>
        </row>
        <row r="41">
          <cell r="I41">
            <v>269</v>
          </cell>
          <cell r="J41">
            <v>1481</v>
          </cell>
        </row>
        <row r="42">
          <cell r="I42">
            <v>29</v>
          </cell>
          <cell r="J42">
            <v>426</v>
          </cell>
        </row>
        <row r="43">
          <cell r="I43">
            <v>19</v>
          </cell>
          <cell r="J43">
            <v>201</v>
          </cell>
        </row>
        <row r="44">
          <cell r="I44">
            <v>18</v>
          </cell>
          <cell r="J44">
            <v>450</v>
          </cell>
        </row>
        <row r="45">
          <cell r="I45">
            <v>11</v>
          </cell>
          <cell r="J45">
            <v>58</v>
          </cell>
        </row>
        <row r="46">
          <cell r="I46">
            <v>9</v>
          </cell>
          <cell r="J46">
            <v>360</v>
          </cell>
        </row>
        <row r="47">
          <cell r="I47">
            <v>8</v>
          </cell>
          <cell r="J47">
            <v>125</v>
          </cell>
        </row>
        <row r="48">
          <cell r="I48">
            <v>2</v>
          </cell>
          <cell r="J48">
            <v>47</v>
          </cell>
        </row>
        <row r="49">
          <cell r="I49">
            <v>6</v>
          </cell>
          <cell r="J49">
            <v>50</v>
          </cell>
        </row>
        <row r="50">
          <cell r="I50">
            <v>1</v>
          </cell>
          <cell r="J50">
            <v>120</v>
          </cell>
        </row>
        <row r="51">
          <cell r="I51">
            <v>110</v>
          </cell>
          <cell r="J51">
            <v>700</v>
          </cell>
        </row>
        <row r="52">
          <cell r="I52">
            <v>50</v>
          </cell>
          <cell r="J52">
            <v>2413</v>
          </cell>
        </row>
        <row r="53">
          <cell r="I53">
            <v>13</v>
          </cell>
          <cell r="J53">
            <v>113</v>
          </cell>
        </row>
        <row r="54">
          <cell r="I54">
            <v>20</v>
          </cell>
          <cell r="J54">
            <v>206</v>
          </cell>
        </row>
        <row r="55">
          <cell r="I55">
            <v>17</v>
          </cell>
          <cell r="J55">
            <v>1768</v>
          </cell>
        </row>
        <row r="56">
          <cell r="I56">
            <v>236</v>
          </cell>
          <cell r="J56">
            <v>3011.21</v>
          </cell>
        </row>
        <row r="57">
          <cell r="I57">
            <v>9</v>
          </cell>
          <cell r="J57">
            <v>526</v>
          </cell>
        </row>
        <row r="58">
          <cell r="I58">
            <v>23</v>
          </cell>
          <cell r="J58">
            <v>1454</v>
          </cell>
        </row>
        <row r="59">
          <cell r="I59">
            <v>0</v>
          </cell>
          <cell r="J59">
            <v>0</v>
          </cell>
        </row>
        <row r="60">
          <cell r="I60">
            <v>6</v>
          </cell>
          <cell r="J60">
            <v>55</v>
          </cell>
        </row>
        <row r="61">
          <cell r="I61">
            <v>51</v>
          </cell>
          <cell r="J61">
            <v>508</v>
          </cell>
        </row>
        <row r="62">
          <cell r="I62">
            <v>19</v>
          </cell>
          <cell r="J62">
            <v>1443</v>
          </cell>
        </row>
        <row r="63">
          <cell r="I63">
            <v>12</v>
          </cell>
          <cell r="J63">
            <v>435</v>
          </cell>
        </row>
        <row r="64">
          <cell r="I64">
            <v>5</v>
          </cell>
          <cell r="J64">
            <v>50</v>
          </cell>
        </row>
        <row r="65">
          <cell r="I65">
            <v>13</v>
          </cell>
          <cell r="J65">
            <v>590</v>
          </cell>
        </row>
        <row r="66">
          <cell r="I66">
            <v>30</v>
          </cell>
          <cell r="J66">
            <v>200</v>
          </cell>
        </row>
        <row r="67">
          <cell r="I67">
            <v>0</v>
          </cell>
          <cell r="J67">
            <v>0</v>
          </cell>
        </row>
        <row r="68">
          <cell r="I68">
            <v>21</v>
          </cell>
          <cell r="J68">
            <v>125</v>
          </cell>
        </row>
        <row r="69">
          <cell r="I69">
            <v>8</v>
          </cell>
          <cell r="J69">
            <v>320</v>
          </cell>
        </row>
        <row r="70">
          <cell r="I70">
            <v>21</v>
          </cell>
          <cell r="J70">
            <v>1945</v>
          </cell>
        </row>
        <row r="71">
          <cell r="I71">
            <v>12</v>
          </cell>
          <cell r="J71">
            <v>483.5</v>
          </cell>
        </row>
        <row r="72">
          <cell r="I72">
            <v>40</v>
          </cell>
          <cell r="J72">
            <v>1042.5</v>
          </cell>
        </row>
        <row r="73">
          <cell r="I73">
            <v>0</v>
          </cell>
        </row>
        <row r="74">
          <cell r="I74">
            <v>4</v>
          </cell>
          <cell r="J74">
            <v>160</v>
          </cell>
        </row>
        <row r="75">
          <cell r="I75">
            <v>15</v>
          </cell>
          <cell r="J75">
            <v>160</v>
          </cell>
        </row>
        <row r="76">
          <cell r="I76">
            <v>7</v>
          </cell>
          <cell r="J76">
            <v>150</v>
          </cell>
        </row>
        <row r="77">
          <cell r="I77">
            <v>407</v>
          </cell>
          <cell r="J77">
            <v>8667</v>
          </cell>
        </row>
        <row r="78">
          <cell r="I78">
            <v>20</v>
          </cell>
          <cell r="J78">
            <v>267</v>
          </cell>
        </row>
        <row r="79">
          <cell r="I79">
            <v>28</v>
          </cell>
          <cell r="J79">
            <v>909</v>
          </cell>
        </row>
        <row r="80">
          <cell r="I80">
            <v>22</v>
          </cell>
          <cell r="J80">
            <v>370</v>
          </cell>
        </row>
        <row r="81">
          <cell r="I81">
            <v>0</v>
          </cell>
        </row>
        <row r="82">
          <cell r="I82">
            <v>13</v>
          </cell>
          <cell r="J82">
            <v>480</v>
          </cell>
        </row>
        <row r="83">
          <cell r="I83">
            <v>113</v>
          </cell>
          <cell r="J83">
            <v>469</v>
          </cell>
        </row>
        <row r="84">
          <cell r="I84">
            <v>98</v>
          </cell>
          <cell r="J84">
            <v>1071</v>
          </cell>
        </row>
        <row r="85">
          <cell r="I85">
            <v>58</v>
          </cell>
          <cell r="J85">
            <v>688</v>
          </cell>
        </row>
        <row r="86">
          <cell r="I86">
            <v>29</v>
          </cell>
          <cell r="J86">
            <v>294</v>
          </cell>
        </row>
        <row r="87">
          <cell r="I87">
            <v>9</v>
          </cell>
          <cell r="J87">
            <v>270</v>
          </cell>
        </row>
        <row r="88">
          <cell r="I88">
            <v>6</v>
          </cell>
          <cell r="J88">
            <v>26</v>
          </cell>
        </row>
        <row r="89">
          <cell r="I89">
            <v>47</v>
          </cell>
          <cell r="J89">
            <v>440</v>
          </cell>
        </row>
        <row r="90">
          <cell r="I90">
            <v>21</v>
          </cell>
          <cell r="J90">
            <v>265</v>
          </cell>
        </row>
        <row r="91">
          <cell r="I91">
            <v>26</v>
          </cell>
          <cell r="J91">
            <v>903</v>
          </cell>
        </row>
        <row r="92">
          <cell r="I92">
            <v>0</v>
          </cell>
          <cell r="J92">
            <v>0</v>
          </cell>
        </row>
        <row r="93">
          <cell r="I93">
            <v>179</v>
          </cell>
          <cell r="J93">
            <v>2923</v>
          </cell>
        </row>
        <row r="94">
          <cell r="I94">
            <v>37</v>
          </cell>
          <cell r="J94">
            <v>521</v>
          </cell>
        </row>
        <row r="95">
          <cell r="I95">
            <v>16</v>
          </cell>
          <cell r="J95">
            <v>10</v>
          </cell>
        </row>
        <row r="96">
          <cell r="I96">
            <v>76</v>
          </cell>
          <cell r="J96">
            <v>843.5</v>
          </cell>
        </row>
        <row r="97">
          <cell r="I97">
            <v>13</v>
          </cell>
          <cell r="J97">
            <v>2184</v>
          </cell>
        </row>
        <row r="98">
          <cell r="I98">
            <v>22</v>
          </cell>
          <cell r="J98">
            <v>579</v>
          </cell>
        </row>
        <row r="99">
          <cell r="I99">
            <v>13</v>
          </cell>
          <cell r="J99">
            <v>56</v>
          </cell>
        </row>
        <row r="100">
          <cell r="I100">
            <v>14</v>
          </cell>
          <cell r="J100">
            <v>265</v>
          </cell>
        </row>
        <row r="101">
          <cell r="I101">
            <v>13</v>
          </cell>
          <cell r="J101">
            <v>350</v>
          </cell>
        </row>
        <row r="102">
          <cell r="I102">
            <v>107</v>
          </cell>
          <cell r="J102">
            <v>956</v>
          </cell>
        </row>
        <row r="103">
          <cell r="I103">
            <v>36</v>
          </cell>
          <cell r="J103">
            <v>1892</v>
          </cell>
        </row>
        <row r="104">
          <cell r="I104">
            <v>4</v>
          </cell>
          <cell r="J104">
            <v>16</v>
          </cell>
        </row>
        <row r="105">
          <cell r="I105">
            <v>30</v>
          </cell>
          <cell r="J105">
            <v>75</v>
          </cell>
        </row>
        <row r="106">
          <cell r="I106">
            <v>18</v>
          </cell>
          <cell r="J106">
            <v>479</v>
          </cell>
        </row>
        <row r="107">
          <cell r="I107">
            <v>16</v>
          </cell>
          <cell r="J107">
            <v>269</v>
          </cell>
        </row>
        <row r="108">
          <cell r="I108">
            <v>16</v>
          </cell>
        </row>
        <row r="109">
          <cell r="I109">
            <v>4</v>
          </cell>
          <cell r="J109">
            <v>98</v>
          </cell>
        </row>
        <row r="110">
          <cell r="I110">
            <v>33</v>
          </cell>
          <cell r="J110">
            <v>705</v>
          </cell>
        </row>
        <row r="111">
          <cell r="I111">
            <v>0</v>
          </cell>
          <cell r="J111">
            <v>0</v>
          </cell>
        </row>
        <row r="112">
          <cell r="I112">
            <v>11</v>
          </cell>
          <cell r="J112">
            <v>200</v>
          </cell>
        </row>
        <row r="113">
          <cell r="I113">
            <v>29</v>
          </cell>
          <cell r="J113">
            <v>430</v>
          </cell>
        </row>
        <row r="114">
          <cell r="I114">
            <v>9</v>
          </cell>
          <cell r="J114">
            <v>154</v>
          </cell>
        </row>
        <row r="115">
          <cell r="I115">
            <v>5</v>
          </cell>
          <cell r="J115">
            <v>40</v>
          </cell>
        </row>
        <row r="116">
          <cell r="I116">
            <v>21</v>
          </cell>
          <cell r="J116">
            <v>390</v>
          </cell>
        </row>
        <row r="117">
          <cell r="I117">
            <v>70</v>
          </cell>
          <cell r="J117">
            <v>2950</v>
          </cell>
        </row>
        <row r="118">
          <cell r="I118">
            <v>66</v>
          </cell>
          <cell r="J118">
            <v>2608</v>
          </cell>
        </row>
        <row r="119">
          <cell r="I119">
            <v>19</v>
          </cell>
          <cell r="J119">
            <v>563</v>
          </cell>
        </row>
        <row r="120">
          <cell r="I120">
            <v>10</v>
          </cell>
          <cell r="J120">
            <v>460</v>
          </cell>
        </row>
        <row r="121">
          <cell r="I121">
            <v>6</v>
          </cell>
          <cell r="J121">
            <v>601</v>
          </cell>
        </row>
        <row r="122">
          <cell r="I122">
            <v>0</v>
          </cell>
        </row>
        <row r="123">
          <cell r="I123">
            <v>253</v>
          </cell>
          <cell r="J123">
            <v>7826</v>
          </cell>
        </row>
        <row r="124">
          <cell r="I124">
            <v>7</v>
          </cell>
          <cell r="J124">
            <v>35</v>
          </cell>
        </row>
        <row r="125">
          <cell r="I125">
            <v>9</v>
          </cell>
          <cell r="J125">
            <v>140</v>
          </cell>
        </row>
        <row r="126">
          <cell r="I126">
            <v>30</v>
          </cell>
          <cell r="J126">
            <v>303</v>
          </cell>
        </row>
        <row r="127">
          <cell r="I127">
            <v>3</v>
          </cell>
          <cell r="J127">
            <v>139</v>
          </cell>
        </row>
        <row r="128">
          <cell r="I128">
            <v>44</v>
          </cell>
          <cell r="J128">
            <v>260</v>
          </cell>
        </row>
        <row r="129">
          <cell r="I129">
            <v>25</v>
          </cell>
          <cell r="J129">
            <v>453</v>
          </cell>
        </row>
        <row r="130">
          <cell r="I130">
            <v>21</v>
          </cell>
          <cell r="J130">
            <v>311</v>
          </cell>
        </row>
        <row r="131">
          <cell r="I131">
            <v>61</v>
          </cell>
          <cell r="J131">
            <v>1070</v>
          </cell>
        </row>
        <row r="132">
          <cell r="I132">
            <v>40</v>
          </cell>
          <cell r="J132">
            <v>7350</v>
          </cell>
        </row>
        <row r="133">
          <cell r="I133">
            <v>24</v>
          </cell>
          <cell r="J133">
            <v>195</v>
          </cell>
        </row>
        <row r="134">
          <cell r="I134">
            <v>11</v>
          </cell>
          <cell r="J134">
            <v>1795</v>
          </cell>
        </row>
        <row r="135">
          <cell r="I135">
            <v>8</v>
          </cell>
          <cell r="J135">
            <v>43</v>
          </cell>
        </row>
        <row r="136">
          <cell r="I136">
            <v>58</v>
          </cell>
          <cell r="J136">
            <v>1314</v>
          </cell>
        </row>
        <row r="137">
          <cell r="I137">
            <v>28</v>
          </cell>
          <cell r="J137">
            <v>862</v>
          </cell>
        </row>
        <row r="138">
          <cell r="I138">
            <v>2</v>
          </cell>
          <cell r="J138">
            <v>100</v>
          </cell>
        </row>
        <row r="139">
          <cell r="I139">
            <v>282</v>
          </cell>
          <cell r="J139">
            <v>2882</v>
          </cell>
        </row>
        <row r="140">
          <cell r="I140">
            <v>50</v>
          </cell>
          <cell r="J140">
            <v>697.25</v>
          </cell>
        </row>
        <row r="141">
          <cell r="I141">
            <v>15</v>
          </cell>
          <cell r="J141">
            <v>210</v>
          </cell>
        </row>
        <row r="142">
          <cell r="I142">
            <v>1</v>
          </cell>
          <cell r="J142">
            <v>950</v>
          </cell>
        </row>
        <row r="143">
          <cell r="I143">
            <v>22</v>
          </cell>
          <cell r="J143">
            <v>270</v>
          </cell>
        </row>
        <row r="144">
          <cell r="I144">
            <v>43</v>
          </cell>
          <cell r="J144">
            <v>116</v>
          </cell>
        </row>
        <row r="145">
          <cell r="I145">
            <v>2</v>
          </cell>
          <cell r="J145">
            <v>20</v>
          </cell>
        </row>
        <row r="146">
          <cell r="I146">
            <v>41</v>
          </cell>
          <cell r="J146">
            <v>3010</v>
          </cell>
        </row>
        <row r="147">
          <cell r="I147">
            <v>57</v>
          </cell>
          <cell r="J147">
            <v>1883</v>
          </cell>
        </row>
        <row r="148">
          <cell r="I148">
            <v>30</v>
          </cell>
          <cell r="J148">
            <v>996</v>
          </cell>
        </row>
        <row r="149">
          <cell r="I149">
            <v>35</v>
          </cell>
          <cell r="J149">
            <v>518.4</v>
          </cell>
        </row>
        <row r="150">
          <cell r="I150">
            <v>9</v>
          </cell>
          <cell r="J150">
            <v>1948</v>
          </cell>
        </row>
        <row r="151">
          <cell r="I151">
            <v>13</v>
          </cell>
          <cell r="J151">
            <v>490</v>
          </cell>
        </row>
        <row r="152">
          <cell r="I152">
            <v>14</v>
          </cell>
          <cell r="J152">
            <v>338</v>
          </cell>
        </row>
        <row r="153">
          <cell r="I153">
            <v>35</v>
          </cell>
          <cell r="J153">
            <v>368</v>
          </cell>
        </row>
        <row r="154">
          <cell r="I154">
            <v>1</v>
          </cell>
          <cell r="J154">
            <v>15</v>
          </cell>
        </row>
        <row r="155">
          <cell r="I155">
            <v>21</v>
          </cell>
          <cell r="J155">
            <v>619</v>
          </cell>
        </row>
        <row r="156">
          <cell r="I156">
            <v>21</v>
          </cell>
          <cell r="J156">
            <v>481</v>
          </cell>
        </row>
        <row r="157">
          <cell r="I157">
            <v>0</v>
          </cell>
          <cell r="J157">
            <v>0</v>
          </cell>
        </row>
        <row r="158">
          <cell r="I158">
            <v>14</v>
          </cell>
          <cell r="J158">
            <v>1500</v>
          </cell>
        </row>
        <row r="159">
          <cell r="I159">
            <v>10</v>
          </cell>
          <cell r="J159">
            <v>44</v>
          </cell>
        </row>
        <row r="160">
          <cell r="I160">
            <v>0</v>
          </cell>
          <cell r="J160">
            <v>0</v>
          </cell>
        </row>
        <row r="161">
          <cell r="I161">
            <v>42</v>
          </cell>
          <cell r="J161">
            <v>1330</v>
          </cell>
        </row>
        <row r="162">
          <cell r="I162">
            <v>13</v>
          </cell>
          <cell r="J162">
            <v>375</v>
          </cell>
        </row>
        <row r="163">
          <cell r="I163">
            <v>31</v>
          </cell>
          <cell r="J163">
            <v>586</v>
          </cell>
        </row>
        <row r="164">
          <cell r="I164">
            <v>410</v>
          </cell>
          <cell r="J164">
            <v>10345</v>
          </cell>
        </row>
        <row r="165">
          <cell r="I165">
            <v>6</v>
          </cell>
          <cell r="J165">
            <v>140</v>
          </cell>
        </row>
        <row r="166">
          <cell r="I166">
            <v>49</v>
          </cell>
          <cell r="J166">
            <v>1136</v>
          </cell>
        </row>
        <row r="167">
          <cell r="I167">
            <v>58</v>
          </cell>
          <cell r="J167">
            <v>939.7</v>
          </cell>
        </row>
        <row r="168">
          <cell r="I168">
            <v>72</v>
          </cell>
          <cell r="J168">
            <v>1391.5</v>
          </cell>
        </row>
        <row r="169">
          <cell r="I169">
            <v>42</v>
          </cell>
          <cell r="J169">
            <v>910</v>
          </cell>
        </row>
        <row r="170">
          <cell r="I170">
            <v>44</v>
          </cell>
          <cell r="J170">
            <v>650</v>
          </cell>
        </row>
        <row r="171">
          <cell r="I171">
            <v>9</v>
          </cell>
          <cell r="J171">
            <v>40</v>
          </cell>
        </row>
        <row r="172">
          <cell r="I172">
            <v>10</v>
          </cell>
          <cell r="J172">
            <v>150</v>
          </cell>
        </row>
        <row r="173">
          <cell r="I173">
            <v>24</v>
          </cell>
          <cell r="J173">
            <v>398.5</v>
          </cell>
        </row>
        <row r="174">
          <cell r="I174">
            <v>21</v>
          </cell>
          <cell r="J174">
            <v>1050</v>
          </cell>
        </row>
        <row r="175">
          <cell r="I175">
            <v>23</v>
          </cell>
          <cell r="J175">
            <v>1214</v>
          </cell>
        </row>
        <row r="176">
          <cell r="I176">
            <v>2</v>
          </cell>
          <cell r="J176">
            <v>30</v>
          </cell>
        </row>
        <row r="177">
          <cell r="I177">
            <v>12</v>
          </cell>
          <cell r="J177">
            <v>70</v>
          </cell>
        </row>
        <row r="178">
          <cell r="I178">
            <v>35</v>
          </cell>
          <cell r="J178">
            <v>1551</v>
          </cell>
        </row>
        <row r="179">
          <cell r="I179">
            <v>14</v>
          </cell>
          <cell r="J179">
            <v>790</v>
          </cell>
        </row>
        <row r="180">
          <cell r="I180">
            <v>13</v>
          </cell>
          <cell r="J180">
            <v>1176</v>
          </cell>
        </row>
        <row r="181">
          <cell r="I181">
            <v>18</v>
          </cell>
          <cell r="J181">
            <v>92.5</v>
          </cell>
        </row>
        <row r="182">
          <cell r="I182">
            <v>20</v>
          </cell>
          <cell r="J182">
            <v>503</v>
          </cell>
        </row>
        <row r="183">
          <cell r="I183">
            <v>62</v>
          </cell>
          <cell r="J183">
            <v>1809.5</v>
          </cell>
        </row>
        <row r="184">
          <cell r="I184">
            <v>76</v>
          </cell>
          <cell r="J184">
            <v>3670.5</v>
          </cell>
        </row>
        <row r="185">
          <cell r="I185">
            <v>218</v>
          </cell>
          <cell r="J185">
            <v>1255</v>
          </cell>
        </row>
        <row r="186">
          <cell r="I186">
            <v>27</v>
          </cell>
          <cell r="J186">
            <v>643</v>
          </cell>
        </row>
        <row r="187">
          <cell r="I187">
            <v>2</v>
          </cell>
          <cell r="J187">
            <v>5</v>
          </cell>
        </row>
        <row r="188">
          <cell r="I188">
            <v>0</v>
          </cell>
          <cell r="J188">
            <v>0</v>
          </cell>
        </row>
        <row r="189">
          <cell r="I189">
            <v>39</v>
          </cell>
          <cell r="J189">
            <v>756</v>
          </cell>
        </row>
        <row r="190">
          <cell r="I190">
            <v>0</v>
          </cell>
          <cell r="J190">
            <v>0</v>
          </cell>
        </row>
        <row r="191">
          <cell r="I191">
            <v>42</v>
          </cell>
          <cell r="J191">
            <v>1430</v>
          </cell>
        </row>
        <row r="192">
          <cell r="I192">
            <v>291</v>
          </cell>
          <cell r="J192">
            <v>2685</v>
          </cell>
        </row>
        <row r="193">
          <cell r="I193">
            <v>16</v>
          </cell>
          <cell r="J193">
            <v>2755</v>
          </cell>
        </row>
        <row r="194">
          <cell r="I194">
            <v>64</v>
          </cell>
          <cell r="J194">
            <v>1471</v>
          </cell>
        </row>
        <row r="195">
          <cell r="I195">
            <v>48</v>
          </cell>
          <cell r="J195">
            <v>164.5</v>
          </cell>
        </row>
        <row r="196">
          <cell r="I196">
            <v>24</v>
          </cell>
          <cell r="J196">
            <v>353.5</v>
          </cell>
        </row>
        <row r="197">
          <cell r="I197">
            <v>72</v>
          </cell>
          <cell r="J197">
            <v>1602.95</v>
          </cell>
        </row>
        <row r="198">
          <cell r="I198">
            <v>38</v>
          </cell>
          <cell r="J198">
            <v>595</v>
          </cell>
        </row>
        <row r="199">
          <cell r="I199">
            <v>60</v>
          </cell>
          <cell r="J199">
            <v>1161</v>
          </cell>
        </row>
        <row r="200">
          <cell r="I200">
            <v>11</v>
          </cell>
          <cell r="J200">
            <v>211</v>
          </cell>
        </row>
        <row r="201">
          <cell r="I201">
            <v>35</v>
          </cell>
          <cell r="J201">
            <v>450</v>
          </cell>
        </row>
        <row r="202">
          <cell r="I202">
            <v>33</v>
          </cell>
          <cell r="J202">
            <v>1256</v>
          </cell>
        </row>
        <row r="203">
          <cell r="I203">
            <v>8</v>
          </cell>
          <cell r="J203">
            <v>366</v>
          </cell>
        </row>
        <row r="204">
          <cell r="I204">
            <v>12</v>
          </cell>
          <cell r="J204">
            <v>1054</v>
          </cell>
        </row>
        <row r="205">
          <cell r="I205">
            <v>6</v>
          </cell>
          <cell r="J205">
            <v>128</v>
          </cell>
        </row>
        <row r="206">
          <cell r="I206">
            <v>32</v>
          </cell>
          <cell r="J206">
            <v>172</v>
          </cell>
        </row>
        <row r="207">
          <cell r="I207">
            <v>4</v>
          </cell>
          <cell r="J207">
            <v>279</v>
          </cell>
        </row>
        <row r="208">
          <cell r="I208">
            <v>20</v>
          </cell>
          <cell r="J208">
            <v>611</v>
          </cell>
        </row>
        <row r="209">
          <cell r="I209">
            <v>18</v>
          </cell>
          <cell r="J209">
            <v>773.5</v>
          </cell>
        </row>
        <row r="210">
          <cell r="I210">
            <v>23</v>
          </cell>
          <cell r="J210">
            <v>678</v>
          </cell>
        </row>
        <row r="211">
          <cell r="I211">
            <v>28</v>
          </cell>
          <cell r="J211">
            <v>208</v>
          </cell>
        </row>
        <row r="212">
          <cell r="I212">
            <v>0</v>
          </cell>
          <cell r="J212">
            <v>0</v>
          </cell>
        </row>
        <row r="213">
          <cell r="I213">
            <v>8</v>
          </cell>
          <cell r="J213">
            <v>356</v>
          </cell>
        </row>
        <row r="214">
          <cell r="I214">
            <v>8</v>
          </cell>
          <cell r="J214">
            <v>850</v>
          </cell>
        </row>
        <row r="215">
          <cell r="I215">
            <v>0</v>
          </cell>
        </row>
        <row r="216">
          <cell r="I216">
            <v>34</v>
          </cell>
          <cell r="J216">
            <v>1277.0999999999999</v>
          </cell>
        </row>
        <row r="217">
          <cell r="I217">
            <v>14</v>
          </cell>
          <cell r="J217">
            <v>650</v>
          </cell>
        </row>
        <row r="218">
          <cell r="I218">
            <v>12</v>
          </cell>
          <cell r="J218">
            <v>64</v>
          </cell>
        </row>
        <row r="219">
          <cell r="I219">
            <v>19</v>
          </cell>
          <cell r="J219">
            <v>257</v>
          </cell>
        </row>
        <row r="220">
          <cell r="I220">
            <v>4</v>
          </cell>
          <cell r="J220">
            <v>104</v>
          </cell>
        </row>
        <row r="221">
          <cell r="I221">
            <v>48</v>
          </cell>
          <cell r="J221">
            <v>1115.99</v>
          </cell>
        </row>
        <row r="222">
          <cell r="I222">
            <v>39</v>
          </cell>
          <cell r="J222">
            <v>1823</v>
          </cell>
        </row>
        <row r="223">
          <cell r="I223">
            <v>43</v>
          </cell>
          <cell r="J223">
            <v>2378.5</v>
          </cell>
        </row>
        <row r="224">
          <cell r="I224">
            <v>2</v>
          </cell>
          <cell r="J224">
            <v>90</v>
          </cell>
        </row>
        <row r="225">
          <cell r="I225">
            <v>1</v>
          </cell>
          <cell r="J225">
            <v>300</v>
          </cell>
        </row>
        <row r="226">
          <cell r="I226">
            <v>4</v>
          </cell>
          <cell r="J226">
            <v>150</v>
          </cell>
        </row>
        <row r="227">
          <cell r="I227">
            <v>81</v>
          </cell>
          <cell r="J227">
            <v>2017</v>
          </cell>
        </row>
        <row r="228">
          <cell r="I228">
            <v>13</v>
          </cell>
          <cell r="J228">
            <v>280</v>
          </cell>
        </row>
      </sheetData>
      <sheetData sheetId="6">
        <row r="242">
          <cell r="K242">
            <v>9618671</v>
          </cell>
        </row>
      </sheetData>
      <sheetData sheetId="7"/>
      <sheetData sheetId="8">
        <row r="242">
          <cell r="G242">
            <v>905664</v>
          </cell>
        </row>
      </sheetData>
      <sheetData sheetId="9">
        <row r="242">
          <cell r="N242">
            <v>4486763</v>
          </cell>
        </row>
      </sheetData>
      <sheetData sheetId="10">
        <row r="242">
          <cell r="G242">
            <v>17010133.5</v>
          </cell>
        </row>
      </sheetData>
      <sheetData sheetId="11">
        <row r="242">
          <cell r="G242">
            <v>1291226</v>
          </cell>
        </row>
      </sheetData>
      <sheetData sheetId="12">
        <row r="242">
          <cell r="E242">
            <v>2496</v>
          </cell>
        </row>
      </sheetData>
      <sheetData sheetId="13">
        <row r="243">
          <cell r="K243">
            <v>4.4264734543541158</v>
          </cell>
        </row>
      </sheetData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- Cash"/>
      <sheetName val="Receipts - Revenues"/>
      <sheetName val="Disbursements - Staff"/>
      <sheetName val="Disbursements - Lib. Resources"/>
      <sheetName val="Disbursements - Administration"/>
      <sheetName val="Disbursemts - Maint., Transfers"/>
      <sheetName val="Disbursements - Other"/>
      <sheetName val="Cash balance"/>
      <sheetName val="SUMMARY"/>
      <sheetName val="Direct Payments"/>
      <sheetName val="Chart1"/>
      <sheetName val="PerCapita-Averages"/>
      <sheetName val="Sheet1"/>
      <sheetName val="TTL Support"/>
      <sheetName val="Sheet3"/>
      <sheetName val="Library support stars"/>
      <sheetName val="Sheet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>
        <row r="3">
          <cell r="C3" t="str">
            <v>a</v>
          </cell>
          <cell r="I3">
            <v>7.37890625</v>
          </cell>
        </row>
        <row r="4">
          <cell r="I4">
            <v>3.0864197530864197</v>
          </cell>
        </row>
        <row r="5">
          <cell r="I5">
            <v>15.710142930945411</v>
          </cell>
        </row>
        <row r="6">
          <cell r="I6">
            <v>16.118372703412074</v>
          </cell>
        </row>
        <row r="7">
          <cell r="I7">
            <v>12.003030303030304</v>
          </cell>
        </row>
        <row r="8">
          <cell r="I8">
            <v>2</v>
          </cell>
        </row>
        <row r="9">
          <cell r="I9">
            <v>0</v>
          </cell>
        </row>
        <row r="10">
          <cell r="I10">
            <v>3.0927835051546393</v>
          </cell>
        </row>
        <row r="11">
          <cell r="I11">
            <v>2.0526315789473686</v>
          </cell>
        </row>
        <row r="12">
          <cell r="I12">
            <v>11.360000000000001</v>
          </cell>
        </row>
        <row r="13">
          <cell r="I13">
            <v>9.1529051987767591</v>
          </cell>
        </row>
        <row r="14">
          <cell r="I14">
            <v>47.125359195402297</v>
          </cell>
        </row>
        <row r="15">
          <cell r="I15">
            <v>9.2149817518248174</v>
          </cell>
        </row>
        <row r="16">
          <cell r="I16">
            <v>8.2499749524095787</v>
          </cell>
        </row>
        <row r="17">
          <cell r="I17">
            <v>5</v>
          </cell>
        </row>
        <row r="18">
          <cell r="I18">
            <v>6.3766666666666669</v>
          </cell>
        </row>
        <row r="19">
          <cell r="I19">
            <v>5.1712707182320443</v>
          </cell>
        </row>
        <row r="20">
          <cell r="I20">
            <v>43.711093732543851</v>
          </cell>
        </row>
        <row r="21">
          <cell r="I21">
            <v>12.408088235294118</v>
          </cell>
        </row>
        <row r="22">
          <cell r="I22">
            <v>16.981678743961353</v>
          </cell>
        </row>
        <row r="23">
          <cell r="I23">
            <v>20.325923217550276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5.8507352941176469</v>
          </cell>
        </row>
        <row r="27">
          <cell r="I27">
            <v>4.5844708029197081</v>
          </cell>
        </row>
        <row r="28">
          <cell r="I28">
            <v>21.485949098621422</v>
          </cell>
        </row>
        <row r="29">
          <cell r="I29">
            <v>51.049145749841806</v>
          </cell>
        </row>
        <row r="30">
          <cell r="I30">
            <v>0</v>
          </cell>
        </row>
        <row r="31">
          <cell r="I31">
            <v>14.261702849389417</v>
          </cell>
        </row>
        <row r="32">
          <cell r="I32">
            <v>11</v>
          </cell>
        </row>
        <row r="33">
          <cell r="I33">
            <v>23.74981220657277</v>
          </cell>
        </row>
        <row r="34">
          <cell r="I34">
            <v>4.4446848381601365</v>
          </cell>
        </row>
        <row r="35">
          <cell r="I35">
            <v>8.0857814336075204</v>
          </cell>
        </row>
        <row r="36">
          <cell r="I36">
            <v>20.453372008701958</v>
          </cell>
        </row>
        <row r="37">
          <cell r="I37">
            <v>0</v>
          </cell>
        </row>
        <row r="38">
          <cell r="I38">
            <v>11.876335746294382</v>
          </cell>
        </row>
        <row r="39">
          <cell r="I39">
            <v>9.9001663893510816</v>
          </cell>
        </row>
        <row r="40">
          <cell r="I40">
            <v>30.151204072763644</v>
          </cell>
        </row>
        <row r="41">
          <cell r="I41">
            <v>15.48293172690763</v>
          </cell>
        </row>
        <row r="42">
          <cell r="I42">
            <v>0</v>
          </cell>
        </row>
        <row r="43">
          <cell r="I43">
            <v>26.655315113371842</v>
          </cell>
        </row>
        <row r="44">
          <cell r="I44">
            <v>0</v>
          </cell>
        </row>
        <row r="45">
          <cell r="I45">
            <v>35.296402877697844</v>
          </cell>
        </row>
        <row r="46">
          <cell r="I46">
            <v>12.782054263565891</v>
          </cell>
        </row>
        <row r="47">
          <cell r="I47">
            <v>12.320143884892087</v>
          </cell>
        </row>
        <row r="48">
          <cell r="I48">
            <v>0</v>
          </cell>
        </row>
        <row r="49">
          <cell r="I49">
            <v>5.3475935828877006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2.7195767195767195</v>
          </cell>
        </row>
        <row r="53">
          <cell r="I53">
            <v>6.7508701613753823</v>
          </cell>
        </row>
        <row r="54">
          <cell r="I54">
            <v>36.733649917172833</v>
          </cell>
        </row>
        <row r="55">
          <cell r="I55">
            <v>5.0761421319796955</v>
          </cell>
        </row>
        <row r="56">
          <cell r="I56">
            <v>23.084551114023593</v>
          </cell>
        </row>
        <row r="57">
          <cell r="I57">
            <v>0</v>
          </cell>
        </row>
        <row r="58">
          <cell r="I58">
            <v>20.88210435532557</v>
          </cell>
        </row>
        <row r="59">
          <cell r="I59">
            <v>3.85</v>
          </cell>
        </row>
        <row r="60">
          <cell r="I60">
            <v>0</v>
          </cell>
        </row>
        <row r="61">
          <cell r="I61">
            <v>2.1970329670329667</v>
          </cell>
        </row>
        <row r="62">
          <cell r="I62">
            <v>11.843373493975903</v>
          </cell>
        </row>
        <row r="63">
          <cell r="I63">
            <v>19.208605455243948</v>
          </cell>
        </row>
        <row r="64">
          <cell r="I64">
            <v>13.467422548706484</v>
          </cell>
        </row>
        <row r="65">
          <cell r="I65">
            <v>5.7874634146341455</v>
          </cell>
        </row>
        <row r="66">
          <cell r="I66">
            <v>13.590205391527601</v>
          </cell>
        </row>
        <row r="67">
          <cell r="I67">
            <v>0</v>
          </cell>
        </row>
        <row r="68">
          <cell r="I68">
            <v>2</v>
          </cell>
        </row>
        <row r="69">
          <cell r="I69">
            <v>47.747747747747745</v>
          </cell>
        </row>
        <row r="70">
          <cell r="I70">
            <v>14.09739034742965</v>
          </cell>
        </row>
        <row r="71">
          <cell r="I71">
            <v>32.8510528992879</v>
          </cell>
        </row>
        <row r="72">
          <cell r="I72">
            <v>22.125652173913043</v>
          </cell>
        </row>
        <row r="73">
          <cell r="I73">
            <v>16.671378628970967</v>
          </cell>
        </row>
        <row r="74">
          <cell r="I74">
            <v>38.271419396274887</v>
          </cell>
        </row>
        <row r="75">
          <cell r="I75">
            <v>2.9312200956937797</v>
          </cell>
        </row>
        <row r="76">
          <cell r="I76">
            <v>16.683022571148186</v>
          </cell>
        </row>
        <row r="77">
          <cell r="I77">
            <v>3.3333333333333335</v>
          </cell>
        </row>
        <row r="78">
          <cell r="I78">
            <v>9.9255583126550864</v>
          </cell>
        </row>
        <row r="79">
          <cell r="I79">
            <v>36.380553656629573</v>
          </cell>
        </row>
        <row r="80">
          <cell r="I80">
            <v>16.736401673640167</v>
          </cell>
        </row>
        <row r="81">
          <cell r="I81">
            <v>32.60563888888889</v>
          </cell>
        </row>
        <row r="82">
          <cell r="I82">
            <v>29.241992882562279</v>
          </cell>
        </row>
        <row r="83">
          <cell r="I83">
            <v>14.419473684210526</v>
          </cell>
        </row>
        <row r="84">
          <cell r="I84">
            <v>15.548426150121065</v>
          </cell>
        </row>
        <row r="85">
          <cell r="I85">
            <v>15.620378719567178</v>
          </cell>
        </row>
        <row r="86">
          <cell r="I86">
            <v>3.9284369114877591</v>
          </cell>
        </row>
        <row r="87">
          <cell r="I87">
            <v>23.525422943221322</v>
          </cell>
        </row>
        <row r="88">
          <cell r="I88">
            <v>0</v>
          </cell>
        </row>
        <row r="89">
          <cell r="I89">
            <v>23.568266939053455</v>
          </cell>
        </row>
        <row r="90">
          <cell r="I90">
            <v>23.751390671801456</v>
          </cell>
        </row>
        <row r="91">
          <cell r="I91">
            <v>10.77639751552795</v>
          </cell>
        </row>
        <row r="92">
          <cell r="I92">
            <v>9.5007326007326007</v>
          </cell>
        </row>
        <row r="93">
          <cell r="I93">
            <v>63.497868217054268</v>
          </cell>
        </row>
        <row r="94">
          <cell r="I94">
            <v>17.479623824451412</v>
          </cell>
        </row>
        <row r="95">
          <cell r="I95">
            <v>16.949989917322039</v>
          </cell>
        </row>
        <row r="96">
          <cell r="I96">
            <v>14.834899105008617</v>
          </cell>
        </row>
        <row r="97">
          <cell r="I97">
            <v>9.6785714285714288</v>
          </cell>
        </row>
        <row r="98">
          <cell r="I98">
            <v>17.636139630390144</v>
          </cell>
        </row>
        <row r="99">
          <cell r="I99">
            <v>23.996651038178165</v>
          </cell>
        </row>
        <row r="100">
          <cell r="I100">
            <v>3.9053876478318004</v>
          </cell>
        </row>
        <row r="101">
          <cell r="I101">
            <v>12.303065326633165</v>
          </cell>
        </row>
        <row r="102">
          <cell r="I102">
            <v>12.439016393442623</v>
          </cell>
        </row>
        <row r="103">
          <cell r="I103">
            <v>34.142504546635493</v>
          </cell>
        </row>
        <row r="104">
          <cell r="I104">
            <v>30.124822695035462</v>
          </cell>
        </row>
        <row r="105">
          <cell r="I105">
            <v>25.973954001260239</v>
          </cell>
        </row>
        <row r="106">
          <cell r="I106">
            <v>0</v>
          </cell>
        </row>
        <row r="107">
          <cell r="I107">
            <v>37.75811239635582</v>
          </cell>
        </row>
        <row r="108">
          <cell r="I108">
            <v>16.316122994652407</v>
          </cell>
        </row>
        <row r="109">
          <cell r="I109">
            <v>14.284468085106385</v>
          </cell>
        </row>
        <row r="110">
          <cell r="I110">
            <v>2.7624309392265194</v>
          </cell>
        </row>
        <row r="111">
          <cell r="I111">
            <v>17.679500640204864</v>
          </cell>
        </row>
        <row r="112">
          <cell r="I112">
            <v>5.2098682441516537</v>
          </cell>
        </row>
        <row r="113">
          <cell r="I113">
            <v>2</v>
          </cell>
        </row>
        <row r="114">
          <cell r="I114">
            <v>8.6788496376811608</v>
          </cell>
        </row>
        <row r="115">
          <cell r="I115">
            <v>31.243377126857634</v>
          </cell>
        </row>
        <row r="116">
          <cell r="I116">
            <v>0</v>
          </cell>
        </row>
        <row r="117">
          <cell r="I117">
            <v>3.5887445887445888</v>
          </cell>
        </row>
        <row r="118">
          <cell r="I118">
            <v>3.1412894375857339</v>
          </cell>
        </row>
        <row r="119">
          <cell r="I119">
            <v>19.648384301101895</v>
          </cell>
        </row>
        <row r="120">
          <cell r="I120">
            <v>4.29</v>
          </cell>
        </row>
        <row r="121">
          <cell r="I121">
            <v>0</v>
          </cell>
        </row>
        <row r="122">
          <cell r="I122">
            <v>2.7304964539007091</v>
          </cell>
        </row>
        <row r="123">
          <cell r="I123">
            <v>31.887255854126678</v>
          </cell>
        </row>
        <row r="124">
          <cell r="I124">
            <v>20.371091257179323</v>
          </cell>
        </row>
        <row r="125">
          <cell r="I125">
            <v>35.604118760560517</v>
          </cell>
        </row>
        <row r="126">
          <cell r="I126">
            <v>3.8828967642526964</v>
          </cell>
        </row>
        <row r="127">
          <cell r="I127">
            <v>35.121521275908826</v>
          </cell>
        </row>
        <row r="128">
          <cell r="I128">
            <v>10.625730994152047</v>
          </cell>
        </row>
        <row r="129">
          <cell r="I129">
            <v>11.791530944625407</v>
          </cell>
        </row>
        <row r="130">
          <cell r="I130">
            <v>20.228903508771932</v>
          </cell>
        </row>
        <row r="131">
          <cell r="I131">
            <v>14.998967688654899</v>
          </cell>
        </row>
        <row r="132">
          <cell r="I132">
            <v>10.646763672854993</v>
          </cell>
        </row>
        <row r="133">
          <cell r="I133">
            <v>24.54601701469451</v>
          </cell>
        </row>
        <row r="134">
          <cell r="I134">
            <v>8.9615096952908591</v>
          </cell>
        </row>
        <row r="135">
          <cell r="I135">
            <v>0</v>
          </cell>
        </row>
        <row r="136">
          <cell r="I136">
            <v>10.907006369426751</v>
          </cell>
        </row>
        <row r="137">
          <cell r="I137">
            <v>26.273631840796021</v>
          </cell>
        </row>
        <row r="138">
          <cell r="I138">
            <v>25.739990722238083</v>
          </cell>
        </row>
        <row r="139">
          <cell r="I139">
            <v>7.9635949943117179</v>
          </cell>
        </row>
        <row r="140">
          <cell r="I140">
            <v>0</v>
          </cell>
        </row>
        <row r="141">
          <cell r="I141">
            <v>3.5739130434782607</v>
          </cell>
        </row>
        <row r="142">
          <cell r="I142">
            <v>11.039296636085627</v>
          </cell>
        </row>
        <row r="143">
          <cell r="I143">
            <v>0</v>
          </cell>
        </row>
        <row r="144">
          <cell r="I144">
            <v>11.924349650349651</v>
          </cell>
        </row>
        <row r="145">
          <cell r="I145">
            <v>9.5</v>
          </cell>
        </row>
        <row r="146">
          <cell r="I146">
            <v>35.295116784356324</v>
          </cell>
        </row>
        <row r="147">
          <cell r="I147">
            <v>0</v>
          </cell>
        </row>
        <row r="148">
          <cell r="I148">
            <v>11.988999579655317</v>
          </cell>
        </row>
        <row r="149">
          <cell r="I149">
            <v>36.770061728395063</v>
          </cell>
        </row>
        <row r="150">
          <cell r="I150">
            <v>19.755233477547371</v>
          </cell>
        </row>
        <row r="151">
          <cell r="I151">
            <v>9.0988416988416994</v>
          </cell>
        </row>
        <row r="152">
          <cell r="I152">
            <v>0</v>
          </cell>
        </row>
        <row r="153">
          <cell r="I153">
            <v>5.1455868971792542</v>
          </cell>
        </row>
        <row r="154">
          <cell r="I154">
            <v>3.6926315789473683</v>
          </cell>
        </row>
        <row r="155">
          <cell r="I155">
            <v>4.2900030324471849</v>
          </cell>
        </row>
        <row r="156">
          <cell r="I156">
            <v>5.7799999999999994</v>
          </cell>
        </row>
        <row r="157">
          <cell r="I157">
            <v>13.621794871794872</v>
          </cell>
        </row>
        <row r="158">
          <cell r="I158">
            <v>18.361714285714285</v>
          </cell>
        </row>
        <row r="159">
          <cell r="I159">
            <v>9.5502645502645507</v>
          </cell>
        </row>
        <row r="160">
          <cell r="I160">
            <v>0</v>
          </cell>
        </row>
        <row r="161">
          <cell r="I161">
            <v>7.424960505529226</v>
          </cell>
        </row>
        <row r="162">
          <cell r="I162">
            <v>6.0779595765158803</v>
          </cell>
        </row>
        <row r="163">
          <cell r="I163">
            <v>9.5635825426944976</v>
          </cell>
        </row>
        <row r="164">
          <cell r="I164">
            <v>19.641652613827993</v>
          </cell>
        </row>
        <row r="165">
          <cell r="I165">
            <v>30.847853125</v>
          </cell>
        </row>
        <row r="166">
          <cell r="I166">
            <v>21.661218980125586</v>
          </cell>
        </row>
        <row r="167">
          <cell r="I167">
            <v>21.729185727355901</v>
          </cell>
        </row>
        <row r="168">
          <cell r="I168">
            <v>13.812154696132596</v>
          </cell>
        </row>
        <row r="169">
          <cell r="I169">
            <v>13.050918875012691</v>
          </cell>
        </row>
        <row r="170">
          <cell r="I170">
            <v>25.82175925925926</v>
          </cell>
        </row>
        <row r="171">
          <cell r="I171">
            <v>20.731353987378085</v>
          </cell>
        </row>
        <row r="172">
          <cell r="I172">
            <v>2.6</v>
          </cell>
        </row>
        <row r="173">
          <cell r="I173">
            <v>0</v>
          </cell>
        </row>
        <row r="174">
          <cell r="I174">
            <v>7.389162561576355</v>
          </cell>
        </row>
        <row r="175">
          <cell r="I175">
            <v>20.023180778032035</v>
          </cell>
        </row>
        <row r="176">
          <cell r="I176">
            <v>4.29</v>
          </cell>
        </row>
        <row r="178">
          <cell r="I178">
            <v>67.401459854014604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17.49332627118644</v>
          </cell>
        </row>
        <row r="182">
          <cell r="I182">
            <v>10.880316518298715</v>
          </cell>
        </row>
        <row r="183">
          <cell r="I183">
            <v>7.9909090909090912</v>
          </cell>
        </row>
        <row r="184">
          <cell r="I184">
            <v>20.607986960065201</v>
          </cell>
        </row>
        <row r="185">
          <cell r="I185">
            <v>35.867519090747649</v>
          </cell>
        </row>
        <row r="186">
          <cell r="I186">
            <v>18.458668351477449</v>
          </cell>
        </row>
        <row r="187">
          <cell r="I187">
            <v>6.1991716842961759</v>
          </cell>
        </row>
        <row r="188">
          <cell r="I188">
            <v>12.342082262210797</v>
          </cell>
        </row>
        <row r="189">
          <cell r="I189">
            <v>3.4461538461538463</v>
          </cell>
        </row>
        <row r="190">
          <cell r="I190">
            <v>13.059701492537313</v>
          </cell>
        </row>
        <row r="191">
          <cell r="I191">
            <v>7.9817559863169896</v>
          </cell>
        </row>
        <row r="192">
          <cell r="I192">
            <v>35.728583080424883</v>
          </cell>
        </row>
        <row r="193">
          <cell r="I193">
            <v>40.346819224249678</v>
          </cell>
        </row>
        <row r="194">
          <cell r="I194">
            <v>12.666118421052632</v>
          </cell>
        </row>
        <row r="195">
          <cell r="I195">
            <v>13.848698720776357</v>
          </cell>
        </row>
        <row r="196">
          <cell r="I196">
            <v>28.981737686773659</v>
          </cell>
        </row>
        <row r="197">
          <cell r="I197">
            <v>34.462841015992474</v>
          </cell>
        </row>
        <row r="198">
          <cell r="I198">
            <v>12.602007560943814</v>
          </cell>
        </row>
        <row r="199">
          <cell r="I199">
            <v>0</v>
          </cell>
        </row>
        <row r="200">
          <cell r="I200">
            <v>35.305167364016732</v>
          </cell>
        </row>
        <row r="201">
          <cell r="I201">
            <v>10.533653846153847</v>
          </cell>
        </row>
        <row r="202">
          <cell r="I202">
            <v>8.2728410513141419</v>
          </cell>
        </row>
        <row r="203">
          <cell r="I203">
            <v>27.209060213843557</v>
          </cell>
        </row>
        <row r="204">
          <cell r="I204">
            <v>2.5</v>
          </cell>
        </row>
        <row r="205">
          <cell r="I205">
            <v>37.909240924092408</v>
          </cell>
        </row>
        <row r="206">
          <cell r="I206">
            <v>11.39109390125847</v>
          </cell>
        </row>
        <row r="207">
          <cell r="I207">
            <v>18.763751127141568</v>
          </cell>
        </row>
        <row r="208">
          <cell r="I208">
            <v>36.112068965517238</v>
          </cell>
        </row>
        <row r="209">
          <cell r="I209">
            <v>3.5971223021582732</v>
          </cell>
        </row>
        <row r="210">
          <cell r="I210">
            <v>0</v>
          </cell>
        </row>
        <row r="211">
          <cell r="I211">
            <v>34.67260428410372</v>
          </cell>
        </row>
        <row r="212">
          <cell r="I212">
            <v>3.4246575342465753</v>
          </cell>
        </row>
        <row r="213">
          <cell r="I213">
            <v>12.865969581749049</v>
          </cell>
        </row>
        <row r="214">
          <cell r="I214">
            <v>0</v>
          </cell>
        </row>
        <row r="215">
          <cell r="I215">
            <v>20.343927355278094</v>
          </cell>
        </row>
        <row r="216">
          <cell r="I216">
            <v>6.8025410269984121</v>
          </cell>
        </row>
        <row r="217">
          <cell r="I217">
            <v>16.101996672212977</v>
          </cell>
        </row>
        <row r="218">
          <cell r="I218">
            <v>32.04015470643057</v>
          </cell>
        </row>
        <row r="219">
          <cell r="I219">
            <v>8.0910714285714285</v>
          </cell>
        </row>
        <row r="220">
          <cell r="I220">
            <v>0</v>
          </cell>
        </row>
        <row r="221">
          <cell r="I221">
            <v>2.373015873015873</v>
          </cell>
        </row>
        <row r="222">
          <cell r="I222">
            <v>12.060995850622406</v>
          </cell>
        </row>
        <row r="223">
          <cell r="I223">
            <v>30.873946566254258</v>
          </cell>
        </row>
        <row r="224">
          <cell r="I224">
            <v>0</v>
          </cell>
        </row>
        <row r="225">
          <cell r="I225">
            <v>20.233443466331313</v>
          </cell>
        </row>
        <row r="226">
          <cell r="I226">
            <v>2.264808362369338</v>
          </cell>
        </row>
        <row r="227">
          <cell r="I227">
            <v>22.317967522262965</v>
          </cell>
        </row>
        <row r="228">
          <cell r="I228">
            <v>21.438056876834327</v>
          </cell>
        </row>
        <row r="229">
          <cell r="I229">
            <v>10.184782608695652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s - Revenue"/>
      <sheetName val="Revenue Summary 2016"/>
      <sheetName val="Systems - Expenditures"/>
      <sheetName val="Systems - Outputs"/>
    </sheetNames>
    <sheetDataSet>
      <sheetData sheetId="0">
        <row r="2">
          <cell r="B2">
            <v>192743</v>
          </cell>
        </row>
        <row r="3">
          <cell r="B3">
            <v>296672</v>
          </cell>
        </row>
        <row r="4">
          <cell r="B4">
            <v>174483</v>
          </cell>
        </row>
        <row r="5">
          <cell r="B5">
            <v>210815</v>
          </cell>
        </row>
        <row r="6">
          <cell r="B6">
            <v>166636</v>
          </cell>
        </row>
        <row r="7">
          <cell r="B7">
            <v>105725</v>
          </cell>
        </row>
        <row r="8">
          <cell r="B8">
            <v>287938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ckFactsSummary"/>
      <sheetName val="FiveYearComparison"/>
      <sheetName val="data-revenue"/>
      <sheetName val="data-expenditure"/>
      <sheetName val="data-outputmeasures"/>
      <sheetName val="data-usersatisfaction"/>
      <sheetName val="systems-revenue"/>
      <sheetName val="systems-expenditures"/>
      <sheetName val="systems-data"/>
      <sheetName val="ListofBoards"/>
    </sheetNames>
    <sheetDataSet>
      <sheetData sheetId="0" refreshError="1"/>
      <sheetData sheetId="1" refreshError="1"/>
      <sheetData sheetId="2">
        <row r="2">
          <cell r="B2">
            <v>1042892</v>
          </cell>
          <cell r="E2">
            <v>32948461</v>
          </cell>
          <cell r="F2">
            <v>4123575</v>
          </cell>
          <cell r="G2">
            <v>0</v>
          </cell>
          <cell r="H2">
            <v>4758690</v>
          </cell>
        </row>
        <row r="3">
          <cell r="B3">
            <v>752412</v>
          </cell>
          <cell r="E3">
            <v>31609000</v>
          </cell>
          <cell r="F3">
            <v>3301157</v>
          </cell>
          <cell r="G3">
            <v>5351878</v>
          </cell>
          <cell r="H3">
            <v>2790793</v>
          </cell>
        </row>
        <row r="4">
          <cell r="B4">
            <v>88131</v>
          </cell>
          <cell r="E4">
            <v>2366015</v>
          </cell>
          <cell r="F4">
            <v>333925</v>
          </cell>
          <cell r="G4">
            <v>34549</v>
          </cell>
          <cell r="H4">
            <v>358504</v>
          </cell>
        </row>
        <row r="5">
          <cell r="B5">
            <v>87816</v>
          </cell>
          <cell r="E5">
            <v>2218719</v>
          </cell>
          <cell r="F5">
            <v>359262</v>
          </cell>
          <cell r="G5">
            <v>488793</v>
          </cell>
          <cell r="H5">
            <v>354958</v>
          </cell>
        </row>
        <row r="6">
          <cell r="B6">
            <v>85521</v>
          </cell>
          <cell r="E6">
            <v>5110471</v>
          </cell>
          <cell r="F6">
            <v>364195</v>
          </cell>
          <cell r="G6">
            <v>121698</v>
          </cell>
          <cell r="H6">
            <v>450630</v>
          </cell>
        </row>
        <row r="7">
          <cell r="B7">
            <v>83960</v>
          </cell>
          <cell r="E7">
            <v>3329602</v>
          </cell>
          <cell r="F7">
            <v>351197</v>
          </cell>
          <cell r="G7">
            <v>315055</v>
          </cell>
          <cell r="H7">
            <v>207817</v>
          </cell>
        </row>
        <row r="8">
          <cell r="B8">
            <v>60426</v>
          </cell>
          <cell r="E8">
            <v>1557878</v>
          </cell>
          <cell r="F8">
            <v>255446</v>
          </cell>
          <cell r="G8">
            <v>273666</v>
          </cell>
          <cell r="H8">
            <v>95821</v>
          </cell>
        </row>
        <row r="9">
          <cell r="B9">
            <v>58501</v>
          </cell>
          <cell r="E9">
            <v>2412600</v>
          </cell>
          <cell r="F9">
            <v>256570</v>
          </cell>
          <cell r="G9">
            <v>61756</v>
          </cell>
          <cell r="H9">
            <v>367169</v>
          </cell>
        </row>
        <row r="10">
          <cell r="B10">
            <v>50227</v>
          </cell>
          <cell r="E10">
            <v>1009012</v>
          </cell>
          <cell r="F10">
            <v>206467</v>
          </cell>
          <cell r="G10">
            <v>339327</v>
          </cell>
          <cell r="H10">
            <v>268386</v>
          </cell>
        </row>
        <row r="11">
          <cell r="B11">
            <v>34116</v>
          </cell>
          <cell r="E11">
            <v>617591</v>
          </cell>
          <cell r="F11">
            <v>116126</v>
          </cell>
          <cell r="G11">
            <v>80827</v>
          </cell>
          <cell r="H11">
            <v>118384</v>
          </cell>
        </row>
        <row r="12">
          <cell r="B12">
            <v>29679</v>
          </cell>
          <cell r="E12">
            <v>244852</v>
          </cell>
          <cell r="F12">
            <v>137323</v>
          </cell>
          <cell r="G12">
            <v>0</v>
          </cell>
          <cell r="H12">
            <v>0</v>
          </cell>
        </row>
        <row r="13">
          <cell r="B13">
            <v>20529</v>
          </cell>
          <cell r="E13">
            <v>572910</v>
          </cell>
          <cell r="F13">
            <v>72053</v>
          </cell>
          <cell r="G13">
            <v>58167</v>
          </cell>
          <cell r="H13">
            <v>47433</v>
          </cell>
        </row>
        <row r="14">
          <cell r="B14">
            <v>19996</v>
          </cell>
          <cell r="E14">
            <v>562691</v>
          </cell>
          <cell r="F14">
            <v>55039</v>
          </cell>
          <cell r="G14">
            <v>35851</v>
          </cell>
          <cell r="H14">
            <v>146268</v>
          </cell>
        </row>
        <row r="15">
          <cell r="B15">
            <v>19496</v>
          </cell>
          <cell r="E15">
            <v>443000</v>
          </cell>
          <cell r="F15">
            <v>83957</v>
          </cell>
          <cell r="G15">
            <v>173855</v>
          </cell>
          <cell r="H15">
            <v>133114</v>
          </cell>
        </row>
        <row r="16">
          <cell r="B16">
            <v>17989</v>
          </cell>
          <cell r="E16">
            <v>398383</v>
          </cell>
          <cell r="F16">
            <v>72087</v>
          </cell>
          <cell r="G16">
            <v>0</v>
          </cell>
          <cell r="H16">
            <v>0</v>
          </cell>
        </row>
        <row r="17">
          <cell r="B17">
            <v>16793</v>
          </cell>
          <cell r="E17">
            <v>471500</v>
          </cell>
          <cell r="F17">
            <v>67999</v>
          </cell>
          <cell r="G17">
            <v>6444</v>
          </cell>
          <cell r="H17">
            <v>61402</v>
          </cell>
        </row>
        <row r="18">
          <cell r="B18">
            <v>16786</v>
          </cell>
          <cell r="E18">
            <v>610510</v>
          </cell>
          <cell r="F18">
            <v>71439</v>
          </cell>
          <cell r="G18">
            <v>178005</v>
          </cell>
          <cell r="H18">
            <v>30580</v>
          </cell>
        </row>
        <row r="19">
          <cell r="B19">
            <v>16543</v>
          </cell>
          <cell r="E19">
            <v>403000</v>
          </cell>
          <cell r="F19">
            <v>72997</v>
          </cell>
          <cell r="G19">
            <v>76317.540000000008</v>
          </cell>
          <cell r="H19">
            <v>85316</v>
          </cell>
        </row>
        <row r="20">
          <cell r="B20">
            <v>14653</v>
          </cell>
          <cell r="E20">
            <v>321639</v>
          </cell>
          <cell r="F20">
            <v>58432</v>
          </cell>
          <cell r="G20">
            <v>132364</v>
          </cell>
          <cell r="H20">
            <v>45802</v>
          </cell>
        </row>
        <row r="21">
          <cell r="B21">
            <v>13581</v>
          </cell>
          <cell r="E21">
            <v>162798</v>
          </cell>
          <cell r="F21">
            <v>53781</v>
          </cell>
          <cell r="G21">
            <v>67697</v>
          </cell>
          <cell r="H21">
            <v>53402</v>
          </cell>
        </row>
        <row r="22">
          <cell r="B22">
            <v>12860</v>
          </cell>
          <cell r="E22">
            <v>316064</v>
          </cell>
          <cell r="F22">
            <v>53743</v>
          </cell>
          <cell r="G22">
            <v>1828</v>
          </cell>
          <cell r="H22">
            <v>28683</v>
          </cell>
        </row>
        <row r="23">
          <cell r="B23">
            <v>12730</v>
          </cell>
          <cell r="E23">
            <v>220604</v>
          </cell>
          <cell r="F23">
            <v>57779</v>
          </cell>
          <cell r="G23">
            <v>0</v>
          </cell>
          <cell r="H23">
            <v>0</v>
          </cell>
        </row>
        <row r="24">
          <cell r="B24">
            <v>12589</v>
          </cell>
          <cell r="E24">
            <v>123656.76</v>
          </cell>
          <cell r="F24">
            <v>37908</v>
          </cell>
          <cell r="G24">
            <v>56796.639999999999</v>
          </cell>
          <cell r="H24">
            <v>49009.24</v>
          </cell>
        </row>
        <row r="25">
          <cell r="B25">
            <v>12363</v>
          </cell>
          <cell r="E25">
            <v>268334.8</v>
          </cell>
          <cell r="F25">
            <v>49234</v>
          </cell>
          <cell r="G25">
            <v>154916</v>
          </cell>
          <cell r="H25">
            <v>69495</v>
          </cell>
        </row>
        <row r="26">
          <cell r="B26">
            <v>12039</v>
          </cell>
          <cell r="E26">
            <v>453389</v>
          </cell>
          <cell r="F26">
            <v>53086</v>
          </cell>
          <cell r="G26">
            <v>81085</v>
          </cell>
          <cell r="H26">
            <v>65815</v>
          </cell>
        </row>
        <row r="27">
          <cell r="B27">
            <v>11874</v>
          </cell>
          <cell r="E27">
            <v>170049</v>
          </cell>
          <cell r="F27">
            <v>54103</v>
          </cell>
          <cell r="G27">
            <v>802</v>
          </cell>
          <cell r="H27">
            <v>87944</v>
          </cell>
        </row>
        <row r="28">
          <cell r="B28">
            <v>11673</v>
          </cell>
          <cell r="E28">
            <v>425243</v>
          </cell>
          <cell r="F28">
            <v>51851</v>
          </cell>
          <cell r="G28">
            <v>36941</v>
          </cell>
          <cell r="H28">
            <v>32209</v>
          </cell>
        </row>
        <row r="29">
          <cell r="B29">
            <v>11562</v>
          </cell>
          <cell r="E29">
            <v>196550</v>
          </cell>
          <cell r="F29">
            <v>46547</v>
          </cell>
          <cell r="G29">
            <v>18258</v>
          </cell>
          <cell r="H29">
            <v>86199</v>
          </cell>
        </row>
        <row r="30">
          <cell r="B30">
            <v>11335</v>
          </cell>
          <cell r="E30">
            <v>151985</v>
          </cell>
          <cell r="F30">
            <v>45411</v>
          </cell>
          <cell r="G30">
            <v>50017</v>
          </cell>
          <cell r="H30">
            <v>27974</v>
          </cell>
        </row>
        <row r="31">
          <cell r="B31">
            <v>11115</v>
          </cell>
          <cell r="E31">
            <v>253530</v>
          </cell>
          <cell r="F31">
            <v>40482</v>
          </cell>
          <cell r="G31">
            <v>46522</v>
          </cell>
          <cell r="H31">
            <v>45092</v>
          </cell>
        </row>
        <row r="32">
          <cell r="B32">
            <v>11059</v>
          </cell>
          <cell r="E32">
            <v>131325</v>
          </cell>
          <cell r="F32">
            <v>49401</v>
          </cell>
          <cell r="G32">
            <v>19625.190000000002</v>
          </cell>
          <cell r="H32">
            <v>27923.95</v>
          </cell>
        </row>
        <row r="33">
          <cell r="B33">
            <v>10820</v>
          </cell>
          <cell r="E33">
            <v>496280</v>
          </cell>
          <cell r="F33">
            <v>38869</v>
          </cell>
          <cell r="G33">
            <v>11836</v>
          </cell>
          <cell r="H33">
            <v>18046</v>
          </cell>
        </row>
        <row r="34">
          <cell r="B34">
            <v>10716</v>
          </cell>
          <cell r="E34">
            <v>296692.55</v>
          </cell>
          <cell r="F34">
            <v>44849</v>
          </cell>
          <cell r="G34">
            <v>39274</v>
          </cell>
          <cell r="H34">
            <v>310420</v>
          </cell>
        </row>
        <row r="35">
          <cell r="B35">
            <v>10535</v>
          </cell>
          <cell r="E35">
            <v>45881.55</v>
          </cell>
          <cell r="F35">
            <v>49882</v>
          </cell>
          <cell r="G35">
            <v>0</v>
          </cell>
          <cell r="H35">
            <v>0</v>
          </cell>
        </row>
        <row r="36">
          <cell r="B36">
            <v>10220</v>
          </cell>
          <cell r="E36">
            <v>38387</v>
          </cell>
          <cell r="F36">
            <v>41387</v>
          </cell>
          <cell r="G36">
            <v>28518</v>
          </cell>
          <cell r="H36">
            <v>49.53</v>
          </cell>
        </row>
        <row r="37">
          <cell r="B37">
            <v>10054</v>
          </cell>
          <cell r="E37">
            <v>113108</v>
          </cell>
          <cell r="F37">
            <v>46818</v>
          </cell>
          <cell r="G37">
            <v>76861</v>
          </cell>
          <cell r="H37">
            <v>41052</v>
          </cell>
        </row>
        <row r="38">
          <cell r="B38">
            <v>10045</v>
          </cell>
          <cell r="E38">
            <v>294311.28999999998</v>
          </cell>
          <cell r="F38">
            <v>46389</v>
          </cell>
          <cell r="G38">
            <v>19471</v>
          </cell>
          <cell r="H38">
            <v>11322</v>
          </cell>
        </row>
        <row r="39">
          <cell r="B39">
            <v>10002</v>
          </cell>
          <cell r="E39">
            <v>155692</v>
          </cell>
          <cell r="F39">
            <v>45557</v>
          </cell>
          <cell r="G39">
            <v>0</v>
          </cell>
          <cell r="H39">
            <v>16.18</v>
          </cell>
        </row>
        <row r="40">
          <cell r="B40">
            <v>9851</v>
          </cell>
          <cell r="E40">
            <v>182816</v>
          </cell>
          <cell r="F40">
            <v>43498</v>
          </cell>
          <cell r="G40">
            <v>2052</v>
          </cell>
          <cell r="H40">
            <v>78882</v>
          </cell>
        </row>
        <row r="41">
          <cell r="B41">
            <v>9769</v>
          </cell>
          <cell r="E41">
            <v>395723</v>
          </cell>
          <cell r="F41">
            <v>43347</v>
          </cell>
          <cell r="G41">
            <v>24415</v>
          </cell>
          <cell r="H41">
            <v>36587</v>
          </cell>
        </row>
        <row r="42">
          <cell r="B42">
            <v>9202</v>
          </cell>
          <cell r="E42">
            <v>131490.46000000002</v>
          </cell>
          <cell r="F42">
            <v>40525</v>
          </cell>
          <cell r="G42">
            <v>30809.67</v>
          </cell>
          <cell r="H42">
            <v>10832.39</v>
          </cell>
        </row>
        <row r="43">
          <cell r="B43">
            <v>9123</v>
          </cell>
          <cell r="E43">
            <v>182460</v>
          </cell>
          <cell r="F43">
            <v>37650</v>
          </cell>
          <cell r="G43">
            <v>17660.23</v>
          </cell>
          <cell r="H43">
            <v>46988.770000000004</v>
          </cell>
        </row>
        <row r="44">
          <cell r="B44">
            <v>9047</v>
          </cell>
          <cell r="E44">
            <v>117611</v>
          </cell>
          <cell r="F44">
            <v>39032</v>
          </cell>
          <cell r="G44">
            <v>0</v>
          </cell>
          <cell r="H44">
            <v>0</v>
          </cell>
        </row>
        <row r="45">
          <cell r="B45">
            <v>8721</v>
          </cell>
          <cell r="E45">
            <v>349800</v>
          </cell>
          <cell r="F45">
            <v>44938</v>
          </cell>
          <cell r="G45">
            <v>11739</v>
          </cell>
          <cell r="H45">
            <v>42742</v>
          </cell>
        </row>
        <row r="46">
          <cell r="B46">
            <v>8365</v>
          </cell>
          <cell r="E46">
            <v>186715</v>
          </cell>
          <cell r="F46">
            <v>38886</v>
          </cell>
          <cell r="G46">
            <v>82480</v>
          </cell>
          <cell r="H46">
            <v>32155</v>
          </cell>
        </row>
        <row r="47">
          <cell r="B47">
            <v>7932</v>
          </cell>
          <cell r="E47">
            <v>114144</v>
          </cell>
          <cell r="F47">
            <v>112906</v>
          </cell>
          <cell r="G47">
            <v>84742</v>
          </cell>
          <cell r="H47">
            <v>71409</v>
          </cell>
        </row>
        <row r="48">
          <cell r="B48">
            <v>7821</v>
          </cell>
          <cell r="E48">
            <v>170331</v>
          </cell>
          <cell r="F48">
            <v>35909</v>
          </cell>
          <cell r="G48">
            <v>28063</v>
          </cell>
          <cell r="H48">
            <v>34092</v>
          </cell>
        </row>
        <row r="49">
          <cell r="B49">
            <v>7691</v>
          </cell>
          <cell r="E49">
            <v>48913</v>
          </cell>
          <cell r="F49">
            <v>33922</v>
          </cell>
          <cell r="G49">
            <v>14583</v>
          </cell>
          <cell r="H49">
            <v>37122</v>
          </cell>
        </row>
        <row r="50">
          <cell r="B50">
            <v>7592</v>
          </cell>
          <cell r="E50">
            <v>85125</v>
          </cell>
          <cell r="F50">
            <v>35265</v>
          </cell>
          <cell r="G50">
            <v>0</v>
          </cell>
          <cell r="H50">
            <v>0</v>
          </cell>
        </row>
        <row r="51">
          <cell r="B51">
            <v>7248</v>
          </cell>
          <cell r="E51">
            <v>153400</v>
          </cell>
          <cell r="F51">
            <v>31756</v>
          </cell>
          <cell r="G51">
            <v>60957.19</v>
          </cell>
          <cell r="H51">
            <v>72271.47</v>
          </cell>
        </row>
        <row r="52">
          <cell r="B52">
            <v>7240</v>
          </cell>
          <cell r="E52">
            <v>126381.75</v>
          </cell>
          <cell r="F52">
            <v>33408</v>
          </cell>
          <cell r="G52">
            <v>13994.22</v>
          </cell>
          <cell r="H52">
            <v>22121.27</v>
          </cell>
        </row>
        <row r="53">
          <cell r="B53">
            <v>7231</v>
          </cell>
          <cell r="E53">
            <v>142073.98000000001</v>
          </cell>
          <cell r="F53">
            <v>31245</v>
          </cell>
          <cell r="G53">
            <v>84829.19</v>
          </cell>
          <cell r="H53">
            <v>23866.309999999998</v>
          </cell>
        </row>
        <row r="54">
          <cell r="B54">
            <v>7228</v>
          </cell>
          <cell r="E54">
            <v>94474</v>
          </cell>
          <cell r="F54">
            <v>31057</v>
          </cell>
          <cell r="G54">
            <v>46142</v>
          </cell>
          <cell r="H54">
            <v>31897</v>
          </cell>
        </row>
        <row r="55">
          <cell r="B55">
            <v>7040</v>
          </cell>
          <cell r="E55">
            <v>167064.70000000001</v>
          </cell>
          <cell r="F55">
            <v>32580</v>
          </cell>
          <cell r="G55">
            <v>0</v>
          </cell>
          <cell r="H55">
            <v>1790.28</v>
          </cell>
        </row>
        <row r="56">
          <cell r="B56">
            <v>6893</v>
          </cell>
          <cell r="E56">
            <v>167812</v>
          </cell>
          <cell r="F56">
            <v>29641</v>
          </cell>
          <cell r="G56">
            <v>168409</v>
          </cell>
          <cell r="H56">
            <v>24935</v>
          </cell>
        </row>
        <row r="57">
          <cell r="B57">
            <v>6862</v>
          </cell>
          <cell r="E57">
            <v>64769.32</v>
          </cell>
          <cell r="F57">
            <v>33618</v>
          </cell>
          <cell r="G57">
            <v>0</v>
          </cell>
          <cell r="H57">
            <v>14.92</v>
          </cell>
        </row>
        <row r="58">
          <cell r="B58">
            <v>6714</v>
          </cell>
          <cell r="E58">
            <v>31378.799999999999</v>
          </cell>
          <cell r="F58">
            <v>28791</v>
          </cell>
          <cell r="G58">
            <v>0</v>
          </cell>
          <cell r="H58">
            <v>0</v>
          </cell>
        </row>
        <row r="59">
          <cell r="B59">
            <v>6576</v>
          </cell>
          <cell r="E59">
            <v>51800</v>
          </cell>
          <cell r="F59">
            <v>30156</v>
          </cell>
          <cell r="G59">
            <v>36222</v>
          </cell>
          <cell r="H59">
            <v>24749</v>
          </cell>
        </row>
        <row r="60">
          <cell r="B60">
            <v>6361</v>
          </cell>
          <cell r="E60">
            <v>303528</v>
          </cell>
          <cell r="F60">
            <v>29148</v>
          </cell>
          <cell r="G60">
            <v>31930</v>
          </cell>
          <cell r="H60">
            <v>18696.96</v>
          </cell>
        </row>
        <row r="61">
          <cell r="B61">
            <v>6315</v>
          </cell>
          <cell r="E61">
            <v>94850</v>
          </cell>
          <cell r="F61">
            <v>29770</v>
          </cell>
          <cell r="G61">
            <v>26370</v>
          </cell>
          <cell r="H61">
            <v>25643</v>
          </cell>
        </row>
        <row r="62">
          <cell r="B62">
            <v>6177</v>
          </cell>
          <cell r="E62">
            <v>119949</v>
          </cell>
          <cell r="F62">
            <v>29186</v>
          </cell>
          <cell r="G62">
            <v>50598</v>
          </cell>
          <cell r="H62">
            <v>15305</v>
          </cell>
        </row>
        <row r="63">
          <cell r="B63">
            <v>5925</v>
          </cell>
          <cell r="E63">
            <v>54041.91</v>
          </cell>
          <cell r="F63">
            <v>29362</v>
          </cell>
          <cell r="G63">
            <v>19000</v>
          </cell>
          <cell r="H63">
            <v>434.52</v>
          </cell>
        </row>
        <row r="64">
          <cell r="B64">
            <v>5896</v>
          </cell>
          <cell r="E64">
            <v>88455</v>
          </cell>
          <cell r="F64">
            <v>28294</v>
          </cell>
          <cell r="G64">
            <v>214365</v>
          </cell>
          <cell r="H64">
            <v>48532</v>
          </cell>
        </row>
        <row r="65">
          <cell r="B65">
            <v>5775</v>
          </cell>
          <cell r="E65">
            <v>115660.53</v>
          </cell>
          <cell r="F65">
            <v>26016</v>
          </cell>
          <cell r="G65">
            <v>73564.17</v>
          </cell>
          <cell r="H65">
            <v>30609.789999999997</v>
          </cell>
        </row>
        <row r="66">
          <cell r="B66">
            <v>5749</v>
          </cell>
          <cell r="E66">
            <v>56583</v>
          </cell>
          <cell r="F66">
            <v>29864</v>
          </cell>
          <cell r="G66">
            <v>13588</v>
          </cell>
          <cell r="H66">
            <v>9588</v>
          </cell>
        </row>
        <row r="67">
          <cell r="B67">
            <v>5520</v>
          </cell>
          <cell r="E67">
            <v>309427</v>
          </cell>
          <cell r="F67">
            <v>26063</v>
          </cell>
          <cell r="G67">
            <v>10776</v>
          </cell>
          <cell r="H67">
            <v>28280</v>
          </cell>
        </row>
        <row r="68">
          <cell r="B68">
            <v>5441</v>
          </cell>
          <cell r="E68">
            <v>112248.75</v>
          </cell>
          <cell r="F68">
            <v>25068</v>
          </cell>
          <cell r="G68">
            <v>48205.520000000004</v>
          </cell>
          <cell r="H68">
            <v>40866.109999999993</v>
          </cell>
        </row>
        <row r="69">
          <cell r="B69">
            <v>5153</v>
          </cell>
          <cell r="E69">
            <v>87636</v>
          </cell>
          <cell r="F69">
            <v>23261</v>
          </cell>
          <cell r="G69">
            <v>49271</v>
          </cell>
          <cell r="H69">
            <v>19957</v>
          </cell>
        </row>
        <row r="70">
          <cell r="B70">
            <v>5096</v>
          </cell>
          <cell r="E70">
            <v>117150</v>
          </cell>
          <cell r="F70">
            <v>21756</v>
          </cell>
          <cell r="G70">
            <v>83516.42</v>
          </cell>
          <cell r="H70">
            <v>13852.35</v>
          </cell>
        </row>
        <row r="71">
          <cell r="B71">
            <v>4843</v>
          </cell>
          <cell r="E71">
            <v>269698.87</v>
          </cell>
          <cell r="F71">
            <v>20760</v>
          </cell>
          <cell r="G71">
            <v>6873</v>
          </cell>
          <cell r="H71">
            <v>24229</v>
          </cell>
        </row>
        <row r="72">
          <cell r="B72">
            <v>4745</v>
          </cell>
          <cell r="E72">
            <v>134156.53</v>
          </cell>
          <cell r="F72">
            <v>21352</v>
          </cell>
          <cell r="G72">
            <v>3092.1</v>
          </cell>
          <cell r="H72">
            <v>28487.290000000005</v>
          </cell>
        </row>
        <row r="73">
          <cell r="B73">
            <v>4599</v>
          </cell>
          <cell r="E73">
            <v>119412.74</v>
          </cell>
          <cell r="F73">
            <v>18868</v>
          </cell>
          <cell r="G73">
            <v>45784.31</v>
          </cell>
          <cell r="H73">
            <v>18734.95</v>
          </cell>
        </row>
        <row r="74">
          <cell r="B74">
            <v>4472</v>
          </cell>
          <cell r="E74">
            <v>116436</v>
          </cell>
          <cell r="F74">
            <v>21026</v>
          </cell>
          <cell r="G74">
            <v>22065</v>
          </cell>
          <cell r="H74">
            <v>25850</v>
          </cell>
        </row>
        <row r="75">
          <cell r="B75">
            <v>4158</v>
          </cell>
          <cell r="E75">
            <v>120210</v>
          </cell>
          <cell r="F75">
            <v>18379</v>
          </cell>
          <cell r="G75">
            <v>0</v>
          </cell>
          <cell r="H75">
            <v>17417.309999999998</v>
          </cell>
        </row>
        <row r="76">
          <cell r="B76">
            <v>4008</v>
          </cell>
          <cell r="E76">
            <v>100662</v>
          </cell>
          <cell r="F76">
            <v>17667</v>
          </cell>
          <cell r="G76">
            <v>14441.73</v>
          </cell>
          <cell r="H76">
            <v>15513.43</v>
          </cell>
        </row>
        <row r="77">
          <cell r="B77">
            <v>3925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B78">
            <v>3887</v>
          </cell>
          <cell r="E78">
            <v>117000</v>
          </cell>
          <cell r="F78">
            <v>16512</v>
          </cell>
          <cell r="G78">
            <v>16760</v>
          </cell>
          <cell r="H78">
            <v>23804</v>
          </cell>
        </row>
        <row r="79">
          <cell r="B79">
            <v>3830</v>
          </cell>
          <cell r="E79">
            <v>55700</v>
          </cell>
          <cell r="F79">
            <v>18208</v>
          </cell>
          <cell r="G79">
            <v>0</v>
          </cell>
          <cell r="H79">
            <v>59.94</v>
          </cell>
        </row>
        <row r="80">
          <cell r="B80">
            <v>3811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>
            <v>3783</v>
          </cell>
          <cell r="E81">
            <v>59828</v>
          </cell>
          <cell r="F81">
            <v>18422</v>
          </cell>
          <cell r="G81">
            <v>12143.32</v>
          </cell>
          <cell r="H81">
            <v>3250.2</v>
          </cell>
        </row>
        <row r="82">
          <cell r="B82">
            <v>3700</v>
          </cell>
          <cell r="E82">
            <v>123081.5</v>
          </cell>
          <cell r="F82">
            <v>17538</v>
          </cell>
          <cell r="G82">
            <v>28724.959999999999</v>
          </cell>
          <cell r="H82">
            <v>38939.030000000006</v>
          </cell>
        </row>
        <row r="83">
          <cell r="B83">
            <v>3578</v>
          </cell>
          <cell r="E83">
            <v>158797</v>
          </cell>
          <cell r="F83">
            <v>16908</v>
          </cell>
          <cell r="G83">
            <v>23663</v>
          </cell>
          <cell r="H83">
            <v>30244</v>
          </cell>
        </row>
        <row r="84">
          <cell r="B84">
            <v>3572</v>
          </cell>
          <cell r="E84">
            <v>44501.59</v>
          </cell>
          <cell r="F84">
            <v>15728</v>
          </cell>
          <cell r="G84">
            <v>20597.739999999998</v>
          </cell>
          <cell r="H84">
            <v>17969.07</v>
          </cell>
        </row>
        <row r="85">
          <cell r="B85">
            <v>3322</v>
          </cell>
          <cell r="E85">
            <v>77929</v>
          </cell>
          <cell r="F85">
            <v>17247</v>
          </cell>
          <cell r="G85">
            <v>36406.14</v>
          </cell>
          <cell r="H85">
            <v>20709.82</v>
          </cell>
        </row>
        <row r="86">
          <cell r="B86">
            <v>3259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B87">
            <v>3072</v>
          </cell>
          <cell r="E87">
            <v>157558</v>
          </cell>
          <cell r="F87">
            <v>14827</v>
          </cell>
          <cell r="G87">
            <v>19144</v>
          </cell>
          <cell r="H87">
            <v>23761</v>
          </cell>
        </row>
        <row r="88">
          <cell r="B88">
            <v>3042</v>
          </cell>
          <cell r="E88">
            <v>41920.449999999997</v>
          </cell>
          <cell r="F88">
            <v>15385</v>
          </cell>
          <cell r="G88">
            <v>52162.2</v>
          </cell>
          <cell r="H88">
            <v>3338.0300000000007</v>
          </cell>
        </row>
        <row r="89">
          <cell r="B89">
            <v>2848</v>
          </cell>
          <cell r="E89">
            <v>19690</v>
          </cell>
          <cell r="F89">
            <v>13712</v>
          </cell>
          <cell r="G89">
            <v>14657</v>
          </cell>
          <cell r="H89">
            <v>5023</v>
          </cell>
        </row>
        <row r="90">
          <cell r="B90">
            <v>2847</v>
          </cell>
          <cell r="E90">
            <v>59842</v>
          </cell>
          <cell r="F90">
            <v>14810</v>
          </cell>
          <cell r="G90">
            <v>26837</v>
          </cell>
          <cell r="H90">
            <v>23701</v>
          </cell>
        </row>
        <row r="91">
          <cell r="B91">
            <v>2836</v>
          </cell>
          <cell r="E91">
            <v>125787</v>
          </cell>
          <cell r="F91">
            <v>14098</v>
          </cell>
          <cell r="G91">
            <v>102572</v>
          </cell>
          <cell r="H91">
            <v>30585</v>
          </cell>
        </row>
        <row r="92">
          <cell r="B92">
            <v>2734</v>
          </cell>
          <cell r="E92">
            <v>33462</v>
          </cell>
          <cell r="F92">
            <v>12360</v>
          </cell>
          <cell r="G92">
            <v>88840</v>
          </cell>
          <cell r="H92">
            <v>11364</v>
          </cell>
        </row>
        <row r="93">
          <cell r="B93">
            <v>2656</v>
          </cell>
          <cell r="E93">
            <v>39857.129999999997</v>
          </cell>
          <cell r="F93">
            <v>12729</v>
          </cell>
          <cell r="G93">
            <v>18066.48</v>
          </cell>
          <cell r="H93">
            <v>5537.52</v>
          </cell>
        </row>
        <row r="94">
          <cell r="B94">
            <v>2648</v>
          </cell>
          <cell r="E94">
            <v>50000</v>
          </cell>
          <cell r="F94">
            <v>13167</v>
          </cell>
          <cell r="G94">
            <v>34597</v>
          </cell>
          <cell r="H94">
            <v>13064</v>
          </cell>
        </row>
        <row r="95">
          <cell r="B95">
            <v>2547</v>
          </cell>
          <cell r="E95">
            <v>13000</v>
          </cell>
          <cell r="F95">
            <v>13304</v>
          </cell>
          <cell r="G95">
            <v>5508.1900000000005</v>
          </cell>
          <cell r="H95">
            <v>1059.46</v>
          </cell>
        </row>
        <row r="96">
          <cell r="B96">
            <v>2537</v>
          </cell>
          <cell r="E96">
            <v>64303</v>
          </cell>
          <cell r="F96">
            <v>12446</v>
          </cell>
          <cell r="G96">
            <v>22263.83</v>
          </cell>
          <cell r="H96">
            <v>22783.839999999997</v>
          </cell>
        </row>
        <row r="97">
          <cell r="B97">
            <v>2518</v>
          </cell>
          <cell r="E97">
            <v>65731</v>
          </cell>
          <cell r="F97">
            <v>11725</v>
          </cell>
          <cell r="G97">
            <v>35506</v>
          </cell>
          <cell r="H97">
            <v>33564</v>
          </cell>
        </row>
        <row r="98">
          <cell r="B98">
            <v>2496</v>
          </cell>
          <cell r="E98">
            <v>58675</v>
          </cell>
          <cell r="F98">
            <v>11266</v>
          </cell>
          <cell r="G98">
            <v>46272</v>
          </cell>
          <cell r="H98">
            <v>27368</v>
          </cell>
        </row>
        <row r="99">
          <cell r="B99">
            <v>2278</v>
          </cell>
          <cell r="E99">
            <v>50395</v>
          </cell>
          <cell r="F99">
            <v>12026</v>
          </cell>
          <cell r="G99">
            <v>498.36</v>
          </cell>
          <cell r="H99">
            <v>6605.79</v>
          </cell>
        </row>
        <row r="100">
          <cell r="B100">
            <v>2264</v>
          </cell>
          <cell r="E100">
            <v>40000</v>
          </cell>
          <cell r="F100">
            <v>11335</v>
          </cell>
          <cell r="G100">
            <v>33663</v>
          </cell>
          <cell r="H100">
            <v>11764.739999999998</v>
          </cell>
        </row>
        <row r="101">
          <cell r="B101">
            <v>2255</v>
          </cell>
          <cell r="E101">
            <v>80858.990000000005</v>
          </cell>
          <cell r="F101">
            <v>10297</v>
          </cell>
          <cell r="G101">
            <v>41809.64</v>
          </cell>
          <cell r="H101">
            <v>10352.15</v>
          </cell>
        </row>
        <row r="102">
          <cell r="B102">
            <v>2254</v>
          </cell>
          <cell r="E102">
            <v>22056</v>
          </cell>
          <cell r="F102">
            <v>10550</v>
          </cell>
          <cell r="G102">
            <v>16280</v>
          </cell>
          <cell r="H102">
            <v>18373</v>
          </cell>
        </row>
        <row r="103">
          <cell r="B103">
            <v>2192</v>
          </cell>
          <cell r="E103">
            <v>38284</v>
          </cell>
          <cell r="F103">
            <v>11318</v>
          </cell>
          <cell r="G103">
            <v>25348</v>
          </cell>
          <cell r="H103">
            <v>15120</v>
          </cell>
        </row>
        <row r="104">
          <cell r="B104">
            <v>2125</v>
          </cell>
          <cell r="E104">
            <v>54831.76</v>
          </cell>
          <cell r="F104">
            <v>11116</v>
          </cell>
          <cell r="G104">
            <v>53194</v>
          </cell>
          <cell r="H104">
            <v>11718</v>
          </cell>
        </row>
        <row r="105">
          <cell r="B105">
            <v>2114</v>
          </cell>
          <cell r="E105">
            <v>39953</v>
          </cell>
          <cell r="F105">
            <v>9508</v>
          </cell>
          <cell r="G105">
            <v>21891</v>
          </cell>
          <cell r="H105">
            <v>11151</v>
          </cell>
        </row>
        <row r="106">
          <cell r="B106">
            <v>2078</v>
          </cell>
          <cell r="E106">
            <v>9531</v>
          </cell>
          <cell r="F106">
            <v>10915</v>
          </cell>
          <cell r="G106">
            <v>7422</v>
          </cell>
          <cell r="H106">
            <v>7638</v>
          </cell>
        </row>
        <row r="107">
          <cell r="B107">
            <v>2055</v>
          </cell>
          <cell r="E107">
            <v>40358</v>
          </cell>
          <cell r="F107">
            <v>9898</v>
          </cell>
          <cell r="G107">
            <v>18185.809999999998</v>
          </cell>
          <cell r="H107">
            <v>14726.75</v>
          </cell>
        </row>
        <row r="108">
          <cell r="B108">
            <v>1992</v>
          </cell>
          <cell r="E108">
            <v>41908</v>
          </cell>
          <cell r="F108">
            <v>10546</v>
          </cell>
          <cell r="G108">
            <v>33666</v>
          </cell>
          <cell r="H108">
            <v>2362</v>
          </cell>
        </row>
        <row r="109">
          <cell r="B109">
            <v>1940</v>
          </cell>
          <cell r="E109">
            <v>44526</v>
          </cell>
          <cell r="F109">
            <v>9559</v>
          </cell>
          <cell r="G109">
            <v>14903.94</v>
          </cell>
          <cell r="H109">
            <v>5204.8599999999997</v>
          </cell>
        </row>
        <row r="110">
          <cell r="B110">
            <v>1884</v>
          </cell>
          <cell r="E110">
            <v>32028</v>
          </cell>
          <cell r="F110">
            <v>9962</v>
          </cell>
          <cell r="G110">
            <v>91730</v>
          </cell>
          <cell r="H110">
            <v>22135</v>
          </cell>
        </row>
        <row r="111">
          <cell r="B111">
            <v>1876</v>
          </cell>
          <cell r="E111">
            <v>103351</v>
          </cell>
          <cell r="F111">
            <v>9799</v>
          </cell>
          <cell r="G111">
            <v>13191</v>
          </cell>
          <cell r="H111">
            <v>12147</v>
          </cell>
        </row>
        <row r="112">
          <cell r="B112">
            <v>1868</v>
          </cell>
          <cell r="E112">
            <v>35535.129999999997</v>
          </cell>
          <cell r="F112">
            <v>9310</v>
          </cell>
          <cell r="G112">
            <v>12853.25</v>
          </cell>
          <cell r="H112">
            <v>12573.430000000002</v>
          </cell>
        </row>
        <row r="113">
          <cell r="B113">
            <v>1858</v>
          </cell>
          <cell r="E113">
            <v>36040.770000000004</v>
          </cell>
          <cell r="F113">
            <v>9752</v>
          </cell>
          <cell r="G113">
            <v>10000</v>
          </cell>
          <cell r="H113">
            <v>5600.81</v>
          </cell>
        </row>
        <row r="114">
          <cell r="B114">
            <v>1664</v>
          </cell>
          <cell r="E114">
            <v>4620</v>
          </cell>
          <cell r="F114">
            <v>9259</v>
          </cell>
          <cell r="G114">
            <v>2456</v>
          </cell>
          <cell r="H114">
            <v>3309.86</v>
          </cell>
        </row>
        <row r="115">
          <cell r="B115">
            <v>1610</v>
          </cell>
          <cell r="E115">
            <v>7053</v>
          </cell>
          <cell r="F115">
            <v>9053</v>
          </cell>
          <cell r="G115">
            <v>0</v>
          </cell>
          <cell r="H115">
            <v>594.65</v>
          </cell>
        </row>
        <row r="116">
          <cell r="B116">
            <v>1592</v>
          </cell>
          <cell r="E116">
            <v>22978.62</v>
          </cell>
          <cell r="F116">
            <v>9297</v>
          </cell>
          <cell r="G116">
            <v>42178</v>
          </cell>
          <cell r="H116">
            <v>15195</v>
          </cell>
        </row>
        <row r="117">
          <cell r="B117">
            <v>1534</v>
          </cell>
          <cell r="E117">
            <v>21754.25</v>
          </cell>
          <cell r="F117">
            <v>8572</v>
          </cell>
          <cell r="G117">
            <v>31678.989999999998</v>
          </cell>
          <cell r="H117">
            <v>26600.53</v>
          </cell>
        </row>
        <row r="118">
          <cell r="B118">
            <v>1512</v>
          </cell>
          <cell r="E118">
            <v>33258.630000000005</v>
          </cell>
          <cell r="F118">
            <v>8178</v>
          </cell>
          <cell r="G118">
            <v>9940</v>
          </cell>
          <cell r="H118">
            <v>9504.02</v>
          </cell>
        </row>
        <row r="119">
          <cell r="B119">
            <v>1493</v>
          </cell>
          <cell r="E119">
            <v>52238</v>
          </cell>
          <cell r="F119">
            <v>7547</v>
          </cell>
          <cell r="G119">
            <v>34472</v>
          </cell>
          <cell r="H119">
            <v>17077</v>
          </cell>
        </row>
        <row r="120">
          <cell r="B120">
            <v>1487</v>
          </cell>
          <cell r="E120">
            <v>8178.5</v>
          </cell>
          <cell r="F120">
            <v>8418</v>
          </cell>
          <cell r="G120">
            <v>0</v>
          </cell>
          <cell r="H120">
            <v>0</v>
          </cell>
        </row>
        <row r="121">
          <cell r="B121">
            <v>1474</v>
          </cell>
          <cell r="E121">
            <v>10900</v>
          </cell>
          <cell r="F121">
            <v>8735</v>
          </cell>
          <cell r="G121">
            <v>39383.24</v>
          </cell>
          <cell r="H121">
            <v>11213.14</v>
          </cell>
        </row>
        <row r="122">
          <cell r="B122">
            <v>1443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B123">
            <v>1390</v>
          </cell>
          <cell r="E123">
            <v>9124.9</v>
          </cell>
          <cell r="F123">
            <v>7663</v>
          </cell>
          <cell r="G123">
            <v>22770.27</v>
          </cell>
          <cell r="H123">
            <v>14783.53</v>
          </cell>
        </row>
        <row r="124">
          <cell r="B124">
            <v>1243</v>
          </cell>
          <cell r="E124">
            <v>11808.5</v>
          </cell>
          <cell r="F124">
            <v>7250</v>
          </cell>
          <cell r="G124">
            <v>20053.400000000001</v>
          </cell>
          <cell r="H124">
            <v>15989.09</v>
          </cell>
        </row>
        <row r="125">
          <cell r="B125">
            <v>1232</v>
          </cell>
          <cell r="E125">
            <v>17428</v>
          </cell>
          <cell r="F125">
            <v>7250</v>
          </cell>
          <cell r="G125">
            <v>23968.44</v>
          </cell>
          <cell r="H125">
            <v>9165.09</v>
          </cell>
        </row>
        <row r="126">
          <cell r="B126">
            <v>1215</v>
          </cell>
          <cell r="E126">
            <v>12927.78</v>
          </cell>
          <cell r="F126">
            <v>7250</v>
          </cell>
          <cell r="G126">
            <v>10436</v>
          </cell>
          <cell r="H126">
            <v>2158</v>
          </cell>
        </row>
        <row r="127">
          <cell r="B127">
            <v>1205</v>
          </cell>
          <cell r="E127">
            <v>4534.96</v>
          </cell>
          <cell r="F127">
            <v>7250</v>
          </cell>
          <cell r="G127">
            <v>12641.07</v>
          </cell>
          <cell r="H127">
            <v>5343.71</v>
          </cell>
        </row>
        <row r="128">
          <cell r="B128">
            <v>1148</v>
          </cell>
          <cell r="E128">
            <v>5308</v>
          </cell>
          <cell r="F128">
            <v>6750</v>
          </cell>
          <cell r="G128">
            <v>11176</v>
          </cell>
          <cell r="H128">
            <v>2636</v>
          </cell>
        </row>
        <row r="129">
          <cell r="B129">
            <v>1105</v>
          </cell>
          <cell r="E129">
            <v>5670</v>
          </cell>
          <cell r="F129">
            <v>6750</v>
          </cell>
          <cell r="G129">
            <v>19022</v>
          </cell>
          <cell r="H129">
            <v>2558</v>
          </cell>
        </row>
        <row r="130">
          <cell r="B130">
            <v>1085</v>
          </cell>
          <cell r="E130">
            <v>6000</v>
          </cell>
          <cell r="F130">
            <v>6750</v>
          </cell>
          <cell r="G130">
            <v>23958.76</v>
          </cell>
          <cell r="H130">
            <v>55763.22</v>
          </cell>
        </row>
        <row r="131">
          <cell r="B131">
            <v>1083</v>
          </cell>
          <cell r="E131">
            <v>21064</v>
          </cell>
          <cell r="F131">
            <v>6750</v>
          </cell>
          <cell r="G131">
            <v>9009.33</v>
          </cell>
          <cell r="H131">
            <v>13144.710000000001</v>
          </cell>
        </row>
        <row r="132">
          <cell r="B132">
            <v>1082</v>
          </cell>
          <cell r="E132">
            <v>16756.349999999999</v>
          </cell>
          <cell r="F132">
            <v>6750</v>
          </cell>
          <cell r="G132">
            <v>0</v>
          </cell>
          <cell r="H132">
            <v>3848.25</v>
          </cell>
        </row>
        <row r="133">
          <cell r="B133">
            <v>1069</v>
          </cell>
          <cell r="E133">
            <v>4000</v>
          </cell>
          <cell r="F133">
            <v>6750</v>
          </cell>
          <cell r="G133">
            <v>13500</v>
          </cell>
          <cell r="H133">
            <v>65478.02</v>
          </cell>
        </row>
        <row r="134">
          <cell r="B134">
            <v>1058</v>
          </cell>
          <cell r="E134">
            <v>6945</v>
          </cell>
          <cell r="F134">
            <v>6750</v>
          </cell>
          <cell r="G134">
            <v>7700</v>
          </cell>
          <cell r="H134">
            <v>31710.43</v>
          </cell>
        </row>
        <row r="135">
          <cell r="B135">
            <v>1041</v>
          </cell>
          <cell r="E135">
            <v>11828</v>
          </cell>
          <cell r="F135">
            <v>6750</v>
          </cell>
          <cell r="G135">
            <v>16124.449999999999</v>
          </cell>
          <cell r="H135">
            <v>3989.9599999999996</v>
          </cell>
        </row>
        <row r="136">
          <cell r="B136">
            <v>1019</v>
          </cell>
          <cell r="E136">
            <v>5000</v>
          </cell>
          <cell r="F136">
            <v>6750</v>
          </cell>
          <cell r="G136">
            <v>6346.86</v>
          </cell>
          <cell r="H136">
            <v>1808.09</v>
          </cell>
        </row>
        <row r="137">
          <cell r="B137">
            <v>1015</v>
          </cell>
          <cell r="E137">
            <v>12302</v>
          </cell>
          <cell r="F137">
            <v>6750</v>
          </cell>
          <cell r="G137">
            <v>10961.16</v>
          </cell>
          <cell r="H137">
            <v>35637.949999999997</v>
          </cell>
        </row>
        <row r="138">
          <cell r="B138">
            <v>1010</v>
          </cell>
          <cell r="E138">
            <v>14630</v>
          </cell>
          <cell r="F138">
            <v>6750</v>
          </cell>
          <cell r="G138">
            <v>9846.2099999999991</v>
          </cell>
          <cell r="H138">
            <v>10145.129999999999</v>
          </cell>
        </row>
        <row r="139">
          <cell r="B139">
            <v>1002</v>
          </cell>
          <cell r="E139">
            <v>21500</v>
          </cell>
          <cell r="F139">
            <v>6750</v>
          </cell>
          <cell r="G139">
            <v>6250.98</v>
          </cell>
          <cell r="H139">
            <v>2967.67</v>
          </cell>
        </row>
        <row r="140">
          <cell r="B140">
            <v>978</v>
          </cell>
          <cell r="E140">
            <v>6650.4</v>
          </cell>
          <cell r="F140">
            <v>6750</v>
          </cell>
          <cell r="G140">
            <v>24207.5</v>
          </cell>
          <cell r="H140">
            <v>999.71</v>
          </cell>
        </row>
        <row r="141">
          <cell r="B141">
            <v>945</v>
          </cell>
          <cell r="E141">
            <v>9265.64</v>
          </cell>
          <cell r="F141">
            <v>6750</v>
          </cell>
          <cell r="G141">
            <v>14887.22</v>
          </cell>
          <cell r="H141">
            <v>7552.1</v>
          </cell>
        </row>
        <row r="142">
          <cell r="B142">
            <v>941</v>
          </cell>
          <cell r="E142">
            <v>13861</v>
          </cell>
          <cell r="F142">
            <v>6750</v>
          </cell>
          <cell r="G142">
            <v>7862.96</v>
          </cell>
          <cell r="H142">
            <v>5500.119999999999</v>
          </cell>
        </row>
        <row r="143">
          <cell r="B143">
            <v>931</v>
          </cell>
          <cell r="E143">
            <v>5000</v>
          </cell>
          <cell r="F143">
            <v>6750</v>
          </cell>
          <cell r="G143">
            <v>8981.74</v>
          </cell>
          <cell r="H143">
            <v>4407.09</v>
          </cell>
        </row>
        <row r="144">
          <cell r="B144">
            <v>895</v>
          </cell>
          <cell r="E144">
            <v>19097.36</v>
          </cell>
          <cell r="F144">
            <v>6750</v>
          </cell>
          <cell r="G144">
            <v>6872.0599999999995</v>
          </cell>
          <cell r="H144">
            <v>7458.699999999998</v>
          </cell>
        </row>
        <row r="145">
          <cell r="B145">
            <v>891</v>
          </cell>
          <cell r="E145">
            <v>5150</v>
          </cell>
          <cell r="F145">
            <v>6750</v>
          </cell>
          <cell r="G145">
            <v>3054.9300000000003</v>
          </cell>
          <cell r="H145">
            <v>3126</v>
          </cell>
        </row>
        <row r="146">
          <cell r="B146">
            <v>884</v>
          </cell>
          <cell r="E146">
            <v>11796</v>
          </cell>
          <cell r="F146">
            <v>8052</v>
          </cell>
          <cell r="G146">
            <v>59955.61</v>
          </cell>
          <cell r="H146">
            <v>14550.970000000001</v>
          </cell>
        </row>
        <row r="147">
          <cell r="B147">
            <v>875</v>
          </cell>
          <cell r="E147">
            <v>5078.76</v>
          </cell>
          <cell r="F147">
            <v>6750</v>
          </cell>
          <cell r="G147">
            <v>56390.559999999998</v>
          </cell>
          <cell r="H147">
            <v>7354.3600000000006</v>
          </cell>
        </row>
        <row r="148">
          <cell r="B148">
            <v>868</v>
          </cell>
          <cell r="E148">
            <v>7125</v>
          </cell>
          <cell r="F148">
            <v>6750</v>
          </cell>
          <cell r="G148">
            <v>7105.24</v>
          </cell>
          <cell r="H148">
            <v>5537.27</v>
          </cell>
        </row>
        <row r="149">
          <cell r="B149">
            <v>851</v>
          </cell>
          <cell r="E149">
            <v>9078.76</v>
          </cell>
          <cell r="F149">
            <v>6750</v>
          </cell>
          <cell r="G149">
            <v>15126.55</v>
          </cell>
          <cell r="H149">
            <v>3722</v>
          </cell>
        </row>
        <row r="150">
          <cell r="B150">
            <v>851</v>
          </cell>
          <cell r="E150">
            <v>20402</v>
          </cell>
          <cell r="F150">
            <v>6750</v>
          </cell>
          <cell r="G150">
            <v>14173.45</v>
          </cell>
          <cell r="H150">
            <v>11045.919999999998</v>
          </cell>
        </row>
        <row r="151">
          <cell r="B151">
            <v>846</v>
          </cell>
          <cell r="E151">
            <v>7000</v>
          </cell>
          <cell r="F151">
            <v>6750</v>
          </cell>
          <cell r="G151">
            <v>9603.48</v>
          </cell>
          <cell r="H151">
            <v>3265.85</v>
          </cell>
        </row>
        <row r="152">
          <cell r="B152">
            <v>837</v>
          </cell>
          <cell r="E152">
            <v>10710.04</v>
          </cell>
          <cell r="F152">
            <v>6750</v>
          </cell>
          <cell r="G152">
            <v>8399.58</v>
          </cell>
          <cell r="H152">
            <v>16280.859999999999</v>
          </cell>
        </row>
        <row r="153">
          <cell r="B153">
            <v>824</v>
          </cell>
          <cell r="E153">
            <v>15651.669999999998</v>
          </cell>
          <cell r="F153">
            <v>6750</v>
          </cell>
          <cell r="G153">
            <v>11272.47</v>
          </cell>
          <cell r="H153">
            <v>6076.86</v>
          </cell>
        </row>
        <row r="154">
          <cell r="B154">
            <v>821</v>
          </cell>
          <cell r="E154">
            <v>7309.42</v>
          </cell>
          <cell r="F154">
            <v>6750</v>
          </cell>
          <cell r="G154">
            <v>19025.5</v>
          </cell>
          <cell r="H154">
            <v>12261.64</v>
          </cell>
        </row>
        <row r="155">
          <cell r="B155">
            <v>818</v>
          </cell>
          <cell r="E155">
            <v>5322.24</v>
          </cell>
          <cell r="F155">
            <v>6750</v>
          </cell>
          <cell r="G155">
            <v>13016.95</v>
          </cell>
          <cell r="H155">
            <v>3182.5299999999997</v>
          </cell>
        </row>
        <row r="156">
          <cell r="B156">
            <v>782</v>
          </cell>
          <cell r="E156">
            <v>11572.27</v>
          </cell>
          <cell r="F156">
            <v>6750</v>
          </cell>
          <cell r="G156">
            <v>10995.48</v>
          </cell>
          <cell r="H156">
            <v>6441.7300000000005</v>
          </cell>
        </row>
        <row r="157">
          <cell r="B157">
            <v>781</v>
          </cell>
          <cell r="E157">
            <v>4652</v>
          </cell>
          <cell r="F157">
            <v>6750</v>
          </cell>
          <cell r="G157">
            <v>6503</v>
          </cell>
          <cell r="H157">
            <v>186</v>
          </cell>
        </row>
        <row r="158">
          <cell r="B158">
            <v>765</v>
          </cell>
          <cell r="E158">
            <v>6789.05</v>
          </cell>
          <cell r="F158">
            <v>1500</v>
          </cell>
          <cell r="G158">
            <v>19470.300000000003</v>
          </cell>
          <cell r="H158">
            <v>2536.13</v>
          </cell>
        </row>
        <row r="159">
          <cell r="B159">
            <v>761</v>
          </cell>
          <cell r="E159">
            <v>3120.6</v>
          </cell>
          <cell r="F159">
            <v>6750</v>
          </cell>
          <cell r="G159">
            <v>11109.220000000001</v>
          </cell>
          <cell r="H159">
            <v>4143.75</v>
          </cell>
        </row>
        <row r="160">
          <cell r="B160">
            <v>741</v>
          </cell>
          <cell r="E160">
            <v>2560</v>
          </cell>
          <cell r="F160">
            <v>6750</v>
          </cell>
          <cell r="G160">
            <v>9322.869999999999</v>
          </cell>
          <cell r="H160">
            <v>2127.04</v>
          </cell>
        </row>
        <row r="161">
          <cell r="B161">
            <v>739</v>
          </cell>
          <cell r="E161">
            <v>2845.15</v>
          </cell>
          <cell r="F161">
            <v>6750</v>
          </cell>
          <cell r="G161">
            <v>14700</v>
          </cell>
          <cell r="H161">
            <v>648.99</v>
          </cell>
        </row>
        <row r="162">
          <cell r="B162">
            <v>712</v>
          </cell>
          <cell r="E162">
            <v>7860.97</v>
          </cell>
          <cell r="F162">
            <v>6750</v>
          </cell>
          <cell r="G162">
            <v>13576</v>
          </cell>
          <cell r="H162">
            <v>7925.47</v>
          </cell>
        </row>
        <row r="163">
          <cell r="B163">
            <v>656</v>
          </cell>
          <cell r="E163">
            <v>3024.16</v>
          </cell>
          <cell r="F163">
            <v>6750</v>
          </cell>
          <cell r="G163">
            <v>11734</v>
          </cell>
          <cell r="H163">
            <v>4377.369999999999</v>
          </cell>
        </row>
        <row r="164">
          <cell r="B164">
            <v>638</v>
          </cell>
          <cell r="E164">
            <v>4500</v>
          </cell>
          <cell r="F164">
            <v>6750</v>
          </cell>
          <cell r="G164">
            <v>2723.26</v>
          </cell>
          <cell r="H164">
            <v>1241.54</v>
          </cell>
        </row>
        <row r="165">
          <cell r="B165">
            <v>621</v>
          </cell>
          <cell r="E165">
            <v>9804.0499999999993</v>
          </cell>
          <cell r="F165">
            <v>4100</v>
          </cell>
          <cell r="G165">
            <v>8863</v>
          </cell>
          <cell r="H165">
            <v>10976.11</v>
          </cell>
        </row>
        <row r="166">
          <cell r="B166">
            <v>613</v>
          </cell>
          <cell r="E166">
            <v>2603.8500000000004</v>
          </cell>
          <cell r="F166">
            <v>4100</v>
          </cell>
          <cell r="G166">
            <v>13500</v>
          </cell>
          <cell r="H166">
            <v>933.44</v>
          </cell>
        </row>
        <row r="167">
          <cell r="B167">
            <v>610</v>
          </cell>
          <cell r="E167">
            <v>3660</v>
          </cell>
          <cell r="F167">
            <v>4100</v>
          </cell>
          <cell r="G167">
            <v>5968</v>
          </cell>
          <cell r="H167">
            <v>7773</v>
          </cell>
        </row>
        <row r="168">
          <cell r="B168">
            <v>601</v>
          </cell>
          <cell r="E168">
            <v>10204</v>
          </cell>
          <cell r="F168">
            <v>6750</v>
          </cell>
          <cell r="G168">
            <v>27262</v>
          </cell>
          <cell r="H168">
            <v>9534</v>
          </cell>
        </row>
        <row r="169">
          <cell r="B169">
            <v>579</v>
          </cell>
          <cell r="E169">
            <v>13806</v>
          </cell>
          <cell r="F169">
            <v>3600</v>
          </cell>
          <cell r="G169">
            <v>49017.2</v>
          </cell>
          <cell r="H169">
            <v>2630.2599999999998</v>
          </cell>
        </row>
        <row r="170">
          <cell r="B170">
            <v>570</v>
          </cell>
          <cell r="E170">
            <v>2679</v>
          </cell>
          <cell r="F170">
            <v>3600</v>
          </cell>
          <cell r="G170">
            <v>10019.540000000001</v>
          </cell>
          <cell r="H170">
            <v>2149.9</v>
          </cell>
        </row>
        <row r="171">
          <cell r="B171">
            <v>569</v>
          </cell>
          <cell r="E171">
            <v>1392</v>
          </cell>
          <cell r="F171">
            <v>2600</v>
          </cell>
          <cell r="G171">
            <v>7311</v>
          </cell>
          <cell r="H171">
            <v>903</v>
          </cell>
        </row>
        <row r="172">
          <cell r="B172">
            <v>561</v>
          </cell>
          <cell r="E172">
            <v>22224.720000000001</v>
          </cell>
          <cell r="F172">
            <v>6200</v>
          </cell>
          <cell r="G172">
            <v>7272.31</v>
          </cell>
          <cell r="H172">
            <v>2806.19</v>
          </cell>
        </row>
        <row r="173">
          <cell r="B173">
            <v>545</v>
          </cell>
          <cell r="E173">
            <v>2561.5</v>
          </cell>
          <cell r="F173">
            <v>3600</v>
          </cell>
          <cell r="G173">
            <v>8939.14</v>
          </cell>
          <cell r="H173">
            <v>597.01</v>
          </cell>
        </row>
        <row r="174">
          <cell r="B174">
            <v>524</v>
          </cell>
          <cell r="E174">
            <v>2164</v>
          </cell>
          <cell r="F174">
            <v>3600</v>
          </cell>
          <cell r="G174">
            <v>11522.36</v>
          </cell>
          <cell r="H174">
            <v>43537.85</v>
          </cell>
        </row>
        <row r="175">
          <cell r="B175">
            <v>515</v>
          </cell>
          <cell r="E175">
            <v>5500</v>
          </cell>
          <cell r="F175">
            <v>3600</v>
          </cell>
          <cell r="G175">
            <v>33955.800000000003</v>
          </cell>
          <cell r="H175">
            <v>8772.9599999999973</v>
          </cell>
        </row>
        <row r="176">
          <cell r="B176">
            <v>505</v>
          </cell>
          <cell r="E176">
            <v>9770</v>
          </cell>
          <cell r="F176">
            <v>3600</v>
          </cell>
          <cell r="G176">
            <v>16464.739999999998</v>
          </cell>
          <cell r="H176">
            <v>15415.99</v>
          </cell>
        </row>
        <row r="177">
          <cell r="B177">
            <v>497</v>
          </cell>
          <cell r="E177">
            <v>1568</v>
          </cell>
          <cell r="F177">
            <v>3600</v>
          </cell>
          <cell r="G177">
            <v>17341</v>
          </cell>
          <cell r="H177">
            <v>2709</v>
          </cell>
        </row>
        <row r="178">
          <cell r="B178">
            <v>465</v>
          </cell>
          <cell r="E178">
            <v>1500</v>
          </cell>
          <cell r="F178">
            <v>3600</v>
          </cell>
          <cell r="G178">
            <v>896</v>
          </cell>
          <cell r="H178">
            <v>8416.6299999999992</v>
          </cell>
        </row>
        <row r="179">
          <cell r="B179">
            <v>463</v>
          </cell>
          <cell r="E179">
            <v>3486.05</v>
          </cell>
          <cell r="F179">
            <v>3600</v>
          </cell>
          <cell r="G179">
            <v>18454.57</v>
          </cell>
          <cell r="H179">
            <v>4072.98</v>
          </cell>
        </row>
        <row r="180">
          <cell r="B180">
            <v>458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B181">
            <v>445</v>
          </cell>
          <cell r="E181">
            <v>4065</v>
          </cell>
          <cell r="F181">
            <v>3600</v>
          </cell>
          <cell r="G181">
            <v>17741.21</v>
          </cell>
          <cell r="H181">
            <v>5650.35</v>
          </cell>
        </row>
        <row r="182">
          <cell r="B182">
            <v>444</v>
          </cell>
          <cell r="E182">
            <v>870</v>
          </cell>
          <cell r="F182">
            <v>3600</v>
          </cell>
          <cell r="G182">
            <v>4058.34</v>
          </cell>
          <cell r="H182">
            <v>996.62</v>
          </cell>
        </row>
        <row r="183">
          <cell r="B183">
            <v>432</v>
          </cell>
          <cell r="E183">
            <v>4235</v>
          </cell>
          <cell r="F183">
            <v>6200</v>
          </cell>
          <cell r="G183">
            <v>13591</v>
          </cell>
          <cell r="H183">
            <v>13140.23</v>
          </cell>
        </row>
        <row r="184">
          <cell r="B184">
            <v>430</v>
          </cell>
          <cell r="E184">
            <v>3805.59</v>
          </cell>
          <cell r="F184">
            <v>3600</v>
          </cell>
          <cell r="G184">
            <v>1778.37</v>
          </cell>
          <cell r="H184">
            <v>8968.42</v>
          </cell>
        </row>
        <row r="185">
          <cell r="B185">
            <v>429</v>
          </cell>
          <cell r="E185">
            <v>5000</v>
          </cell>
          <cell r="F185">
            <v>3600</v>
          </cell>
          <cell r="G185">
            <v>10565.24</v>
          </cell>
          <cell r="H185">
            <v>14103.19</v>
          </cell>
        </row>
        <row r="186">
          <cell r="B186">
            <v>405</v>
          </cell>
          <cell r="E186">
            <v>1012.5</v>
          </cell>
          <cell r="F186">
            <v>3600</v>
          </cell>
          <cell r="G186">
            <v>14527.89</v>
          </cell>
          <cell r="H186">
            <v>353.29</v>
          </cell>
        </row>
        <row r="187">
          <cell r="B187">
            <v>398</v>
          </cell>
          <cell r="E187">
            <v>7577.68</v>
          </cell>
          <cell r="F187">
            <v>3600</v>
          </cell>
          <cell r="G187">
            <v>14507.57</v>
          </cell>
          <cell r="H187">
            <v>2468.73</v>
          </cell>
        </row>
        <row r="188">
          <cell r="B188">
            <v>393</v>
          </cell>
          <cell r="E188">
            <v>4000</v>
          </cell>
          <cell r="F188">
            <v>3600</v>
          </cell>
          <cell r="G188">
            <v>7828.6900000000005</v>
          </cell>
          <cell r="H188">
            <v>5150.59</v>
          </cell>
        </row>
        <row r="189">
          <cell r="B189">
            <v>388</v>
          </cell>
          <cell r="E189">
            <v>1602.5</v>
          </cell>
          <cell r="F189">
            <v>3600</v>
          </cell>
          <cell r="G189">
            <v>14198.96</v>
          </cell>
          <cell r="H189">
            <v>1144.69</v>
          </cell>
        </row>
        <row r="190">
          <cell r="B190">
            <v>384</v>
          </cell>
          <cell r="E190">
            <v>3600.2599999999998</v>
          </cell>
          <cell r="F190">
            <v>1000</v>
          </cell>
          <cell r="G190">
            <v>13850</v>
          </cell>
          <cell r="H190">
            <v>1432.3700000000001</v>
          </cell>
        </row>
        <row r="191">
          <cell r="B191">
            <v>383</v>
          </cell>
          <cell r="E191">
            <v>1000</v>
          </cell>
          <cell r="F191">
            <v>3600</v>
          </cell>
          <cell r="G191">
            <v>9430</v>
          </cell>
          <cell r="H191">
            <v>6056</v>
          </cell>
        </row>
        <row r="192">
          <cell r="B192">
            <v>380</v>
          </cell>
          <cell r="E192">
            <v>3000</v>
          </cell>
          <cell r="F192">
            <v>3600</v>
          </cell>
          <cell r="G192">
            <v>7700</v>
          </cell>
          <cell r="H192">
            <v>9268.869999999999</v>
          </cell>
        </row>
        <row r="193">
          <cell r="B193">
            <v>374</v>
          </cell>
          <cell r="E193">
            <v>3100</v>
          </cell>
          <cell r="F193">
            <v>3600</v>
          </cell>
          <cell r="G193">
            <v>8971.82</v>
          </cell>
          <cell r="H193">
            <v>4572.05</v>
          </cell>
        </row>
        <row r="194">
          <cell r="B194">
            <v>373</v>
          </cell>
          <cell r="E194">
            <v>2232</v>
          </cell>
          <cell r="F194">
            <v>3600</v>
          </cell>
          <cell r="G194">
            <v>18670.690000000002</v>
          </cell>
          <cell r="H194">
            <v>16341.619999999999</v>
          </cell>
        </row>
        <row r="195">
          <cell r="B195">
            <v>351</v>
          </cell>
          <cell r="E195">
            <v>1053</v>
          </cell>
          <cell r="F195">
            <v>1000</v>
          </cell>
          <cell r="G195">
            <v>11934.029999999999</v>
          </cell>
          <cell r="H195">
            <v>4192.68</v>
          </cell>
        </row>
        <row r="196">
          <cell r="B196">
            <v>349</v>
          </cell>
          <cell r="E196">
            <v>1047</v>
          </cell>
          <cell r="F196">
            <v>3600</v>
          </cell>
          <cell r="G196">
            <v>10575</v>
          </cell>
          <cell r="H196">
            <v>10451.58</v>
          </cell>
        </row>
        <row r="197">
          <cell r="B197">
            <v>338</v>
          </cell>
          <cell r="E197">
            <v>8249</v>
          </cell>
          <cell r="F197">
            <v>3600</v>
          </cell>
          <cell r="G197">
            <v>12720</v>
          </cell>
          <cell r="H197">
            <v>3165</v>
          </cell>
        </row>
        <row r="198">
          <cell r="B198">
            <v>334</v>
          </cell>
          <cell r="E198">
            <v>6161</v>
          </cell>
          <cell r="F198">
            <v>3600</v>
          </cell>
          <cell r="G198">
            <v>10050</v>
          </cell>
          <cell r="H198">
            <v>7488</v>
          </cell>
        </row>
        <row r="199">
          <cell r="B199">
            <v>321</v>
          </cell>
          <cell r="E199">
            <v>1028</v>
          </cell>
          <cell r="F199">
            <v>1000</v>
          </cell>
          <cell r="G199">
            <v>7275</v>
          </cell>
          <cell r="H199">
            <v>3856.15</v>
          </cell>
        </row>
        <row r="200">
          <cell r="B200">
            <v>305</v>
          </cell>
          <cell r="E200">
            <v>800</v>
          </cell>
          <cell r="F200">
            <v>3600</v>
          </cell>
          <cell r="G200">
            <v>9411.73</v>
          </cell>
          <cell r="H200">
            <v>142.19</v>
          </cell>
        </row>
        <row r="201">
          <cell r="B201">
            <v>295</v>
          </cell>
          <cell r="E201">
            <v>1280</v>
          </cell>
          <cell r="F201">
            <v>3600</v>
          </cell>
          <cell r="G201">
            <v>0</v>
          </cell>
          <cell r="H201">
            <v>203.3</v>
          </cell>
        </row>
        <row r="202">
          <cell r="B202">
            <v>293</v>
          </cell>
          <cell r="E202">
            <v>1000</v>
          </cell>
          <cell r="F202">
            <v>3600</v>
          </cell>
          <cell r="G202">
            <v>13500</v>
          </cell>
          <cell r="H202">
            <v>1149.33</v>
          </cell>
        </row>
        <row r="203">
          <cell r="B203">
            <v>280</v>
          </cell>
          <cell r="E203">
            <v>16051</v>
          </cell>
          <cell r="F203">
            <v>3600</v>
          </cell>
          <cell r="G203">
            <v>11460.89</v>
          </cell>
          <cell r="H203">
            <v>6230.84</v>
          </cell>
        </row>
        <row r="204">
          <cell r="B204">
            <v>278</v>
          </cell>
          <cell r="E204">
            <v>598</v>
          </cell>
          <cell r="F204">
            <v>3600</v>
          </cell>
          <cell r="G204">
            <v>7076</v>
          </cell>
          <cell r="H204">
            <v>9440</v>
          </cell>
        </row>
        <row r="205">
          <cell r="B205">
            <v>274</v>
          </cell>
          <cell r="E205">
            <v>552</v>
          </cell>
          <cell r="F205">
            <v>3600</v>
          </cell>
          <cell r="G205">
            <v>5549.04</v>
          </cell>
          <cell r="H205">
            <v>1700.86</v>
          </cell>
        </row>
        <row r="206">
          <cell r="B206">
            <v>266</v>
          </cell>
          <cell r="E206">
            <v>4645</v>
          </cell>
          <cell r="F206">
            <v>3600</v>
          </cell>
          <cell r="G206">
            <v>7569.03</v>
          </cell>
          <cell r="H206">
            <v>2127.94</v>
          </cell>
        </row>
        <row r="207">
          <cell r="B207">
            <v>261</v>
          </cell>
          <cell r="E207">
            <v>2157</v>
          </cell>
          <cell r="F207">
            <v>3600</v>
          </cell>
          <cell r="G207">
            <v>18046.400000000001</v>
          </cell>
          <cell r="H207">
            <v>4682.9400000000005</v>
          </cell>
        </row>
        <row r="208">
          <cell r="B208">
            <v>253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>
            <v>224</v>
          </cell>
          <cell r="E209">
            <v>4299</v>
          </cell>
          <cell r="F209">
            <v>3600</v>
          </cell>
          <cell r="G209">
            <v>21310.75</v>
          </cell>
          <cell r="H209">
            <v>5691.26</v>
          </cell>
        </row>
        <row r="210">
          <cell r="B210">
            <v>224</v>
          </cell>
          <cell r="E210">
            <v>3840</v>
          </cell>
          <cell r="F210">
            <v>3600</v>
          </cell>
          <cell r="G210">
            <v>7534.03</v>
          </cell>
          <cell r="H210">
            <v>1383.67</v>
          </cell>
        </row>
        <row r="211">
          <cell r="B211">
            <v>219</v>
          </cell>
          <cell r="E211">
            <v>228</v>
          </cell>
          <cell r="F211">
            <v>3600</v>
          </cell>
          <cell r="G211">
            <v>10508</v>
          </cell>
          <cell r="H211">
            <v>455.45</v>
          </cell>
        </row>
        <row r="212">
          <cell r="B212">
            <v>217</v>
          </cell>
          <cell r="E212">
            <v>3497</v>
          </cell>
          <cell r="F212">
            <v>3600</v>
          </cell>
          <cell r="G212">
            <v>5354.93</v>
          </cell>
          <cell r="H212">
            <v>2709.13</v>
          </cell>
        </row>
        <row r="213">
          <cell r="B213">
            <v>207</v>
          </cell>
          <cell r="E213">
            <v>430</v>
          </cell>
          <cell r="F213">
            <v>3600</v>
          </cell>
          <cell r="G213">
            <v>10869</v>
          </cell>
          <cell r="H213">
            <v>2213.12</v>
          </cell>
        </row>
        <row r="214">
          <cell r="B214">
            <v>203</v>
          </cell>
          <cell r="E214">
            <v>9049</v>
          </cell>
          <cell r="F214">
            <v>3600</v>
          </cell>
          <cell r="G214">
            <v>19960</v>
          </cell>
          <cell r="H214">
            <v>1750.7</v>
          </cell>
        </row>
        <row r="215">
          <cell r="B215">
            <v>197</v>
          </cell>
          <cell r="E215">
            <v>394</v>
          </cell>
          <cell r="F215">
            <v>3600</v>
          </cell>
          <cell r="G215">
            <v>4359.22</v>
          </cell>
          <cell r="H215">
            <v>2316.61</v>
          </cell>
        </row>
        <row r="216">
          <cell r="B216">
            <v>187</v>
          </cell>
          <cell r="E216">
            <v>500</v>
          </cell>
          <cell r="F216">
            <v>3600</v>
          </cell>
          <cell r="G216">
            <v>7700</v>
          </cell>
          <cell r="H216">
            <v>6652.23</v>
          </cell>
        </row>
        <row r="217">
          <cell r="B217">
            <v>183</v>
          </cell>
          <cell r="E217">
            <v>2500</v>
          </cell>
          <cell r="F217">
            <v>3600</v>
          </cell>
          <cell r="G217">
            <v>10534.51</v>
          </cell>
          <cell r="H217">
            <v>96.359999999999985</v>
          </cell>
        </row>
        <row r="218">
          <cell r="B218">
            <v>175</v>
          </cell>
          <cell r="E218">
            <v>2865.49</v>
          </cell>
          <cell r="F218">
            <v>3600</v>
          </cell>
          <cell r="G218">
            <v>5171</v>
          </cell>
          <cell r="H218">
            <v>1166.1200000000001</v>
          </cell>
        </row>
        <row r="219">
          <cell r="B219">
            <v>175</v>
          </cell>
          <cell r="E219">
            <v>1817</v>
          </cell>
          <cell r="F219">
            <v>8021.8</v>
          </cell>
          <cell r="G219">
            <v>16820</v>
          </cell>
          <cell r="H219">
            <v>33988.18</v>
          </cell>
        </row>
        <row r="220">
          <cell r="B220">
            <v>172</v>
          </cell>
          <cell r="E220">
            <v>4954</v>
          </cell>
          <cell r="F220">
            <v>3600</v>
          </cell>
          <cell r="G220">
            <v>11900</v>
          </cell>
          <cell r="H220">
            <v>3530.44</v>
          </cell>
        </row>
        <row r="221">
          <cell r="B221">
            <v>170</v>
          </cell>
          <cell r="E221">
            <v>2058</v>
          </cell>
          <cell r="F221">
            <v>3600</v>
          </cell>
          <cell r="G221">
            <v>15628.689999999999</v>
          </cell>
          <cell r="H221">
            <v>3474.96</v>
          </cell>
        </row>
        <row r="222">
          <cell r="B222">
            <v>155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>
            <v>153</v>
          </cell>
          <cell r="E223">
            <v>1800</v>
          </cell>
          <cell r="F223">
            <v>3600</v>
          </cell>
          <cell r="G223">
            <v>4359.22</v>
          </cell>
          <cell r="H223">
            <v>186.35</v>
          </cell>
        </row>
        <row r="224">
          <cell r="B224">
            <v>136</v>
          </cell>
          <cell r="E224">
            <v>4026.56</v>
          </cell>
          <cell r="F224">
            <v>3600</v>
          </cell>
          <cell r="G224">
            <v>12700</v>
          </cell>
          <cell r="H224">
            <v>6769.8200000000006</v>
          </cell>
        </row>
        <row r="225">
          <cell r="B225">
            <v>134</v>
          </cell>
          <cell r="E225">
            <v>536</v>
          </cell>
          <cell r="F225">
            <v>3600</v>
          </cell>
          <cell r="G225">
            <v>4356.22</v>
          </cell>
          <cell r="H225">
            <v>5728.67</v>
          </cell>
        </row>
        <row r="226">
          <cell r="B226">
            <v>126</v>
          </cell>
          <cell r="E226">
            <v>0</v>
          </cell>
          <cell r="F226">
            <v>3600</v>
          </cell>
          <cell r="G226">
            <v>13541.15</v>
          </cell>
          <cell r="H226">
            <v>2315.52</v>
          </cell>
        </row>
        <row r="227">
          <cell r="B227">
            <v>123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B228">
            <v>122</v>
          </cell>
          <cell r="E228">
            <v>610</v>
          </cell>
          <cell r="F228">
            <v>3600</v>
          </cell>
          <cell r="G228">
            <v>13850</v>
          </cell>
          <cell r="H228">
            <v>17551.71</v>
          </cell>
        </row>
      </sheetData>
      <sheetData sheetId="3" refreshError="1"/>
      <sheetData sheetId="4" refreshError="1"/>
      <sheetData sheetId="5" refreshError="1"/>
      <sheetData sheetId="6">
        <row r="9">
          <cell r="B9">
            <v>6547774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- Cash"/>
      <sheetName val="Receipts - Revenues"/>
      <sheetName val="Disbursements - Staff"/>
      <sheetName val="Disbursements - Lib. Resources"/>
      <sheetName val="Disbursements - Administration"/>
      <sheetName val="Disbursemts - Maint., Transfers"/>
      <sheetName val="Disbursements - Other"/>
      <sheetName val="Cash balance"/>
      <sheetName val="SUMMARY"/>
      <sheetName val="Direct Payments"/>
      <sheetName val="Revenues - formulas"/>
      <sheetName val="Disbursements - formulas"/>
      <sheetName val="QuickFacts$ummary"/>
      <sheetName val="WhereDoestheMoneyComeFrom"/>
      <sheetName val="RevenueTotals"/>
      <sheetName val="RevenueSummary"/>
      <sheetName val="RevSumChart1-ALL"/>
      <sheetName val="RevSumChart2-C&amp;E"/>
      <sheetName val="RevSumChart3-Other"/>
      <sheetName val="RevSumChart4-Systems"/>
      <sheetName val="ExpendituresSummary"/>
    </sheetNames>
    <sheetDataSet>
      <sheetData sheetId="0"/>
      <sheetData sheetId="1">
        <row r="2">
          <cell r="B2">
            <v>545</v>
          </cell>
          <cell r="E2">
            <v>5000</v>
          </cell>
          <cell r="F2">
            <v>0</v>
          </cell>
          <cell r="G2">
            <v>2700.01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V2">
            <v>12284.380000000001</v>
          </cell>
        </row>
        <row r="3">
          <cell r="E3">
            <v>5000</v>
          </cell>
          <cell r="F3">
            <v>0</v>
          </cell>
          <cell r="G3">
            <v>2700.01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V3">
            <v>22439.499999999996</v>
          </cell>
        </row>
        <row r="4">
          <cell r="E4">
            <v>46287.99</v>
          </cell>
          <cell r="F4">
            <v>0</v>
          </cell>
          <cell r="G4">
            <v>158590</v>
          </cell>
          <cell r="H4">
            <v>0</v>
          </cell>
          <cell r="I4">
            <v>0</v>
          </cell>
          <cell r="J4">
            <v>0</v>
          </cell>
          <cell r="K4">
            <v>14284.51</v>
          </cell>
          <cell r="L4">
            <v>0</v>
          </cell>
          <cell r="V4">
            <v>797376.5</v>
          </cell>
        </row>
        <row r="5">
          <cell r="E5">
            <v>5000</v>
          </cell>
          <cell r="F5">
            <v>6731.6</v>
          </cell>
          <cell r="G5">
            <v>1368.51</v>
          </cell>
          <cell r="H5">
            <v>0</v>
          </cell>
          <cell r="I5">
            <v>1291.95</v>
          </cell>
          <cell r="J5">
            <v>0</v>
          </cell>
          <cell r="K5">
            <v>1627.45</v>
          </cell>
          <cell r="L5">
            <v>3068.59</v>
          </cell>
          <cell r="V5">
            <v>55602</v>
          </cell>
        </row>
        <row r="6">
          <cell r="E6">
            <v>5000</v>
          </cell>
          <cell r="F6">
            <v>0</v>
          </cell>
          <cell r="G6">
            <v>0</v>
          </cell>
          <cell r="H6">
            <v>5126.6000000000004</v>
          </cell>
          <cell r="I6">
            <v>0</v>
          </cell>
          <cell r="J6">
            <v>0</v>
          </cell>
          <cell r="K6">
            <v>0</v>
          </cell>
          <cell r="L6">
            <v>100</v>
          </cell>
          <cell r="V6">
            <v>20322.579999999998</v>
          </cell>
        </row>
        <row r="7">
          <cell r="E7">
            <v>5000</v>
          </cell>
          <cell r="F7">
            <v>0</v>
          </cell>
          <cell r="G7">
            <v>1763.19</v>
          </cell>
          <cell r="H7">
            <v>0</v>
          </cell>
          <cell r="I7">
            <v>0</v>
          </cell>
          <cell r="J7">
            <v>1000</v>
          </cell>
          <cell r="K7">
            <v>0</v>
          </cell>
          <cell r="L7">
            <v>0</v>
          </cell>
          <cell r="V7">
            <v>14016.19</v>
          </cell>
        </row>
        <row r="8">
          <cell r="E8">
            <v>5000</v>
          </cell>
          <cell r="F8">
            <v>3900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1350</v>
          </cell>
          <cell r="V8">
            <v>14381.439999999999</v>
          </cell>
        </row>
        <row r="9">
          <cell r="E9">
            <v>5000</v>
          </cell>
          <cell r="F9">
            <v>0</v>
          </cell>
          <cell r="G9">
            <v>0</v>
          </cell>
          <cell r="H9">
            <v>896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V9">
            <v>14163.419999999998</v>
          </cell>
        </row>
        <row r="10">
          <cell r="E10">
            <v>5000</v>
          </cell>
          <cell r="F10">
            <v>5850</v>
          </cell>
          <cell r="G10">
            <v>0</v>
          </cell>
          <cell r="H10">
            <v>0</v>
          </cell>
          <cell r="I10">
            <v>0</v>
          </cell>
          <cell r="J10">
            <v>2200</v>
          </cell>
          <cell r="K10">
            <v>0</v>
          </cell>
          <cell r="L10">
            <v>0</v>
          </cell>
          <cell r="V10">
            <v>21298.299999999996</v>
          </cell>
        </row>
        <row r="11">
          <cell r="E11">
            <v>5000</v>
          </cell>
          <cell r="F11">
            <v>45072</v>
          </cell>
          <cell r="G11">
            <v>6049</v>
          </cell>
          <cell r="H11">
            <v>0</v>
          </cell>
          <cell r="I11">
            <v>0</v>
          </cell>
          <cell r="J11">
            <v>0</v>
          </cell>
          <cell r="K11">
            <v>1549</v>
          </cell>
          <cell r="L11">
            <v>0</v>
          </cell>
          <cell r="V11">
            <v>95583</v>
          </cell>
        </row>
        <row r="12">
          <cell r="E12">
            <v>12861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V12">
            <v>117869</v>
          </cell>
        </row>
        <row r="13">
          <cell r="E13">
            <v>14282</v>
          </cell>
          <cell r="F13">
            <v>0</v>
          </cell>
          <cell r="G13">
            <v>0</v>
          </cell>
          <cell r="H13">
            <v>0</v>
          </cell>
          <cell r="I13">
            <v>10479</v>
          </cell>
          <cell r="J13">
            <v>0</v>
          </cell>
          <cell r="K13">
            <v>0</v>
          </cell>
          <cell r="L13">
            <v>26878</v>
          </cell>
          <cell r="V13">
            <v>506769</v>
          </cell>
        </row>
        <row r="14">
          <cell r="E14">
            <v>5000</v>
          </cell>
          <cell r="F14">
            <v>0</v>
          </cell>
          <cell r="G14">
            <v>0</v>
          </cell>
          <cell r="H14">
            <v>8000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V14">
            <v>16682.96</v>
          </cell>
        </row>
        <row r="15">
          <cell r="E15">
            <v>17068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61310</v>
          </cell>
          <cell r="K15">
            <v>0</v>
          </cell>
          <cell r="L15">
            <v>20990</v>
          </cell>
          <cell r="V15">
            <v>263009</v>
          </cell>
        </row>
        <row r="16">
          <cell r="E16">
            <v>5000</v>
          </cell>
          <cell r="F16">
            <v>0</v>
          </cell>
          <cell r="G16">
            <v>0</v>
          </cell>
          <cell r="H16">
            <v>3629.34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V16">
            <v>26173.71</v>
          </cell>
        </row>
        <row r="17">
          <cell r="E17">
            <v>5000</v>
          </cell>
          <cell r="F17">
            <v>0</v>
          </cell>
          <cell r="G17">
            <v>0</v>
          </cell>
          <cell r="H17">
            <v>7387.65</v>
          </cell>
          <cell r="I17">
            <v>0</v>
          </cell>
          <cell r="J17">
            <v>0</v>
          </cell>
          <cell r="K17">
            <v>0</v>
          </cell>
          <cell r="L17">
            <v>2800</v>
          </cell>
          <cell r="V17">
            <v>36311.21</v>
          </cell>
        </row>
        <row r="18">
          <cell r="E18">
            <v>5000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1000</v>
          </cell>
          <cell r="K18">
            <v>0</v>
          </cell>
          <cell r="L18">
            <v>4495.92</v>
          </cell>
          <cell r="V18">
            <v>16572.8</v>
          </cell>
        </row>
        <row r="19">
          <cell r="E19">
            <v>14297</v>
          </cell>
          <cell r="F19">
            <v>0</v>
          </cell>
          <cell r="G19">
            <v>0</v>
          </cell>
          <cell r="H19">
            <v>10697</v>
          </cell>
          <cell r="I19">
            <v>0</v>
          </cell>
          <cell r="J19">
            <v>0</v>
          </cell>
          <cell r="K19">
            <v>0</v>
          </cell>
          <cell r="L19">
            <v>85000</v>
          </cell>
          <cell r="V19">
            <v>339778</v>
          </cell>
        </row>
        <row r="20">
          <cell r="E20">
            <v>5000</v>
          </cell>
          <cell r="F20">
            <v>37619.83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1000</v>
          </cell>
          <cell r="V20">
            <v>97441.919999999998</v>
          </cell>
        </row>
        <row r="21">
          <cell r="E21">
            <v>5000</v>
          </cell>
          <cell r="F21">
            <v>0</v>
          </cell>
          <cell r="G21">
            <v>2700.01</v>
          </cell>
          <cell r="H21">
            <v>0</v>
          </cell>
          <cell r="I21">
            <v>0</v>
          </cell>
          <cell r="J21">
            <v>2000</v>
          </cell>
          <cell r="K21">
            <v>8607.6</v>
          </cell>
          <cell r="L21">
            <v>0</v>
          </cell>
          <cell r="V21">
            <v>47177.03</v>
          </cell>
        </row>
        <row r="22">
          <cell r="E22">
            <v>5000</v>
          </cell>
          <cell r="F22">
            <v>0</v>
          </cell>
          <cell r="G22">
            <v>7897.93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175</v>
          </cell>
          <cell r="V22">
            <v>46061.14</v>
          </cell>
        </row>
        <row r="23">
          <cell r="E23">
            <v>5000</v>
          </cell>
          <cell r="F23">
            <v>0</v>
          </cell>
          <cell r="G23">
            <v>1028.5</v>
          </cell>
          <cell r="H23">
            <v>2500</v>
          </cell>
          <cell r="I23">
            <v>0</v>
          </cell>
          <cell r="J23">
            <v>0</v>
          </cell>
          <cell r="K23">
            <v>0</v>
          </cell>
          <cell r="L23">
            <v>750</v>
          </cell>
          <cell r="V23">
            <v>22296.15</v>
          </cell>
        </row>
        <row r="24">
          <cell r="E24">
            <v>7150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V24">
            <v>132272</v>
          </cell>
        </row>
        <row r="25">
          <cell r="E25">
            <v>5000</v>
          </cell>
          <cell r="F25">
            <v>0</v>
          </cell>
          <cell r="G25">
            <v>0</v>
          </cell>
          <cell r="H25">
            <v>6270.5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V25">
            <v>16718.88</v>
          </cell>
        </row>
        <row r="26">
          <cell r="E26">
            <v>5000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V26">
            <v>20087.349999999999</v>
          </cell>
        </row>
        <row r="27">
          <cell r="E27">
            <v>7478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5577</v>
          </cell>
          <cell r="V27">
            <v>212728</v>
          </cell>
        </row>
        <row r="28">
          <cell r="E28">
            <v>5000</v>
          </cell>
          <cell r="F28">
            <v>0</v>
          </cell>
          <cell r="G28">
            <v>14230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1600</v>
          </cell>
          <cell r="V28">
            <v>50132</v>
          </cell>
        </row>
        <row r="29">
          <cell r="E29">
            <v>10082</v>
          </cell>
          <cell r="F29">
            <v>70889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891</v>
          </cell>
          <cell r="L29">
            <v>3380</v>
          </cell>
          <cell r="V29">
            <v>201866</v>
          </cell>
        </row>
        <row r="30">
          <cell r="E30">
            <v>14362.29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V30">
            <v>152309.04</v>
          </cell>
        </row>
        <row r="31">
          <cell r="E31">
            <v>5000</v>
          </cell>
          <cell r="F31">
            <v>0</v>
          </cell>
          <cell r="G31">
            <v>4500</v>
          </cell>
          <cell r="H31">
            <v>0</v>
          </cell>
          <cell r="I31">
            <v>0</v>
          </cell>
          <cell r="J31">
            <v>0</v>
          </cell>
          <cell r="K31">
            <v>2129.6</v>
          </cell>
          <cell r="L31">
            <v>200</v>
          </cell>
          <cell r="V31">
            <v>59572.26999999999</v>
          </cell>
        </row>
        <row r="32">
          <cell r="E32">
            <v>5000</v>
          </cell>
          <cell r="F32">
            <v>11419.98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V32">
            <v>25318.049999999996</v>
          </cell>
        </row>
        <row r="33">
          <cell r="E33">
            <v>5000</v>
          </cell>
          <cell r="F33">
            <v>0</v>
          </cell>
          <cell r="G33">
            <v>0</v>
          </cell>
          <cell r="H33">
            <v>10461</v>
          </cell>
          <cell r="I33">
            <v>879.45</v>
          </cell>
          <cell r="J33">
            <v>0</v>
          </cell>
          <cell r="K33">
            <v>1452</v>
          </cell>
          <cell r="L33">
            <v>50</v>
          </cell>
          <cell r="V33">
            <v>39104.580000000009</v>
          </cell>
        </row>
        <row r="34">
          <cell r="E34">
            <v>11790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V34">
            <v>203348.75</v>
          </cell>
        </row>
        <row r="35">
          <cell r="E35">
            <v>5000</v>
          </cell>
          <cell r="F35">
            <v>42642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2742.48</v>
          </cell>
          <cell r="L35">
            <v>0</v>
          </cell>
          <cell r="V35">
            <v>77693.01999999999</v>
          </cell>
        </row>
        <row r="36">
          <cell r="E36">
            <v>19843</v>
          </cell>
          <cell r="F36">
            <v>24161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1288</v>
          </cell>
          <cell r="L36">
            <v>0</v>
          </cell>
          <cell r="V36">
            <v>295582</v>
          </cell>
        </row>
        <row r="37">
          <cell r="E37">
            <v>5000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436</v>
          </cell>
          <cell r="L37">
            <v>0</v>
          </cell>
          <cell r="V37">
            <v>24465</v>
          </cell>
        </row>
        <row r="38">
          <cell r="E38">
            <v>1634893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1205297</v>
          </cell>
          <cell r="V38">
            <v>42870277</v>
          </cell>
        </row>
        <row r="39">
          <cell r="E39">
            <v>5000</v>
          </cell>
          <cell r="F39">
            <v>9660</v>
          </cell>
          <cell r="G39">
            <v>0</v>
          </cell>
          <cell r="H39">
            <v>14670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V39">
            <v>71423</v>
          </cell>
        </row>
        <row r="40">
          <cell r="E40">
            <v>27104</v>
          </cell>
          <cell r="F40">
            <v>0</v>
          </cell>
          <cell r="G40">
            <v>0</v>
          </cell>
          <cell r="H40">
            <v>39105</v>
          </cell>
          <cell r="I40">
            <v>0</v>
          </cell>
          <cell r="J40">
            <v>0</v>
          </cell>
          <cell r="K40">
            <v>7244</v>
          </cell>
          <cell r="L40">
            <v>0</v>
          </cell>
          <cell r="V40">
            <v>610603</v>
          </cell>
        </row>
        <row r="41">
          <cell r="E41">
            <v>5000</v>
          </cell>
          <cell r="F41">
            <v>0</v>
          </cell>
          <cell r="G41">
            <v>22535</v>
          </cell>
          <cell r="H41">
            <v>0</v>
          </cell>
          <cell r="I41">
            <v>0</v>
          </cell>
          <cell r="J41">
            <v>0</v>
          </cell>
          <cell r="K41">
            <v>2536</v>
          </cell>
          <cell r="L41">
            <v>29168</v>
          </cell>
          <cell r="V41">
            <v>568927</v>
          </cell>
        </row>
        <row r="42">
          <cell r="E42">
            <v>5000</v>
          </cell>
          <cell r="F42">
            <v>0</v>
          </cell>
          <cell r="G42">
            <v>2700.01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3790</v>
          </cell>
          <cell r="V42">
            <v>17570.920000000002</v>
          </cell>
        </row>
        <row r="43">
          <cell r="E43">
            <v>5942</v>
          </cell>
          <cell r="F43">
            <v>14146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1936</v>
          </cell>
          <cell r="L43">
            <v>17025</v>
          </cell>
          <cell r="V43">
            <v>194020</v>
          </cell>
        </row>
        <row r="44">
          <cell r="E44">
            <v>5000</v>
          </cell>
          <cell r="F44">
            <v>6774.63</v>
          </cell>
          <cell r="G44">
            <v>0</v>
          </cell>
          <cell r="H44">
            <v>0</v>
          </cell>
          <cell r="I44">
            <v>0</v>
          </cell>
          <cell r="J44">
            <v>3000</v>
          </cell>
          <cell r="K44">
            <v>0</v>
          </cell>
          <cell r="L44">
            <v>1600</v>
          </cell>
          <cell r="V44">
            <v>25297.740000000005</v>
          </cell>
        </row>
        <row r="45">
          <cell r="E45">
            <v>5000</v>
          </cell>
          <cell r="F45">
            <v>0</v>
          </cell>
          <cell r="G45">
            <v>14672</v>
          </cell>
          <cell r="H45">
            <v>15000</v>
          </cell>
          <cell r="I45">
            <v>0</v>
          </cell>
          <cell r="J45">
            <v>0</v>
          </cell>
          <cell r="K45">
            <v>1646</v>
          </cell>
          <cell r="L45">
            <v>0</v>
          </cell>
          <cell r="V45">
            <v>49259</v>
          </cell>
        </row>
        <row r="46">
          <cell r="E46">
            <v>5000</v>
          </cell>
          <cell r="F46">
            <v>5704.68</v>
          </cell>
          <cell r="G46">
            <v>7370.22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V46">
            <v>44624.66</v>
          </cell>
        </row>
        <row r="47">
          <cell r="E47">
            <v>5000</v>
          </cell>
          <cell r="F47">
            <v>3897</v>
          </cell>
          <cell r="G47">
            <v>3715.14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V47">
            <v>25292.44</v>
          </cell>
        </row>
        <row r="48">
          <cell r="E48">
            <v>5000</v>
          </cell>
          <cell r="F48">
            <v>0</v>
          </cell>
          <cell r="G48">
            <v>2700.01</v>
          </cell>
          <cell r="H48">
            <v>1810.78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V48">
            <v>12918.870000000003</v>
          </cell>
        </row>
        <row r="49">
          <cell r="E49">
            <v>5000</v>
          </cell>
          <cell r="F49">
            <v>5850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V49">
            <v>20290</v>
          </cell>
        </row>
        <row r="50">
          <cell r="E50">
            <v>5000</v>
          </cell>
          <cell r="F50">
            <v>0</v>
          </cell>
          <cell r="G50">
            <v>3007.29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2760</v>
          </cell>
          <cell r="V50">
            <v>15216.430000000002</v>
          </cell>
        </row>
        <row r="51">
          <cell r="E51">
            <v>13344.84</v>
          </cell>
          <cell r="F51">
            <v>0</v>
          </cell>
          <cell r="G51">
            <v>38713.51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V51">
            <v>159499.54</v>
          </cell>
        </row>
        <row r="52">
          <cell r="E52">
            <v>6193.62</v>
          </cell>
          <cell r="F52">
            <v>0</v>
          </cell>
          <cell r="G52">
            <v>7377.57</v>
          </cell>
          <cell r="H52">
            <v>5000</v>
          </cell>
          <cell r="I52">
            <v>0</v>
          </cell>
          <cell r="J52">
            <v>0</v>
          </cell>
          <cell r="K52">
            <v>0</v>
          </cell>
          <cell r="L52">
            <v>274.95</v>
          </cell>
          <cell r="V52">
            <v>179269.81000000003</v>
          </cell>
        </row>
        <row r="53">
          <cell r="E53">
            <v>5000</v>
          </cell>
          <cell r="F53">
            <v>0</v>
          </cell>
          <cell r="G53">
            <v>0</v>
          </cell>
          <cell r="H53">
            <v>4672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V53">
            <v>17736</v>
          </cell>
        </row>
        <row r="54">
          <cell r="E54">
            <v>10438</v>
          </cell>
          <cell r="F54">
            <v>0</v>
          </cell>
          <cell r="G54">
            <v>0</v>
          </cell>
          <cell r="H54">
            <v>34805</v>
          </cell>
          <cell r="I54">
            <v>0</v>
          </cell>
          <cell r="J54">
            <v>0</v>
          </cell>
          <cell r="K54">
            <v>2090</v>
          </cell>
          <cell r="L54">
            <v>653</v>
          </cell>
          <cell r="V54">
            <v>211655</v>
          </cell>
        </row>
        <row r="55">
          <cell r="E55">
            <v>21696</v>
          </cell>
          <cell r="F55">
            <v>0</v>
          </cell>
          <cell r="G55">
            <v>25000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7795</v>
          </cell>
          <cell r="V55">
            <v>403655</v>
          </cell>
        </row>
        <row r="56">
          <cell r="E56">
            <v>19827</v>
          </cell>
          <cell r="F56">
            <v>0</v>
          </cell>
          <cell r="G56">
            <v>0</v>
          </cell>
          <cell r="H56">
            <v>27459</v>
          </cell>
          <cell r="I56">
            <v>0</v>
          </cell>
          <cell r="J56">
            <v>0</v>
          </cell>
          <cell r="K56">
            <v>2974</v>
          </cell>
          <cell r="L56">
            <v>0</v>
          </cell>
          <cell r="V56">
            <v>395880</v>
          </cell>
        </row>
        <row r="57">
          <cell r="E57">
            <v>5000</v>
          </cell>
          <cell r="F57">
            <v>0</v>
          </cell>
          <cell r="G57">
            <v>2700.01</v>
          </cell>
          <cell r="H57">
            <v>2000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V57">
            <v>17994.45</v>
          </cell>
        </row>
        <row r="58">
          <cell r="E58">
            <v>5000</v>
          </cell>
          <cell r="F58">
            <v>3715.14</v>
          </cell>
          <cell r="G58">
            <v>3897</v>
          </cell>
          <cell r="H58">
            <v>0</v>
          </cell>
          <cell r="I58">
            <v>0</v>
          </cell>
          <cell r="J58">
            <v>0</v>
          </cell>
          <cell r="K58">
            <v>1936</v>
          </cell>
          <cell r="L58">
            <v>0</v>
          </cell>
          <cell r="V58">
            <v>43503.640000000007</v>
          </cell>
        </row>
        <row r="59">
          <cell r="E59">
            <v>5000</v>
          </cell>
          <cell r="F59">
            <v>0</v>
          </cell>
          <cell r="G59">
            <v>4468.9799999999996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V59">
            <v>17573.36</v>
          </cell>
        </row>
        <row r="60">
          <cell r="E60">
            <v>5000</v>
          </cell>
          <cell r="F60">
            <v>0</v>
          </cell>
          <cell r="G60">
            <v>6546.54</v>
          </cell>
          <cell r="H60">
            <v>6189.64</v>
          </cell>
          <cell r="I60">
            <v>0</v>
          </cell>
          <cell r="J60">
            <v>3000</v>
          </cell>
          <cell r="K60">
            <v>0</v>
          </cell>
          <cell r="L60">
            <v>592.5</v>
          </cell>
          <cell r="V60">
            <v>28372.880000000001</v>
          </cell>
        </row>
        <row r="61">
          <cell r="E61">
            <v>5000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163.55000000000001</v>
          </cell>
          <cell r="L61">
            <v>36442</v>
          </cell>
          <cell r="V61">
            <v>119547.81999999999</v>
          </cell>
        </row>
        <row r="62">
          <cell r="E62">
            <v>10708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2039</v>
          </cell>
          <cell r="L62">
            <v>0</v>
          </cell>
          <cell r="V62">
            <v>102929</v>
          </cell>
        </row>
        <row r="63">
          <cell r="E63">
            <v>5000</v>
          </cell>
          <cell r="F63">
            <v>2100</v>
          </cell>
          <cell r="G63">
            <v>0</v>
          </cell>
          <cell r="H63">
            <v>0</v>
          </cell>
          <cell r="I63">
            <v>0</v>
          </cell>
          <cell r="J63">
            <v>995</v>
          </cell>
          <cell r="K63">
            <v>0</v>
          </cell>
          <cell r="L63">
            <v>0</v>
          </cell>
          <cell r="V63">
            <v>12073.320000000002</v>
          </cell>
        </row>
        <row r="64">
          <cell r="E64">
            <v>5000</v>
          </cell>
          <cell r="F64">
            <v>0</v>
          </cell>
          <cell r="G64">
            <v>1763.19</v>
          </cell>
          <cell r="H64">
            <v>0</v>
          </cell>
          <cell r="I64">
            <v>0</v>
          </cell>
          <cell r="J64">
            <v>4000</v>
          </cell>
          <cell r="K64">
            <v>0</v>
          </cell>
          <cell r="L64">
            <v>0</v>
          </cell>
          <cell r="V64">
            <v>20893.800000000003</v>
          </cell>
        </row>
        <row r="65">
          <cell r="E65">
            <v>5000</v>
          </cell>
          <cell r="F65">
            <v>11424.27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V65">
            <v>25180.020000000004</v>
          </cell>
        </row>
        <row r="66">
          <cell r="E66">
            <v>5000</v>
          </cell>
          <cell r="F66">
            <v>0</v>
          </cell>
          <cell r="G66">
            <v>2700.01</v>
          </cell>
          <cell r="H66">
            <v>0</v>
          </cell>
          <cell r="I66">
            <v>0</v>
          </cell>
          <cell r="J66">
            <v>360</v>
          </cell>
          <cell r="K66">
            <v>1445.95</v>
          </cell>
          <cell r="L66">
            <v>0</v>
          </cell>
          <cell r="V66">
            <v>18235.420000000006</v>
          </cell>
        </row>
        <row r="67">
          <cell r="E67">
            <v>5000</v>
          </cell>
          <cell r="F67">
            <v>0</v>
          </cell>
          <cell r="G67">
            <v>0</v>
          </cell>
          <cell r="H67">
            <v>500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V67">
            <v>10621.44</v>
          </cell>
        </row>
        <row r="68">
          <cell r="E68">
            <v>10422</v>
          </cell>
          <cell r="F68">
            <v>30000</v>
          </cell>
          <cell r="G68">
            <v>0</v>
          </cell>
          <cell r="H68">
            <v>601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V68">
            <v>246511.28</v>
          </cell>
        </row>
        <row r="69">
          <cell r="E69">
            <v>6723.72</v>
          </cell>
          <cell r="F69">
            <v>0</v>
          </cell>
          <cell r="G69">
            <v>10218.780000000001</v>
          </cell>
          <cell r="H69">
            <v>8140.63</v>
          </cell>
          <cell r="I69">
            <v>0</v>
          </cell>
          <cell r="J69">
            <v>0</v>
          </cell>
          <cell r="K69">
            <v>8044.22</v>
          </cell>
          <cell r="L69">
            <v>0</v>
          </cell>
          <cell r="V69">
            <v>177442.46</v>
          </cell>
        </row>
        <row r="70">
          <cell r="E70">
            <v>5000</v>
          </cell>
          <cell r="F70">
            <v>0</v>
          </cell>
          <cell r="G70">
            <v>0</v>
          </cell>
          <cell r="H70">
            <v>6270.5</v>
          </cell>
          <cell r="I70">
            <v>0</v>
          </cell>
          <cell r="J70">
            <v>543</v>
          </cell>
          <cell r="K70">
            <v>0</v>
          </cell>
          <cell r="L70">
            <v>0</v>
          </cell>
          <cell r="V70">
            <v>19138.16</v>
          </cell>
        </row>
        <row r="71">
          <cell r="E71">
            <v>10619</v>
          </cell>
          <cell r="F71">
            <v>146704</v>
          </cell>
          <cell r="G71">
            <v>14416</v>
          </cell>
          <cell r="H71">
            <v>13074</v>
          </cell>
          <cell r="I71">
            <v>0</v>
          </cell>
          <cell r="J71">
            <v>0</v>
          </cell>
          <cell r="K71">
            <v>2118</v>
          </cell>
          <cell r="L71">
            <v>1000</v>
          </cell>
          <cell r="V71">
            <v>354678</v>
          </cell>
        </row>
        <row r="72">
          <cell r="E72">
            <v>13312</v>
          </cell>
          <cell r="F72">
            <v>0</v>
          </cell>
          <cell r="G72">
            <v>15125</v>
          </cell>
          <cell r="H72">
            <v>0</v>
          </cell>
          <cell r="I72">
            <v>0</v>
          </cell>
          <cell r="J72">
            <v>0</v>
          </cell>
          <cell r="K72">
            <v>4650</v>
          </cell>
          <cell r="L72">
            <v>30089</v>
          </cell>
          <cell r="V72">
            <v>267880</v>
          </cell>
        </row>
        <row r="73">
          <cell r="E73">
            <v>5000</v>
          </cell>
          <cell r="F73">
            <v>16756.11</v>
          </cell>
          <cell r="G73">
            <v>0</v>
          </cell>
          <cell r="H73">
            <v>2279.4299999999998</v>
          </cell>
          <cell r="I73">
            <v>0</v>
          </cell>
          <cell r="J73">
            <v>1250</v>
          </cell>
          <cell r="K73">
            <v>1331</v>
          </cell>
          <cell r="L73">
            <v>343</v>
          </cell>
          <cell r="V73">
            <v>44798.69</v>
          </cell>
        </row>
        <row r="74">
          <cell r="E74">
            <v>5000</v>
          </cell>
          <cell r="F74">
            <v>0</v>
          </cell>
          <cell r="G74">
            <v>4954.95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860</v>
          </cell>
          <cell r="V74">
            <v>42595.119999999995</v>
          </cell>
        </row>
        <row r="75">
          <cell r="E75">
            <v>5000</v>
          </cell>
          <cell r="F75">
            <v>0</v>
          </cell>
          <cell r="G75">
            <v>1565.85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V75">
            <v>10657.529999999999</v>
          </cell>
        </row>
        <row r="76">
          <cell r="E76">
            <v>5000</v>
          </cell>
          <cell r="F76">
            <v>3713.19</v>
          </cell>
          <cell r="G76">
            <v>0</v>
          </cell>
          <cell r="H76">
            <v>0</v>
          </cell>
          <cell r="I76">
            <v>0</v>
          </cell>
          <cell r="J76">
            <v>8000</v>
          </cell>
          <cell r="K76">
            <v>0</v>
          </cell>
          <cell r="L76">
            <v>247.19</v>
          </cell>
          <cell r="V76">
            <v>28341.780000000006</v>
          </cell>
        </row>
        <row r="77">
          <cell r="E77">
            <v>1218189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746209</v>
          </cell>
          <cell r="V77">
            <v>36685121</v>
          </cell>
        </row>
        <row r="78">
          <cell r="E78">
            <v>14304</v>
          </cell>
          <cell r="F78">
            <v>0</v>
          </cell>
          <cell r="G78">
            <v>0</v>
          </cell>
          <cell r="H78">
            <v>51950</v>
          </cell>
          <cell r="I78">
            <v>0</v>
          </cell>
          <cell r="J78">
            <v>0</v>
          </cell>
          <cell r="K78">
            <v>4375</v>
          </cell>
          <cell r="L78">
            <v>17106</v>
          </cell>
          <cell r="V78">
            <v>319075</v>
          </cell>
        </row>
        <row r="79">
          <cell r="E79">
            <v>5000</v>
          </cell>
          <cell r="F79">
            <v>0</v>
          </cell>
          <cell r="G79">
            <v>0</v>
          </cell>
          <cell r="H79">
            <v>7500</v>
          </cell>
          <cell r="I79">
            <v>0</v>
          </cell>
          <cell r="J79">
            <v>0</v>
          </cell>
          <cell r="K79">
            <v>2965</v>
          </cell>
          <cell r="L79">
            <v>250</v>
          </cell>
          <cell r="V79">
            <v>51976.23</v>
          </cell>
        </row>
        <row r="80">
          <cell r="E80">
            <v>5000</v>
          </cell>
          <cell r="F80">
            <v>0</v>
          </cell>
          <cell r="G80">
            <v>0</v>
          </cell>
          <cell r="H80">
            <v>11424</v>
          </cell>
          <cell r="I80">
            <v>0</v>
          </cell>
          <cell r="J80">
            <v>0</v>
          </cell>
          <cell r="K80">
            <v>0</v>
          </cell>
          <cell r="L80">
            <v>5466</v>
          </cell>
          <cell r="V80">
            <v>29726</v>
          </cell>
        </row>
        <row r="81">
          <cell r="E81">
            <v>5000</v>
          </cell>
          <cell r="F81">
            <v>0</v>
          </cell>
          <cell r="G81">
            <v>2700.01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V81">
            <v>12652.11</v>
          </cell>
        </row>
        <row r="82">
          <cell r="E82">
            <v>8475</v>
          </cell>
          <cell r="F82">
            <v>0</v>
          </cell>
          <cell r="G82">
            <v>0</v>
          </cell>
          <cell r="H82">
            <v>1996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V82">
            <v>148043</v>
          </cell>
        </row>
        <row r="83">
          <cell r="E83">
            <v>5000</v>
          </cell>
          <cell r="F83">
            <v>6602.96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1743</v>
          </cell>
          <cell r="L83">
            <v>1302.67</v>
          </cell>
          <cell r="V83">
            <v>37219.850000000006</v>
          </cell>
        </row>
        <row r="84">
          <cell r="E84">
            <v>5000</v>
          </cell>
          <cell r="F84">
            <v>0</v>
          </cell>
          <cell r="G84">
            <v>4500</v>
          </cell>
          <cell r="H84">
            <v>0</v>
          </cell>
          <cell r="I84">
            <v>0</v>
          </cell>
          <cell r="J84">
            <v>0</v>
          </cell>
          <cell r="K84">
            <v>1788</v>
          </cell>
          <cell r="L84">
            <v>5000</v>
          </cell>
          <cell r="V84">
            <v>43084</v>
          </cell>
        </row>
        <row r="85">
          <cell r="E85">
            <v>5000</v>
          </cell>
          <cell r="F85">
            <v>0</v>
          </cell>
          <cell r="G85">
            <v>0</v>
          </cell>
          <cell r="H85">
            <v>1763.19</v>
          </cell>
          <cell r="I85">
            <v>0</v>
          </cell>
          <cell r="J85">
            <v>0</v>
          </cell>
          <cell r="K85">
            <v>2446.48</v>
          </cell>
          <cell r="L85">
            <v>2443.75</v>
          </cell>
          <cell r="V85">
            <v>30958.322</v>
          </cell>
        </row>
        <row r="86">
          <cell r="E86">
            <v>5113</v>
          </cell>
          <cell r="F86">
            <v>0</v>
          </cell>
          <cell r="G86">
            <v>0</v>
          </cell>
          <cell r="H86">
            <v>12176</v>
          </cell>
          <cell r="I86">
            <v>0</v>
          </cell>
          <cell r="J86">
            <v>0</v>
          </cell>
          <cell r="K86">
            <v>0</v>
          </cell>
          <cell r="L86">
            <v>47177</v>
          </cell>
          <cell r="V86">
            <v>97042</v>
          </cell>
        </row>
        <row r="87">
          <cell r="E87">
            <v>25111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V87">
            <v>583745</v>
          </cell>
        </row>
        <row r="88">
          <cell r="E88">
            <v>5000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2400</v>
          </cell>
          <cell r="V88">
            <v>66071.200000000012</v>
          </cell>
        </row>
        <row r="89">
          <cell r="E89">
            <v>5000</v>
          </cell>
          <cell r="F89">
            <v>0</v>
          </cell>
          <cell r="G89">
            <v>1763.19</v>
          </cell>
          <cell r="H89">
            <v>0</v>
          </cell>
          <cell r="I89">
            <v>1000</v>
          </cell>
          <cell r="J89">
            <v>0</v>
          </cell>
          <cell r="K89">
            <v>0</v>
          </cell>
          <cell r="L89">
            <v>0</v>
          </cell>
          <cell r="V89">
            <v>12595.460000000001</v>
          </cell>
        </row>
        <row r="90">
          <cell r="E90">
            <v>5000</v>
          </cell>
          <cell r="F90">
            <v>13967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319</v>
          </cell>
          <cell r="V90">
            <v>45272</v>
          </cell>
        </row>
        <row r="91">
          <cell r="E91">
            <v>5000</v>
          </cell>
          <cell r="F91">
            <v>4908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1452</v>
          </cell>
          <cell r="L91">
            <v>0</v>
          </cell>
          <cell r="V91">
            <v>19106</v>
          </cell>
        </row>
        <row r="92">
          <cell r="E92">
            <v>6545.88</v>
          </cell>
          <cell r="F92">
            <v>0</v>
          </cell>
          <cell r="G92">
            <v>0</v>
          </cell>
          <cell r="H92">
            <v>0</v>
          </cell>
          <cell r="I92">
            <v>1177.8900000000001</v>
          </cell>
          <cell r="J92">
            <v>0</v>
          </cell>
          <cell r="K92">
            <v>1452</v>
          </cell>
          <cell r="L92">
            <v>0</v>
          </cell>
          <cell r="V92">
            <v>80457.58</v>
          </cell>
        </row>
        <row r="93">
          <cell r="E93">
            <v>76319</v>
          </cell>
          <cell r="F93">
            <v>183398</v>
          </cell>
          <cell r="G93">
            <v>0</v>
          </cell>
          <cell r="H93">
            <v>7658</v>
          </cell>
          <cell r="I93">
            <v>0</v>
          </cell>
          <cell r="J93">
            <v>0</v>
          </cell>
          <cell r="K93">
            <v>0</v>
          </cell>
          <cell r="L93">
            <v>295018</v>
          </cell>
          <cell r="V93">
            <v>1856910</v>
          </cell>
        </row>
        <row r="94">
          <cell r="E94">
            <v>26741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V94">
            <v>448519</v>
          </cell>
        </row>
        <row r="95">
          <cell r="E95">
            <v>5000</v>
          </cell>
          <cell r="F95">
            <v>0</v>
          </cell>
          <cell r="G95">
            <v>7176.31</v>
          </cell>
          <cell r="H95">
            <v>5000</v>
          </cell>
          <cell r="I95">
            <v>0</v>
          </cell>
          <cell r="J95">
            <v>0</v>
          </cell>
          <cell r="K95">
            <v>400</v>
          </cell>
          <cell r="L95">
            <v>0</v>
          </cell>
          <cell r="V95">
            <v>25512.71</v>
          </cell>
        </row>
        <row r="96">
          <cell r="E96">
            <v>5000</v>
          </cell>
          <cell r="F96">
            <v>11369.76</v>
          </cell>
          <cell r="G96">
            <v>0</v>
          </cell>
          <cell r="H96">
            <v>4778.5</v>
          </cell>
          <cell r="I96">
            <v>0</v>
          </cell>
          <cell r="J96">
            <v>3600</v>
          </cell>
          <cell r="K96">
            <v>1597.2</v>
          </cell>
          <cell r="L96">
            <v>0</v>
          </cell>
          <cell r="V96">
            <v>80470.709999999992</v>
          </cell>
        </row>
        <row r="97">
          <cell r="E97">
            <v>5106</v>
          </cell>
          <cell r="F97">
            <v>0</v>
          </cell>
          <cell r="G97">
            <v>5801</v>
          </cell>
          <cell r="H97">
            <v>2661</v>
          </cell>
          <cell r="I97">
            <v>0</v>
          </cell>
          <cell r="J97">
            <v>0</v>
          </cell>
          <cell r="K97">
            <v>1936</v>
          </cell>
          <cell r="L97">
            <v>0</v>
          </cell>
          <cell r="V97">
            <v>102386</v>
          </cell>
        </row>
        <row r="98">
          <cell r="E98">
            <v>5000</v>
          </cell>
          <cell r="F98">
            <v>0</v>
          </cell>
          <cell r="G98">
            <v>1763.19</v>
          </cell>
          <cell r="H98">
            <v>0</v>
          </cell>
          <cell r="I98">
            <v>0</v>
          </cell>
          <cell r="J98">
            <v>0</v>
          </cell>
          <cell r="K98">
            <v>1452</v>
          </cell>
          <cell r="L98">
            <v>0</v>
          </cell>
          <cell r="V98">
            <v>17396.34</v>
          </cell>
        </row>
        <row r="99">
          <cell r="E99">
            <v>5000</v>
          </cell>
          <cell r="F99">
            <v>0</v>
          </cell>
          <cell r="G99">
            <v>0</v>
          </cell>
          <cell r="H99">
            <v>3629.34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V99">
            <v>22028.02</v>
          </cell>
        </row>
        <row r="100">
          <cell r="E100">
            <v>5000</v>
          </cell>
          <cell r="F100">
            <v>0</v>
          </cell>
          <cell r="G100">
            <v>1763.19</v>
          </cell>
          <cell r="H100">
            <v>0</v>
          </cell>
          <cell r="I100">
            <v>0</v>
          </cell>
          <cell r="J100">
            <v>1000</v>
          </cell>
          <cell r="K100">
            <v>0</v>
          </cell>
          <cell r="L100">
            <v>0</v>
          </cell>
          <cell r="V100">
            <v>10485.76</v>
          </cell>
        </row>
        <row r="101">
          <cell r="E101">
            <v>6582</v>
          </cell>
          <cell r="F101">
            <v>2819</v>
          </cell>
          <cell r="G101">
            <v>0</v>
          </cell>
          <cell r="H101">
            <v>15500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V101">
            <v>208609</v>
          </cell>
        </row>
        <row r="102">
          <cell r="E102">
            <v>5000</v>
          </cell>
          <cell r="F102">
            <v>0</v>
          </cell>
          <cell r="G102">
            <v>0</v>
          </cell>
          <cell r="H102">
            <v>90000</v>
          </cell>
          <cell r="I102">
            <v>0</v>
          </cell>
          <cell r="J102">
            <v>0</v>
          </cell>
          <cell r="K102">
            <v>3606</v>
          </cell>
          <cell r="L102">
            <v>0</v>
          </cell>
          <cell r="V102">
            <v>234169</v>
          </cell>
        </row>
        <row r="103">
          <cell r="E103">
            <v>16283</v>
          </cell>
          <cell r="F103">
            <v>0</v>
          </cell>
          <cell r="G103">
            <v>18500</v>
          </cell>
          <cell r="H103">
            <v>0</v>
          </cell>
          <cell r="I103">
            <v>0</v>
          </cell>
          <cell r="J103">
            <v>0</v>
          </cell>
          <cell r="K103">
            <v>1906</v>
          </cell>
          <cell r="L103">
            <v>2993</v>
          </cell>
          <cell r="V103">
            <v>429901</v>
          </cell>
        </row>
        <row r="104">
          <cell r="E104">
            <v>5000</v>
          </cell>
          <cell r="F104">
            <v>0</v>
          </cell>
          <cell r="G104">
            <v>0</v>
          </cell>
          <cell r="H104">
            <v>1778.38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V104">
            <v>15030.01</v>
          </cell>
        </row>
        <row r="105">
          <cell r="E105">
            <v>16083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V105">
            <v>407734</v>
          </cell>
        </row>
        <row r="106">
          <cell r="E106">
            <v>5000</v>
          </cell>
          <cell r="F106">
            <v>0</v>
          </cell>
          <cell r="G106">
            <v>5442.55</v>
          </cell>
          <cell r="H106">
            <v>0</v>
          </cell>
          <cell r="I106">
            <v>0</v>
          </cell>
          <cell r="J106">
            <v>0</v>
          </cell>
          <cell r="K106">
            <v>5980</v>
          </cell>
          <cell r="L106">
            <v>833.73</v>
          </cell>
          <cell r="V106">
            <v>23796.37</v>
          </cell>
        </row>
        <row r="107">
          <cell r="E107">
            <v>5000</v>
          </cell>
          <cell r="F107">
            <v>3900</v>
          </cell>
          <cell r="G107">
            <v>154.47999999999999</v>
          </cell>
          <cell r="H107">
            <v>0</v>
          </cell>
          <cell r="I107">
            <v>0</v>
          </cell>
          <cell r="J107">
            <v>1000</v>
          </cell>
          <cell r="K107">
            <v>0</v>
          </cell>
          <cell r="L107">
            <v>0</v>
          </cell>
          <cell r="V107">
            <v>15019.12</v>
          </cell>
        </row>
        <row r="108">
          <cell r="E108">
            <v>5000</v>
          </cell>
          <cell r="F108">
            <v>0</v>
          </cell>
          <cell r="G108">
            <v>2700.01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V108">
            <v>16752.23</v>
          </cell>
        </row>
        <row r="109">
          <cell r="E109">
            <v>5000</v>
          </cell>
          <cell r="F109">
            <v>14804.83</v>
          </cell>
          <cell r="G109">
            <v>2579.0700000000002</v>
          </cell>
          <cell r="H109">
            <v>676.24</v>
          </cell>
          <cell r="I109">
            <v>0</v>
          </cell>
          <cell r="J109">
            <v>0</v>
          </cell>
          <cell r="K109">
            <v>1588.13</v>
          </cell>
          <cell r="L109">
            <v>0</v>
          </cell>
          <cell r="V109">
            <v>39462.65</v>
          </cell>
        </row>
        <row r="110">
          <cell r="E110">
            <v>17523.79</v>
          </cell>
          <cell r="F110">
            <v>11424.27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V110">
            <v>122357.73</v>
          </cell>
        </row>
        <row r="111">
          <cell r="E111">
            <v>5000</v>
          </cell>
          <cell r="F111">
            <v>0</v>
          </cell>
          <cell r="G111">
            <v>4058.34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V111">
            <v>15955.050000000001</v>
          </cell>
        </row>
        <row r="112">
          <cell r="E112">
            <v>5000</v>
          </cell>
          <cell r="F112">
            <v>0</v>
          </cell>
          <cell r="G112">
            <v>2700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V112">
            <v>28450.000000000004</v>
          </cell>
        </row>
        <row r="113">
          <cell r="E113">
            <v>7713.81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2178</v>
          </cell>
          <cell r="L113">
            <v>0</v>
          </cell>
          <cell r="V113">
            <v>168412.45</v>
          </cell>
        </row>
        <row r="114">
          <cell r="E114">
            <v>5000</v>
          </cell>
          <cell r="F114">
            <v>1763.19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V114">
            <v>22361.059999999998</v>
          </cell>
        </row>
        <row r="115">
          <cell r="E115">
            <v>5000</v>
          </cell>
          <cell r="F115">
            <v>9681.26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3200</v>
          </cell>
          <cell r="V115">
            <v>22244.43</v>
          </cell>
        </row>
        <row r="116">
          <cell r="E116">
            <v>5000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2760</v>
          </cell>
          <cell r="V116">
            <v>14271</v>
          </cell>
        </row>
        <row r="117">
          <cell r="E117">
            <v>13811.67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2499</v>
          </cell>
          <cell r="V117">
            <v>244246.44000000003</v>
          </cell>
        </row>
        <row r="118">
          <cell r="E118">
            <v>15301.08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V118">
            <v>92098.21</v>
          </cell>
        </row>
        <row r="119">
          <cell r="E119">
            <v>18554</v>
          </cell>
          <cell r="F119">
            <v>0</v>
          </cell>
          <cell r="G119">
            <v>18258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V119">
            <v>237842</v>
          </cell>
        </row>
        <row r="120">
          <cell r="E120">
            <v>5000</v>
          </cell>
          <cell r="F120">
            <v>0</v>
          </cell>
          <cell r="G120">
            <v>0</v>
          </cell>
          <cell r="H120">
            <v>2456</v>
          </cell>
          <cell r="I120">
            <v>0</v>
          </cell>
          <cell r="J120">
            <v>0</v>
          </cell>
          <cell r="K120">
            <v>0</v>
          </cell>
          <cell r="L120">
            <v>6420.6399999999994</v>
          </cell>
          <cell r="V120">
            <v>28476.95</v>
          </cell>
        </row>
        <row r="121">
          <cell r="E121">
            <v>26727</v>
          </cell>
          <cell r="F121">
            <v>14434</v>
          </cell>
          <cell r="G121">
            <v>0</v>
          </cell>
          <cell r="H121">
            <v>88706.792799999996</v>
          </cell>
          <cell r="I121">
            <v>0</v>
          </cell>
          <cell r="J121">
            <v>0</v>
          </cell>
          <cell r="K121">
            <v>3409</v>
          </cell>
          <cell r="L121">
            <v>3582</v>
          </cell>
          <cell r="V121">
            <v>822410</v>
          </cell>
        </row>
        <row r="122">
          <cell r="E122">
            <v>21419.46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V122">
            <v>250261.46</v>
          </cell>
        </row>
        <row r="123">
          <cell r="E123">
            <v>132015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84092</v>
          </cell>
          <cell r="V123">
            <v>3338136</v>
          </cell>
        </row>
        <row r="124">
          <cell r="E124">
            <v>5000</v>
          </cell>
          <cell r="F124">
            <v>0</v>
          </cell>
          <cell r="G124">
            <v>2700.01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V124">
            <v>17736.07</v>
          </cell>
        </row>
        <row r="125">
          <cell r="E125">
            <v>26483</v>
          </cell>
          <cell r="F125">
            <v>0</v>
          </cell>
          <cell r="G125">
            <v>3228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157405</v>
          </cell>
          <cell r="V125">
            <v>846171</v>
          </cell>
        </row>
        <row r="126">
          <cell r="E126">
            <v>5000</v>
          </cell>
          <cell r="F126">
            <v>2000</v>
          </cell>
          <cell r="G126">
            <v>0</v>
          </cell>
          <cell r="H126">
            <v>3850</v>
          </cell>
          <cell r="I126">
            <v>0</v>
          </cell>
          <cell r="J126">
            <v>1000</v>
          </cell>
          <cell r="K126">
            <v>1270.5</v>
          </cell>
          <cell r="L126">
            <v>0</v>
          </cell>
          <cell r="V126">
            <v>36046.35</v>
          </cell>
        </row>
        <row r="127">
          <cell r="E127">
            <v>5000</v>
          </cell>
          <cell r="F127">
            <v>0</v>
          </cell>
          <cell r="G127">
            <v>2700</v>
          </cell>
          <cell r="H127">
            <v>0</v>
          </cell>
          <cell r="I127">
            <v>0</v>
          </cell>
          <cell r="J127">
            <v>1000</v>
          </cell>
          <cell r="K127">
            <v>0</v>
          </cell>
          <cell r="L127">
            <v>0</v>
          </cell>
          <cell r="V127">
            <v>15582</v>
          </cell>
        </row>
        <row r="128">
          <cell r="E128">
            <v>5000</v>
          </cell>
          <cell r="F128">
            <v>0</v>
          </cell>
          <cell r="G128">
            <v>1758.9</v>
          </cell>
          <cell r="H128">
            <v>0</v>
          </cell>
          <cell r="I128">
            <v>0</v>
          </cell>
          <cell r="J128">
            <v>2000</v>
          </cell>
          <cell r="K128">
            <v>1573</v>
          </cell>
          <cell r="L128">
            <v>0</v>
          </cell>
          <cell r="V128">
            <v>18987.18</v>
          </cell>
        </row>
        <row r="129">
          <cell r="E129">
            <v>16564.77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V129">
            <v>207846.84</v>
          </cell>
        </row>
        <row r="130">
          <cell r="E130">
            <v>5000</v>
          </cell>
          <cell r="F130">
            <v>0</v>
          </cell>
          <cell r="G130">
            <v>9521</v>
          </cell>
          <cell r="H130">
            <v>0</v>
          </cell>
          <cell r="I130">
            <v>0</v>
          </cell>
          <cell r="J130">
            <v>0</v>
          </cell>
          <cell r="K130">
            <v>1936</v>
          </cell>
          <cell r="L130">
            <v>1802</v>
          </cell>
          <cell r="V130">
            <v>79062</v>
          </cell>
        </row>
        <row r="131">
          <cell r="E131">
            <v>5000</v>
          </cell>
          <cell r="F131">
            <v>11900</v>
          </cell>
          <cell r="G131">
            <v>7292</v>
          </cell>
          <cell r="H131">
            <v>0</v>
          </cell>
          <cell r="I131">
            <v>0</v>
          </cell>
          <cell r="J131">
            <v>845</v>
          </cell>
          <cell r="K131">
            <v>0</v>
          </cell>
          <cell r="L131">
            <v>3000</v>
          </cell>
          <cell r="V131">
            <v>51290</v>
          </cell>
        </row>
        <row r="132">
          <cell r="E132">
            <v>5000</v>
          </cell>
          <cell r="F132">
            <v>0</v>
          </cell>
          <cell r="G132">
            <v>6863.31</v>
          </cell>
          <cell r="H132">
            <v>0</v>
          </cell>
          <cell r="I132">
            <v>0</v>
          </cell>
          <cell r="J132">
            <v>0</v>
          </cell>
          <cell r="K132">
            <v>2616.6</v>
          </cell>
          <cell r="L132">
            <v>1747.17</v>
          </cell>
          <cell r="V132">
            <v>36643.43</v>
          </cell>
        </row>
        <row r="133">
          <cell r="E133">
            <v>5000</v>
          </cell>
          <cell r="F133">
            <v>0</v>
          </cell>
          <cell r="G133">
            <v>5810</v>
          </cell>
          <cell r="H133">
            <v>0</v>
          </cell>
          <cell r="I133">
            <v>0</v>
          </cell>
          <cell r="J133">
            <v>856</v>
          </cell>
          <cell r="K133">
            <v>0</v>
          </cell>
          <cell r="L133">
            <v>0</v>
          </cell>
          <cell r="V133">
            <v>19152</v>
          </cell>
        </row>
        <row r="134">
          <cell r="E134">
            <v>5000</v>
          </cell>
          <cell r="F134">
            <v>1028.28</v>
          </cell>
          <cell r="G134">
            <v>0</v>
          </cell>
          <cell r="H134">
            <v>12748.54</v>
          </cell>
          <cell r="I134">
            <v>0</v>
          </cell>
          <cell r="J134">
            <v>0</v>
          </cell>
          <cell r="K134">
            <v>1270.5</v>
          </cell>
          <cell r="L134">
            <v>7947.44</v>
          </cell>
          <cell r="V134">
            <v>52659.229999999989</v>
          </cell>
        </row>
        <row r="135">
          <cell r="E135">
            <v>5000</v>
          </cell>
          <cell r="F135">
            <v>0</v>
          </cell>
          <cell r="G135">
            <v>1338.13</v>
          </cell>
          <cell r="H135">
            <v>8374.08</v>
          </cell>
          <cell r="I135">
            <v>0</v>
          </cell>
          <cell r="J135">
            <v>0</v>
          </cell>
          <cell r="K135">
            <v>1403.6</v>
          </cell>
          <cell r="L135">
            <v>0</v>
          </cell>
          <cell r="V135">
            <v>28179.879999999994</v>
          </cell>
        </row>
        <row r="136">
          <cell r="E136">
            <v>95842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3825</v>
          </cell>
          <cell r="L136">
            <v>81728</v>
          </cell>
          <cell r="V136">
            <v>2034578</v>
          </cell>
        </row>
        <row r="137">
          <cell r="E137">
            <v>5000</v>
          </cell>
          <cell r="F137">
            <v>0</v>
          </cell>
          <cell r="G137">
            <v>4468.9799999999996</v>
          </cell>
          <cell r="H137">
            <v>0</v>
          </cell>
          <cell r="I137">
            <v>0</v>
          </cell>
          <cell r="J137">
            <v>0</v>
          </cell>
          <cell r="K137">
            <v>1113.2</v>
          </cell>
          <cell r="L137">
            <v>0</v>
          </cell>
          <cell r="V137">
            <v>27215.55</v>
          </cell>
        </row>
        <row r="138">
          <cell r="E138">
            <v>5000</v>
          </cell>
          <cell r="F138">
            <v>25712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V138">
            <v>65266</v>
          </cell>
        </row>
        <row r="139">
          <cell r="E139">
            <v>5000</v>
          </cell>
          <cell r="F139">
            <v>5850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3258.28</v>
          </cell>
          <cell r="V139">
            <v>24253.79</v>
          </cell>
        </row>
        <row r="140">
          <cell r="E140">
            <v>11183</v>
          </cell>
          <cell r="F140">
            <v>0</v>
          </cell>
          <cell r="G140">
            <v>0</v>
          </cell>
          <cell r="H140">
            <v>22129</v>
          </cell>
          <cell r="I140">
            <v>0</v>
          </cell>
          <cell r="J140">
            <v>0</v>
          </cell>
          <cell r="K140">
            <v>2061</v>
          </cell>
          <cell r="L140">
            <v>0</v>
          </cell>
          <cell r="V140">
            <v>166613</v>
          </cell>
        </row>
        <row r="141">
          <cell r="E141">
            <v>5000</v>
          </cell>
          <cell r="F141">
            <v>0</v>
          </cell>
          <cell r="G141">
            <v>2700.01</v>
          </cell>
          <cell r="H141">
            <v>360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V141">
            <v>13545.300000000001</v>
          </cell>
        </row>
        <row r="142">
          <cell r="E142">
            <v>5000</v>
          </cell>
          <cell r="F142">
            <v>0</v>
          </cell>
          <cell r="G142">
            <v>0</v>
          </cell>
          <cell r="H142">
            <v>576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V142">
            <v>20501.519999999997</v>
          </cell>
        </row>
        <row r="143">
          <cell r="E143">
            <v>5000</v>
          </cell>
          <cell r="F143">
            <v>0</v>
          </cell>
          <cell r="G143">
            <v>7722.08</v>
          </cell>
          <cell r="H143">
            <v>6427.09</v>
          </cell>
          <cell r="I143">
            <v>0</v>
          </cell>
          <cell r="J143">
            <v>0</v>
          </cell>
          <cell r="K143">
            <v>0</v>
          </cell>
          <cell r="L143">
            <v>17727.169999999998</v>
          </cell>
          <cell r="V143">
            <v>52667.5</v>
          </cell>
        </row>
        <row r="144">
          <cell r="E144">
            <v>5000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12378</v>
          </cell>
          <cell r="V144">
            <v>61691</v>
          </cell>
        </row>
        <row r="145">
          <cell r="E145">
            <v>5000</v>
          </cell>
          <cell r="F145">
            <v>0</v>
          </cell>
          <cell r="G145">
            <v>0</v>
          </cell>
          <cell r="H145">
            <v>17506</v>
          </cell>
          <cell r="I145">
            <v>0</v>
          </cell>
          <cell r="J145">
            <v>0</v>
          </cell>
          <cell r="K145">
            <v>0</v>
          </cell>
          <cell r="L145">
            <v>243.75</v>
          </cell>
          <cell r="V145">
            <v>36329.71</v>
          </cell>
        </row>
        <row r="146">
          <cell r="E146">
            <v>12204.27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V146">
            <v>93459.98000000001</v>
          </cell>
        </row>
        <row r="147">
          <cell r="E147">
            <v>19945</v>
          </cell>
          <cell r="F147">
            <v>0</v>
          </cell>
          <cell r="G147">
            <v>22661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V147">
            <v>668048</v>
          </cell>
        </row>
        <row r="148">
          <cell r="E148">
            <v>11462</v>
          </cell>
          <cell r="F148">
            <v>12205.05</v>
          </cell>
          <cell r="G148">
            <v>7195.91</v>
          </cell>
          <cell r="H148">
            <v>0</v>
          </cell>
          <cell r="I148">
            <v>0</v>
          </cell>
          <cell r="J148">
            <v>0</v>
          </cell>
          <cell r="K148">
            <v>2118</v>
          </cell>
          <cell r="L148">
            <v>3000</v>
          </cell>
          <cell r="V148">
            <v>238836.89999999997</v>
          </cell>
        </row>
        <row r="149">
          <cell r="E149">
            <v>5000</v>
          </cell>
          <cell r="F149">
            <v>0</v>
          </cell>
          <cell r="G149">
            <v>0</v>
          </cell>
          <cell r="H149">
            <v>18354.77</v>
          </cell>
          <cell r="I149">
            <v>0</v>
          </cell>
          <cell r="J149">
            <v>0</v>
          </cell>
          <cell r="K149">
            <v>1089</v>
          </cell>
          <cell r="L149">
            <v>2758</v>
          </cell>
          <cell r="V149">
            <v>41599.939999999995</v>
          </cell>
        </row>
        <row r="150">
          <cell r="E150">
            <v>6121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V150">
            <v>90314</v>
          </cell>
        </row>
        <row r="151">
          <cell r="E151">
            <v>5000</v>
          </cell>
          <cell r="F151">
            <v>0</v>
          </cell>
          <cell r="G151">
            <v>2700</v>
          </cell>
          <cell r="H151">
            <v>3622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V151">
            <v>25746</v>
          </cell>
        </row>
        <row r="152">
          <cell r="E152">
            <v>5000</v>
          </cell>
          <cell r="F152">
            <v>0</v>
          </cell>
          <cell r="G152">
            <v>5810.03</v>
          </cell>
          <cell r="H152">
            <v>0</v>
          </cell>
          <cell r="I152">
            <v>0</v>
          </cell>
          <cell r="J152">
            <v>2800</v>
          </cell>
          <cell r="K152">
            <v>1089</v>
          </cell>
          <cell r="L152">
            <v>0</v>
          </cell>
          <cell r="V152">
            <v>18595.280000000002</v>
          </cell>
        </row>
        <row r="153">
          <cell r="E153">
            <v>50751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V153">
            <v>330547</v>
          </cell>
        </row>
        <row r="154">
          <cell r="E154">
            <v>5000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V154">
            <v>19746</v>
          </cell>
        </row>
        <row r="155">
          <cell r="E155">
            <v>10670</v>
          </cell>
          <cell r="F155">
            <v>19183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7842</v>
          </cell>
          <cell r="L155">
            <v>0</v>
          </cell>
          <cell r="V155">
            <v>190159</v>
          </cell>
        </row>
        <row r="156">
          <cell r="E156">
            <v>5000</v>
          </cell>
          <cell r="F156">
            <v>0</v>
          </cell>
          <cell r="G156">
            <v>11424</v>
          </cell>
          <cell r="H156">
            <v>0</v>
          </cell>
          <cell r="I156">
            <v>0</v>
          </cell>
          <cell r="J156">
            <v>0</v>
          </cell>
          <cell r="K156">
            <v>12728</v>
          </cell>
          <cell r="L156">
            <v>614</v>
          </cell>
          <cell r="V156">
            <v>70123</v>
          </cell>
        </row>
        <row r="157">
          <cell r="E157">
            <v>5000</v>
          </cell>
          <cell r="F157">
            <v>0</v>
          </cell>
          <cell r="G157">
            <v>0</v>
          </cell>
          <cell r="H157">
            <v>34805</v>
          </cell>
          <cell r="I157">
            <v>0</v>
          </cell>
          <cell r="J157">
            <v>0</v>
          </cell>
          <cell r="K157">
            <v>0</v>
          </cell>
          <cell r="L157">
            <v>3593</v>
          </cell>
          <cell r="V157">
            <v>83749</v>
          </cell>
        </row>
        <row r="158">
          <cell r="E158">
            <v>11735.73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1458</v>
          </cell>
          <cell r="L158">
            <v>201.26</v>
          </cell>
          <cell r="V158">
            <v>166247.18000000005</v>
          </cell>
        </row>
        <row r="159">
          <cell r="E159">
            <v>10824</v>
          </cell>
          <cell r="F159">
            <v>14000</v>
          </cell>
          <cell r="G159">
            <v>18897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2118</v>
          </cell>
          <cell r="V159">
            <v>142026</v>
          </cell>
        </row>
        <row r="160">
          <cell r="E160">
            <v>5000</v>
          </cell>
          <cell r="F160">
            <v>3900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1743</v>
          </cell>
          <cell r="L160">
            <v>0</v>
          </cell>
          <cell r="V160">
            <v>47284</v>
          </cell>
        </row>
        <row r="161">
          <cell r="E161">
            <v>5000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1936</v>
          </cell>
          <cell r="L161">
            <v>0</v>
          </cell>
          <cell r="V161">
            <v>31776.61</v>
          </cell>
        </row>
        <row r="162">
          <cell r="E162">
            <v>5000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V162">
            <v>18678</v>
          </cell>
        </row>
        <row r="163">
          <cell r="E163">
            <v>5472</v>
          </cell>
          <cell r="F163">
            <v>0</v>
          </cell>
          <cell r="G163">
            <v>4468.9799999999996</v>
          </cell>
          <cell r="H163">
            <v>0</v>
          </cell>
          <cell r="I163">
            <v>0</v>
          </cell>
          <cell r="J163">
            <v>0</v>
          </cell>
          <cell r="K163">
            <v>11744.6</v>
          </cell>
          <cell r="L163">
            <v>850</v>
          </cell>
          <cell r="V163">
            <v>83340.090000000011</v>
          </cell>
        </row>
        <row r="164">
          <cell r="E164">
            <v>135230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3588</v>
          </cell>
          <cell r="L164">
            <v>139053</v>
          </cell>
          <cell r="V164">
            <v>2862487</v>
          </cell>
        </row>
        <row r="165">
          <cell r="E165">
            <v>7476.12</v>
          </cell>
          <cell r="F165">
            <v>0</v>
          </cell>
          <cell r="G165">
            <v>1000</v>
          </cell>
          <cell r="H165">
            <v>0</v>
          </cell>
          <cell r="I165">
            <v>0</v>
          </cell>
          <cell r="J165">
            <v>0</v>
          </cell>
          <cell r="K165">
            <v>1936</v>
          </cell>
          <cell r="L165">
            <v>100</v>
          </cell>
          <cell r="V165">
            <v>147128.32000000001</v>
          </cell>
        </row>
        <row r="166">
          <cell r="E166">
            <v>5000</v>
          </cell>
          <cell r="F166">
            <v>15140</v>
          </cell>
          <cell r="G166">
            <v>3700</v>
          </cell>
          <cell r="H166">
            <v>0</v>
          </cell>
          <cell r="I166">
            <v>0</v>
          </cell>
          <cell r="J166">
            <v>0</v>
          </cell>
          <cell r="K166">
            <v>9511</v>
          </cell>
          <cell r="L166">
            <v>0</v>
          </cell>
          <cell r="V166">
            <v>92317</v>
          </cell>
        </row>
        <row r="167">
          <cell r="E167">
            <v>125056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48105</v>
          </cell>
          <cell r="V167">
            <v>2154438</v>
          </cell>
        </row>
        <row r="168">
          <cell r="E168">
            <v>5000</v>
          </cell>
          <cell r="F168">
            <v>0</v>
          </cell>
          <cell r="G168">
            <v>19314</v>
          </cell>
          <cell r="H168">
            <v>14560</v>
          </cell>
          <cell r="I168">
            <v>0</v>
          </cell>
          <cell r="J168">
            <v>0</v>
          </cell>
          <cell r="K168">
            <v>3403</v>
          </cell>
          <cell r="L168">
            <v>3432</v>
          </cell>
          <cell r="V168">
            <v>130805</v>
          </cell>
        </row>
        <row r="169">
          <cell r="E169">
            <v>11258.64</v>
          </cell>
          <cell r="F169">
            <v>34229.910000000003</v>
          </cell>
          <cell r="G169">
            <v>9916.67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8644</v>
          </cell>
          <cell r="V169">
            <v>259764.13000000009</v>
          </cell>
        </row>
        <row r="170">
          <cell r="E170">
            <v>5000</v>
          </cell>
          <cell r="F170">
            <v>0</v>
          </cell>
          <cell r="G170">
            <v>2700.01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V170">
            <v>20226.480000000003</v>
          </cell>
        </row>
        <row r="171">
          <cell r="E171">
            <v>5000</v>
          </cell>
          <cell r="F171">
            <v>5864.7</v>
          </cell>
          <cell r="G171">
            <v>0</v>
          </cell>
          <cell r="H171">
            <v>0</v>
          </cell>
          <cell r="I171">
            <v>0</v>
          </cell>
          <cell r="J171">
            <v>500</v>
          </cell>
          <cell r="K171">
            <v>0</v>
          </cell>
          <cell r="L171">
            <v>1343</v>
          </cell>
          <cell r="V171">
            <v>17075.670000000002</v>
          </cell>
        </row>
        <row r="172">
          <cell r="E172">
            <v>5000</v>
          </cell>
          <cell r="F172">
            <v>0</v>
          </cell>
          <cell r="G172">
            <v>0</v>
          </cell>
          <cell r="H172">
            <v>2968.46</v>
          </cell>
          <cell r="I172">
            <v>0</v>
          </cell>
          <cell r="J172">
            <v>0</v>
          </cell>
          <cell r="K172">
            <v>266.2</v>
          </cell>
          <cell r="L172">
            <v>0</v>
          </cell>
          <cell r="V172">
            <v>22495.170000000002</v>
          </cell>
        </row>
        <row r="173">
          <cell r="E173">
            <v>5000</v>
          </cell>
          <cell r="F173">
            <v>0</v>
          </cell>
          <cell r="G173">
            <v>4442.55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7399.26</v>
          </cell>
          <cell r="V173">
            <v>34565.630000000005</v>
          </cell>
        </row>
        <row r="174">
          <cell r="E174">
            <v>5000</v>
          </cell>
          <cell r="F174">
            <v>5420.82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V174">
            <v>23633.32</v>
          </cell>
        </row>
        <row r="175">
          <cell r="E175">
            <v>5000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V175">
            <v>6733.1900000000005</v>
          </cell>
        </row>
        <row r="176">
          <cell r="E176">
            <v>5000</v>
          </cell>
          <cell r="F176">
            <v>15500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1936</v>
          </cell>
          <cell r="L176">
            <v>0</v>
          </cell>
          <cell r="V176">
            <v>35398.61</v>
          </cell>
        </row>
        <row r="177">
          <cell r="E177">
            <v>5000</v>
          </cell>
          <cell r="F177">
            <v>0</v>
          </cell>
          <cell r="G177">
            <v>1759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V177">
            <v>22346</v>
          </cell>
        </row>
        <row r="178">
          <cell r="E178">
            <v>5000</v>
          </cell>
          <cell r="F178">
            <v>41285.83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5346.19</v>
          </cell>
          <cell r="L178">
            <v>0</v>
          </cell>
          <cell r="V178">
            <v>70404.160000000003</v>
          </cell>
        </row>
        <row r="179">
          <cell r="E179">
            <v>6244.92</v>
          </cell>
          <cell r="F179">
            <v>0</v>
          </cell>
          <cell r="G179">
            <v>7328.01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V179">
            <v>127200.75</v>
          </cell>
        </row>
        <row r="180">
          <cell r="E180">
            <v>16142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1089</v>
          </cell>
          <cell r="L180">
            <v>0</v>
          </cell>
          <cell r="V180">
            <v>247655</v>
          </cell>
        </row>
        <row r="181">
          <cell r="E181">
            <v>5000</v>
          </cell>
          <cell r="F181">
            <v>5948.09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1452</v>
          </cell>
          <cell r="L181">
            <v>2049.9499999999998</v>
          </cell>
          <cell r="V181">
            <v>39852.390000000007</v>
          </cell>
        </row>
        <row r="182">
          <cell r="E182">
            <v>5000</v>
          </cell>
          <cell r="F182">
            <v>0</v>
          </cell>
          <cell r="G182">
            <v>0</v>
          </cell>
          <cell r="H182">
            <v>1767</v>
          </cell>
          <cell r="I182">
            <v>0</v>
          </cell>
          <cell r="J182">
            <v>0</v>
          </cell>
          <cell r="K182">
            <v>2901</v>
          </cell>
          <cell r="L182">
            <v>1938</v>
          </cell>
          <cell r="V182">
            <v>21312</v>
          </cell>
        </row>
        <row r="183">
          <cell r="E183">
            <v>31473</v>
          </cell>
          <cell r="F183">
            <v>0</v>
          </cell>
          <cell r="G183">
            <v>0</v>
          </cell>
          <cell r="H183">
            <v>77000</v>
          </cell>
          <cell r="I183">
            <v>0</v>
          </cell>
          <cell r="J183">
            <v>0</v>
          </cell>
          <cell r="K183">
            <v>8515</v>
          </cell>
          <cell r="L183">
            <v>5919</v>
          </cell>
          <cell r="V183">
            <v>817821</v>
          </cell>
        </row>
        <row r="184">
          <cell r="E184">
            <v>96290.1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6534</v>
          </cell>
          <cell r="L184">
            <v>6691</v>
          </cell>
          <cell r="V184">
            <v>2938644.1</v>
          </cell>
        </row>
        <row r="185">
          <cell r="E185">
            <v>8796.24</v>
          </cell>
          <cell r="F185">
            <v>0</v>
          </cell>
          <cell r="G185">
            <v>0</v>
          </cell>
          <cell r="H185">
            <v>6000</v>
          </cell>
          <cell r="I185">
            <v>0</v>
          </cell>
          <cell r="J185">
            <v>0</v>
          </cell>
          <cell r="K185">
            <v>4775.2299999999996</v>
          </cell>
          <cell r="L185">
            <v>0</v>
          </cell>
          <cell r="V185">
            <v>144886.66999999998</v>
          </cell>
        </row>
        <row r="186">
          <cell r="E186">
            <v>10507.95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V186">
            <v>60221</v>
          </cell>
        </row>
        <row r="187">
          <cell r="E187">
            <v>5000</v>
          </cell>
          <cell r="F187">
            <v>0</v>
          </cell>
          <cell r="G187">
            <v>2700.01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V187">
            <v>19524.240000000002</v>
          </cell>
        </row>
        <row r="188">
          <cell r="E188">
            <v>5000</v>
          </cell>
          <cell r="F188">
            <v>0</v>
          </cell>
          <cell r="G188">
            <v>0</v>
          </cell>
          <cell r="H188">
            <v>12176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V188">
            <v>23511</v>
          </cell>
        </row>
        <row r="189">
          <cell r="E189">
            <v>18097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V189">
            <v>193007</v>
          </cell>
        </row>
        <row r="190">
          <cell r="E190">
            <v>5000</v>
          </cell>
          <cell r="F190">
            <v>4468.9799999999996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1748.45</v>
          </cell>
          <cell r="L190">
            <v>0</v>
          </cell>
          <cell r="V190">
            <v>27487.06</v>
          </cell>
        </row>
        <row r="191">
          <cell r="E191">
            <v>18030</v>
          </cell>
          <cell r="F191">
            <v>56200</v>
          </cell>
          <cell r="G191">
            <v>0</v>
          </cell>
          <cell r="H191">
            <v>12500</v>
          </cell>
          <cell r="I191">
            <v>1169</v>
          </cell>
          <cell r="J191">
            <v>0</v>
          </cell>
          <cell r="K191">
            <v>2456</v>
          </cell>
          <cell r="L191">
            <v>4913</v>
          </cell>
          <cell r="V191">
            <v>348471</v>
          </cell>
        </row>
        <row r="192">
          <cell r="E192">
            <v>137197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6519</v>
          </cell>
          <cell r="L192">
            <v>37836</v>
          </cell>
          <cell r="V192">
            <v>4700193</v>
          </cell>
        </row>
        <row r="193">
          <cell r="E193">
            <v>16507</v>
          </cell>
          <cell r="F193">
            <v>0</v>
          </cell>
          <cell r="G193">
            <v>20081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V193">
            <v>249087</v>
          </cell>
        </row>
        <row r="194">
          <cell r="E194">
            <v>5000</v>
          </cell>
          <cell r="F194">
            <v>0</v>
          </cell>
          <cell r="G194">
            <v>13569</v>
          </cell>
          <cell r="H194">
            <v>11836.17</v>
          </cell>
          <cell r="I194">
            <v>0</v>
          </cell>
          <cell r="J194">
            <v>0</v>
          </cell>
          <cell r="K194">
            <v>0</v>
          </cell>
          <cell r="L194">
            <v>1290.75</v>
          </cell>
          <cell r="V194">
            <v>122873.31</v>
          </cell>
        </row>
        <row r="195">
          <cell r="E195">
            <v>5000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1271</v>
          </cell>
          <cell r="L195">
            <v>0</v>
          </cell>
          <cell r="V195">
            <v>47687.250000000007</v>
          </cell>
        </row>
        <row r="196">
          <cell r="E196">
            <v>14542</v>
          </cell>
          <cell r="F196">
            <v>0</v>
          </cell>
          <cell r="G196">
            <v>13711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17080</v>
          </cell>
          <cell r="V196">
            <v>336284</v>
          </cell>
        </row>
        <row r="197">
          <cell r="E197">
            <v>13117</v>
          </cell>
          <cell r="F197">
            <v>8400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2341</v>
          </cell>
          <cell r="L197">
            <v>0</v>
          </cell>
          <cell r="V197">
            <v>588227</v>
          </cell>
        </row>
        <row r="198">
          <cell r="E198">
            <v>10281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V198">
            <v>67153</v>
          </cell>
        </row>
        <row r="199">
          <cell r="E199">
            <v>5000</v>
          </cell>
          <cell r="F199">
            <v>10000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1815</v>
          </cell>
          <cell r="L199">
            <v>500</v>
          </cell>
          <cell r="V199">
            <v>37766.75</v>
          </cell>
        </row>
        <row r="200">
          <cell r="E200">
            <v>5335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1110.18</v>
          </cell>
          <cell r="L200">
            <v>0</v>
          </cell>
          <cell r="V200">
            <v>56665.340000000004</v>
          </cell>
        </row>
        <row r="201">
          <cell r="E201">
            <v>5000</v>
          </cell>
          <cell r="F201">
            <v>7588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2076.48</v>
          </cell>
          <cell r="V201">
            <v>25195.55</v>
          </cell>
        </row>
        <row r="202">
          <cell r="E202">
            <v>6077.34</v>
          </cell>
          <cell r="F202">
            <v>0</v>
          </cell>
          <cell r="G202">
            <v>19605.009999999998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V202">
            <v>116932.51</v>
          </cell>
        </row>
        <row r="203">
          <cell r="E203">
            <v>5000</v>
          </cell>
          <cell r="F203">
            <v>0</v>
          </cell>
          <cell r="G203">
            <v>0</v>
          </cell>
          <cell r="H203">
            <v>7771.05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V203">
            <v>17187.859999999997</v>
          </cell>
        </row>
        <row r="204">
          <cell r="E204">
            <v>5000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2541</v>
          </cell>
          <cell r="L204">
            <v>14236</v>
          </cell>
          <cell r="V204">
            <v>116625</v>
          </cell>
        </row>
        <row r="205">
          <cell r="E205">
            <v>5000</v>
          </cell>
          <cell r="F205">
            <v>0</v>
          </cell>
          <cell r="G205">
            <v>2700</v>
          </cell>
          <cell r="H205">
            <v>0</v>
          </cell>
          <cell r="I205">
            <v>0</v>
          </cell>
          <cell r="J205">
            <v>0</v>
          </cell>
          <cell r="K205">
            <v>1255.3800000000001</v>
          </cell>
          <cell r="L205">
            <v>0</v>
          </cell>
          <cell r="V205">
            <v>23146.870000000003</v>
          </cell>
        </row>
        <row r="206">
          <cell r="E206">
            <v>5000</v>
          </cell>
          <cell r="F206">
            <v>0</v>
          </cell>
          <cell r="G206">
            <v>154</v>
          </cell>
          <cell r="H206">
            <v>5728</v>
          </cell>
          <cell r="I206">
            <v>0</v>
          </cell>
          <cell r="J206">
            <v>0</v>
          </cell>
          <cell r="K206">
            <v>2081</v>
          </cell>
          <cell r="L206">
            <v>0</v>
          </cell>
          <cell r="V206">
            <v>41886</v>
          </cell>
        </row>
        <row r="207">
          <cell r="E207">
            <v>5000</v>
          </cell>
          <cell r="F207">
            <v>0</v>
          </cell>
          <cell r="G207">
            <v>10733</v>
          </cell>
          <cell r="H207">
            <v>31000</v>
          </cell>
          <cell r="I207">
            <v>0</v>
          </cell>
          <cell r="J207">
            <v>0</v>
          </cell>
          <cell r="K207">
            <v>2039</v>
          </cell>
          <cell r="L207">
            <v>9710</v>
          </cell>
          <cell r="V207">
            <v>102135</v>
          </cell>
        </row>
        <row r="208">
          <cell r="E208">
            <v>5000</v>
          </cell>
          <cell r="F208">
            <v>8000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V208">
            <v>28863.380000000005</v>
          </cell>
        </row>
        <row r="209">
          <cell r="E209">
            <v>9193</v>
          </cell>
          <cell r="F209">
            <v>8255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2662</v>
          </cell>
          <cell r="L209">
            <v>0</v>
          </cell>
          <cell r="V209">
            <v>299581</v>
          </cell>
        </row>
        <row r="210">
          <cell r="E210">
            <v>7584</v>
          </cell>
          <cell r="F210">
            <v>9628</v>
          </cell>
          <cell r="G210">
            <v>11620</v>
          </cell>
          <cell r="H210">
            <v>0</v>
          </cell>
          <cell r="I210">
            <v>0</v>
          </cell>
          <cell r="J210">
            <v>0</v>
          </cell>
          <cell r="K210">
            <v>4306</v>
          </cell>
          <cell r="L210">
            <v>9809</v>
          </cell>
          <cell r="V210">
            <v>88329</v>
          </cell>
        </row>
        <row r="211">
          <cell r="E211">
            <v>5000</v>
          </cell>
          <cell r="F211">
            <v>0</v>
          </cell>
          <cell r="G211">
            <v>0</v>
          </cell>
          <cell r="H211">
            <v>1200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V211">
            <v>11456.81</v>
          </cell>
        </row>
        <row r="212">
          <cell r="E212">
            <v>5000</v>
          </cell>
          <cell r="F212">
            <v>0</v>
          </cell>
          <cell r="G212">
            <v>5959</v>
          </cell>
          <cell r="H212">
            <v>0</v>
          </cell>
          <cell r="I212">
            <v>0</v>
          </cell>
          <cell r="J212">
            <v>0</v>
          </cell>
          <cell r="K212">
            <v>1694</v>
          </cell>
          <cell r="L212">
            <v>0</v>
          </cell>
          <cell r="V212">
            <v>31305</v>
          </cell>
        </row>
        <row r="213">
          <cell r="E213">
            <v>5000</v>
          </cell>
          <cell r="F213">
            <v>0</v>
          </cell>
          <cell r="G213">
            <v>2974.04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V213">
            <v>13505.09</v>
          </cell>
        </row>
        <row r="214">
          <cell r="E214">
            <v>5000</v>
          </cell>
          <cell r="F214">
            <v>5850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V214">
            <v>68261.98</v>
          </cell>
        </row>
        <row r="215">
          <cell r="E215">
            <v>6460.38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V215">
            <v>48429.159999999996</v>
          </cell>
        </row>
        <row r="216">
          <cell r="E216">
            <v>5000</v>
          </cell>
          <cell r="F216">
            <v>23000</v>
          </cell>
          <cell r="G216">
            <v>0</v>
          </cell>
          <cell r="H216">
            <v>0</v>
          </cell>
          <cell r="I216">
            <v>132.99</v>
          </cell>
          <cell r="J216">
            <v>0</v>
          </cell>
          <cell r="K216">
            <v>1501</v>
          </cell>
          <cell r="L216">
            <v>0</v>
          </cell>
          <cell r="V216">
            <v>49092.950000000004</v>
          </cell>
        </row>
        <row r="217">
          <cell r="E217">
            <v>9174.15</v>
          </cell>
          <cell r="F217">
            <v>0</v>
          </cell>
          <cell r="G217">
            <v>8464.17</v>
          </cell>
          <cell r="H217">
            <v>0</v>
          </cell>
          <cell r="I217">
            <v>0</v>
          </cell>
          <cell r="J217">
            <v>9000</v>
          </cell>
          <cell r="K217">
            <v>1926.93</v>
          </cell>
          <cell r="L217">
            <v>6000</v>
          </cell>
          <cell r="V217">
            <v>145266.41999999998</v>
          </cell>
        </row>
        <row r="218">
          <cell r="E218">
            <v>5000</v>
          </cell>
          <cell r="F218">
            <v>0</v>
          </cell>
          <cell r="G218">
            <v>0</v>
          </cell>
          <cell r="H218">
            <v>7872</v>
          </cell>
          <cell r="I218">
            <v>0</v>
          </cell>
          <cell r="J218">
            <v>0</v>
          </cell>
          <cell r="K218">
            <v>0</v>
          </cell>
          <cell r="L218">
            <v>5265.04</v>
          </cell>
          <cell r="V218">
            <v>28845.99</v>
          </cell>
        </row>
        <row r="219">
          <cell r="E219">
            <v>5000</v>
          </cell>
          <cell r="F219">
            <v>0</v>
          </cell>
          <cell r="G219">
            <v>5960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V219">
            <v>17619</v>
          </cell>
        </row>
        <row r="220">
          <cell r="E220">
            <v>5000</v>
          </cell>
          <cell r="F220">
            <v>0</v>
          </cell>
          <cell r="G220">
            <v>2974.04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500</v>
          </cell>
          <cell r="V220">
            <v>23000.57</v>
          </cell>
        </row>
        <row r="221">
          <cell r="E221">
            <v>19971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5094</v>
          </cell>
          <cell r="L221">
            <v>0</v>
          </cell>
          <cell r="V221">
            <v>205543</v>
          </cell>
        </row>
        <row r="222">
          <cell r="E222">
            <v>19073</v>
          </cell>
          <cell r="F222">
            <v>0</v>
          </cell>
          <cell r="G222">
            <v>0</v>
          </cell>
          <cell r="H222">
            <v>42853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V222">
            <v>321487</v>
          </cell>
        </row>
        <row r="223">
          <cell r="E223">
            <v>18288.45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V223">
            <v>110051.45</v>
          </cell>
        </row>
        <row r="224">
          <cell r="E224">
            <v>14957.37</v>
          </cell>
          <cell r="F224">
            <v>30013.78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V224">
            <v>191171.05000000002</v>
          </cell>
        </row>
        <row r="225">
          <cell r="E225">
            <v>5000</v>
          </cell>
          <cell r="F225">
            <v>0</v>
          </cell>
          <cell r="G225">
            <v>1000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V225">
            <v>9710</v>
          </cell>
        </row>
        <row r="226">
          <cell r="E226">
            <v>6528.78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2500</v>
          </cell>
          <cell r="V226">
            <v>124360.82</v>
          </cell>
        </row>
        <row r="227">
          <cell r="E227">
            <v>16897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7660</v>
          </cell>
          <cell r="K227">
            <v>0</v>
          </cell>
          <cell r="L227">
            <v>0</v>
          </cell>
          <cell r="V227">
            <v>292891</v>
          </cell>
        </row>
        <row r="228">
          <cell r="E228">
            <v>5000</v>
          </cell>
          <cell r="F228">
            <v>0</v>
          </cell>
          <cell r="G228">
            <v>1811</v>
          </cell>
          <cell r="H228">
            <v>2700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V228">
            <v>13885</v>
          </cell>
        </row>
      </sheetData>
      <sheetData sheetId="2">
        <row r="2">
          <cell r="G2">
            <v>6536.31</v>
          </cell>
        </row>
        <row r="3">
          <cell r="G3">
            <v>6331.97</v>
          </cell>
        </row>
        <row r="4">
          <cell r="G4">
            <v>497083</v>
          </cell>
        </row>
        <row r="5">
          <cell r="G5">
            <v>25963.379999999997</v>
          </cell>
        </row>
        <row r="6">
          <cell r="G6">
            <v>10818.34</v>
          </cell>
        </row>
        <row r="7">
          <cell r="G7">
            <v>5744.5599999999995</v>
          </cell>
        </row>
        <row r="8">
          <cell r="G8">
            <v>8582.09</v>
          </cell>
        </row>
        <row r="9">
          <cell r="G9">
            <v>0</v>
          </cell>
        </row>
        <row r="10">
          <cell r="G10">
            <v>10833.53</v>
          </cell>
        </row>
        <row r="11">
          <cell r="G11">
            <v>57676</v>
          </cell>
        </row>
        <row r="12">
          <cell r="G12">
            <v>0</v>
          </cell>
        </row>
        <row r="13">
          <cell r="G13">
            <v>357310</v>
          </cell>
        </row>
        <row r="14">
          <cell r="G14">
            <v>8468</v>
          </cell>
        </row>
        <row r="15">
          <cell r="G15">
            <v>196306</v>
          </cell>
        </row>
        <row r="16">
          <cell r="G16">
            <v>10549.01</v>
          </cell>
        </row>
        <row r="17">
          <cell r="G17">
            <v>17699.75</v>
          </cell>
        </row>
        <row r="18">
          <cell r="G18">
            <v>13421.42</v>
          </cell>
        </row>
        <row r="19">
          <cell r="G19">
            <v>222404</v>
          </cell>
        </row>
        <row r="20">
          <cell r="G20">
            <v>57301.630000000005</v>
          </cell>
        </row>
        <row r="21">
          <cell r="G21">
            <v>22385</v>
          </cell>
        </row>
        <row r="22">
          <cell r="G22">
            <v>31408.15</v>
          </cell>
        </row>
        <row r="23">
          <cell r="G23">
            <v>10300.709999999999</v>
          </cell>
        </row>
        <row r="24">
          <cell r="G24">
            <v>0</v>
          </cell>
        </row>
        <row r="25">
          <cell r="G25">
            <v>8729.5</v>
          </cell>
        </row>
        <row r="26">
          <cell r="G26">
            <v>7339.75</v>
          </cell>
        </row>
        <row r="27">
          <cell r="G27">
            <v>143030</v>
          </cell>
        </row>
        <row r="28">
          <cell r="G28">
            <v>36263</v>
          </cell>
        </row>
        <row r="29">
          <cell r="G29">
            <v>128651</v>
          </cell>
        </row>
        <row r="30">
          <cell r="G30">
            <v>0</v>
          </cell>
        </row>
        <row r="31">
          <cell r="G31">
            <v>43950.81</v>
          </cell>
        </row>
        <row r="32">
          <cell r="G32">
            <v>16597.009999999998</v>
          </cell>
        </row>
        <row r="33">
          <cell r="G33">
            <v>24926.34</v>
          </cell>
        </row>
        <row r="34">
          <cell r="G34">
            <v>0</v>
          </cell>
        </row>
        <row r="35">
          <cell r="G35">
            <v>43809.479999999996</v>
          </cell>
        </row>
        <row r="36">
          <cell r="G36">
            <v>200356</v>
          </cell>
        </row>
        <row r="37">
          <cell r="G37">
            <v>10802</v>
          </cell>
        </row>
        <row r="38">
          <cell r="G38">
            <v>23939483</v>
          </cell>
        </row>
        <row r="39">
          <cell r="G39">
            <v>37165</v>
          </cell>
        </row>
        <row r="40">
          <cell r="G40">
            <v>428497</v>
          </cell>
        </row>
        <row r="41">
          <cell r="G41">
            <v>360505</v>
          </cell>
        </row>
        <row r="42">
          <cell r="G42">
            <v>8403.4699999999993</v>
          </cell>
        </row>
        <row r="43">
          <cell r="G43">
            <v>52782</v>
          </cell>
        </row>
        <row r="44">
          <cell r="G44">
            <v>9180.75</v>
          </cell>
        </row>
        <row r="45">
          <cell r="G45">
            <v>26077</v>
          </cell>
        </row>
        <row r="46">
          <cell r="G46">
            <v>30918.59</v>
          </cell>
        </row>
        <row r="47">
          <cell r="G47">
            <v>11215.77</v>
          </cell>
        </row>
        <row r="48">
          <cell r="G48">
            <v>7942.31</v>
          </cell>
        </row>
        <row r="49">
          <cell r="G49">
            <v>9239</v>
          </cell>
        </row>
        <row r="50">
          <cell r="G50">
            <v>4095.75</v>
          </cell>
        </row>
        <row r="51">
          <cell r="G51">
            <v>24844.19</v>
          </cell>
        </row>
        <row r="52">
          <cell r="G52">
            <v>111332.10999999999</v>
          </cell>
        </row>
        <row r="53">
          <cell r="G53">
            <v>10546</v>
          </cell>
        </row>
        <row r="54">
          <cell r="G54">
            <v>123390</v>
          </cell>
        </row>
        <row r="55">
          <cell r="G55">
            <v>227584</v>
          </cell>
        </row>
        <row r="56">
          <cell r="G56">
            <v>280041</v>
          </cell>
        </row>
        <row r="57">
          <cell r="G57">
            <v>6669.3</v>
          </cell>
        </row>
        <row r="58">
          <cell r="G58">
            <v>27494.269999999997</v>
          </cell>
        </row>
        <row r="59">
          <cell r="G59">
            <v>3243</v>
          </cell>
        </row>
        <row r="60">
          <cell r="G60">
            <v>8388.9600000000009</v>
          </cell>
        </row>
        <row r="61">
          <cell r="G61">
            <v>44725.520000000004</v>
          </cell>
        </row>
        <row r="62">
          <cell r="G62">
            <v>48349</v>
          </cell>
        </row>
        <row r="63">
          <cell r="G63">
            <v>7976.74</v>
          </cell>
        </row>
        <row r="64">
          <cell r="G64">
            <v>12890.2</v>
          </cell>
        </row>
        <row r="65">
          <cell r="G65">
            <v>8766.6200000000008</v>
          </cell>
        </row>
        <row r="66">
          <cell r="G66">
            <v>6874.38</v>
          </cell>
        </row>
        <row r="67">
          <cell r="G67">
            <v>1700</v>
          </cell>
        </row>
        <row r="68">
          <cell r="G68">
            <v>112902.02</v>
          </cell>
        </row>
        <row r="69">
          <cell r="G69">
            <v>117075.59</v>
          </cell>
        </row>
        <row r="70">
          <cell r="G70">
            <v>8112.4</v>
          </cell>
        </row>
        <row r="71">
          <cell r="G71">
            <v>226677</v>
          </cell>
        </row>
        <row r="72">
          <cell r="G72">
            <v>170731</v>
          </cell>
        </row>
        <row r="73">
          <cell r="G73">
            <v>16684.77</v>
          </cell>
        </row>
        <row r="74">
          <cell r="G74">
            <v>19139.580000000002</v>
          </cell>
        </row>
        <row r="75">
          <cell r="G75">
            <v>5917.69</v>
          </cell>
        </row>
        <row r="76">
          <cell r="G76">
            <v>16732.73</v>
          </cell>
        </row>
        <row r="77">
          <cell r="G77">
            <v>20681063</v>
          </cell>
        </row>
        <row r="78">
          <cell r="G78">
            <v>208265</v>
          </cell>
        </row>
        <row r="79">
          <cell r="G79">
            <v>28738.260000000002</v>
          </cell>
        </row>
        <row r="80">
          <cell r="G80">
            <v>7763</v>
          </cell>
        </row>
        <row r="81">
          <cell r="G81">
            <v>7252.04</v>
          </cell>
        </row>
        <row r="82">
          <cell r="G82">
            <v>92022</v>
          </cell>
        </row>
        <row r="83">
          <cell r="G83">
            <v>20828.439999999999</v>
          </cell>
        </row>
        <row r="84">
          <cell r="G84">
            <v>26562</v>
          </cell>
        </row>
        <row r="85">
          <cell r="G85">
            <v>21150.46</v>
          </cell>
        </row>
        <row r="86">
          <cell r="G86">
            <v>6080</v>
          </cell>
        </row>
        <row r="87">
          <cell r="G87">
            <v>346335</v>
          </cell>
        </row>
        <row r="88">
          <cell r="G88">
            <v>34611.86</v>
          </cell>
        </row>
        <row r="89">
          <cell r="G89">
            <v>8943.52</v>
          </cell>
        </row>
        <row r="90">
          <cell r="G90">
            <v>24824</v>
          </cell>
        </row>
        <row r="91">
          <cell r="G91">
            <v>4547</v>
          </cell>
        </row>
        <row r="92">
          <cell r="G92">
            <v>44996.24</v>
          </cell>
        </row>
        <row r="93">
          <cell r="G93">
            <v>838216</v>
          </cell>
        </row>
        <row r="94">
          <cell r="G94">
            <v>0</v>
          </cell>
        </row>
        <row r="95">
          <cell r="G95">
            <v>14371.64</v>
          </cell>
        </row>
        <row r="96">
          <cell r="G96">
            <v>65665.13</v>
          </cell>
        </row>
        <row r="97">
          <cell r="G97">
            <v>65743</v>
          </cell>
        </row>
        <row r="98">
          <cell r="G98">
            <v>14950.01</v>
          </cell>
        </row>
        <row r="99">
          <cell r="G99">
            <v>10514.32</v>
          </cell>
        </row>
        <row r="100">
          <cell r="G100">
            <v>4270.45</v>
          </cell>
        </row>
        <row r="101">
          <cell r="G101">
            <v>90978</v>
          </cell>
        </row>
        <row r="102">
          <cell r="G102">
            <v>146263</v>
          </cell>
        </row>
        <row r="103">
          <cell r="G103">
            <v>226712</v>
          </cell>
        </row>
        <row r="104">
          <cell r="G104">
            <v>10297.6</v>
          </cell>
        </row>
        <row r="105">
          <cell r="G105">
            <v>309627</v>
          </cell>
        </row>
        <row r="106">
          <cell r="G106">
            <v>18835.02</v>
          </cell>
        </row>
        <row r="107">
          <cell r="G107">
            <v>7911.7000000000007</v>
          </cell>
        </row>
        <row r="108">
          <cell r="G108">
            <v>7751.9</v>
          </cell>
        </row>
        <row r="109">
          <cell r="G109">
            <v>21937.1</v>
          </cell>
        </row>
        <row r="110">
          <cell r="G110">
            <v>80195.83</v>
          </cell>
        </row>
        <row r="111">
          <cell r="G111">
            <v>1019.65</v>
          </cell>
        </row>
        <row r="112">
          <cell r="G112">
            <v>12218.26</v>
          </cell>
        </row>
        <row r="113">
          <cell r="G113">
            <v>119466.25</v>
          </cell>
        </row>
        <row r="114">
          <cell r="G114">
            <v>11102.890000000001</v>
          </cell>
        </row>
        <row r="115">
          <cell r="G115">
            <v>2977.5</v>
          </cell>
        </row>
        <row r="116">
          <cell r="G116">
            <v>0</v>
          </cell>
        </row>
        <row r="117">
          <cell r="G117">
            <v>152401.37</v>
          </cell>
        </row>
        <row r="118">
          <cell r="G118">
            <v>0</v>
          </cell>
        </row>
        <row r="119">
          <cell r="G119">
            <v>190298</v>
          </cell>
        </row>
        <row r="120">
          <cell r="G120">
            <v>7775.82</v>
          </cell>
        </row>
        <row r="121">
          <cell r="G121">
            <v>489603</v>
          </cell>
        </row>
        <row r="122">
          <cell r="G122">
            <v>0</v>
          </cell>
        </row>
        <row r="123">
          <cell r="G123">
            <v>2315027</v>
          </cell>
        </row>
        <row r="124">
          <cell r="G124">
            <v>6802.51</v>
          </cell>
        </row>
        <row r="125">
          <cell r="G125">
            <v>356007</v>
          </cell>
        </row>
        <row r="126">
          <cell r="G126">
            <v>17312.48</v>
          </cell>
        </row>
        <row r="127">
          <cell r="G127">
            <v>13775</v>
          </cell>
        </row>
        <row r="128">
          <cell r="G128">
            <v>10504.019999999999</v>
          </cell>
        </row>
        <row r="129">
          <cell r="G129">
            <v>0</v>
          </cell>
        </row>
        <row r="130">
          <cell r="G130">
            <v>39316</v>
          </cell>
        </row>
        <row r="131">
          <cell r="G131">
            <v>23728</v>
          </cell>
        </row>
        <row r="132">
          <cell r="G132">
            <v>22136.45</v>
          </cell>
        </row>
        <row r="133">
          <cell r="G133">
            <v>6780</v>
          </cell>
        </row>
        <row r="134">
          <cell r="G134">
            <v>30287.200000000001</v>
          </cell>
        </row>
        <row r="135">
          <cell r="G135">
            <v>3454.17</v>
          </cell>
        </row>
        <row r="136">
          <cell r="G136">
            <v>1299138</v>
          </cell>
        </row>
        <row r="137">
          <cell r="G137">
            <v>12985.6</v>
          </cell>
        </row>
        <row r="138">
          <cell r="G138">
            <v>34261</v>
          </cell>
        </row>
        <row r="139">
          <cell r="G139">
            <v>15543.9</v>
          </cell>
        </row>
        <row r="140">
          <cell r="G140">
            <v>102728</v>
          </cell>
        </row>
        <row r="141">
          <cell r="G141">
            <v>6265.1</v>
          </cell>
        </row>
        <row r="142">
          <cell r="G142">
            <v>6608.57</v>
          </cell>
        </row>
        <row r="143">
          <cell r="G143">
            <v>11063.11</v>
          </cell>
        </row>
        <row r="144">
          <cell r="G144">
            <v>35459</v>
          </cell>
        </row>
        <row r="145">
          <cell r="G145">
            <v>15954.070000000002</v>
          </cell>
        </row>
        <row r="146">
          <cell r="G146">
            <v>600</v>
          </cell>
        </row>
        <row r="147">
          <cell r="G147">
            <v>429816</v>
          </cell>
        </row>
        <row r="148">
          <cell r="G148">
            <v>150895.25</v>
          </cell>
        </row>
        <row r="149">
          <cell r="G149">
            <v>27676.11</v>
          </cell>
        </row>
        <row r="150">
          <cell r="G150">
            <v>0</v>
          </cell>
        </row>
        <row r="151">
          <cell r="G151">
            <v>13685</v>
          </cell>
        </row>
        <row r="152">
          <cell r="G152">
            <v>11868.97</v>
          </cell>
        </row>
        <row r="153">
          <cell r="G153">
            <v>27575</v>
          </cell>
        </row>
        <row r="154">
          <cell r="G154">
            <v>0</v>
          </cell>
        </row>
        <row r="155">
          <cell r="G155">
            <v>114445</v>
          </cell>
        </row>
        <row r="156">
          <cell r="G156">
            <v>40498</v>
          </cell>
        </row>
        <row r="157">
          <cell r="G157">
            <v>56452</v>
          </cell>
        </row>
        <row r="158">
          <cell r="G158">
            <v>89805.78</v>
          </cell>
        </row>
        <row r="159">
          <cell r="G159">
            <v>100935</v>
          </cell>
        </row>
        <row r="160">
          <cell r="G160">
            <v>31831</v>
          </cell>
        </row>
        <row r="161">
          <cell r="G161">
            <v>11680.36</v>
          </cell>
        </row>
        <row r="162">
          <cell r="G162">
            <v>860</v>
          </cell>
        </row>
        <row r="163">
          <cell r="G163">
            <v>53713.04</v>
          </cell>
        </row>
        <row r="164">
          <cell r="G164">
            <v>2077763</v>
          </cell>
        </row>
        <row r="165">
          <cell r="G165">
            <v>95102.46</v>
          </cell>
        </row>
        <row r="166">
          <cell r="G166">
            <v>62830</v>
          </cell>
        </row>
        <row r="167">
          <cell r="G167">
            <v>1054720</v>
          </cell>
        </row>
        <row r="168">
          <cell r="G168">
            <v>92552</v>
          </cell>
        </row>
        <row r="169">
          <cell r="G169">
            <v>169312.71</v>
          </cell>
        </row>
        <row r="170">
          <cell r="G170">
            <v>10248.74</v>
          </cell>
        </row>
        <row r="171">
          <cell r="G171">
            <v>5291.21</v>
          </cell>
        </row>
        <row r="172">
          <cell r="G172">
            <v>10081.959999999999</v>
          </cell>
        </row>
        <row r="173">
          <cell r="G173">
            <v>13011.539999999999</v>
          </cell>
        </row>
        <row r="174">
          <cell r="G174">
            <v>3568</v>
          </cell>
        </row>
        <row r="175">
          <cell r="G175">
            <v>0</v>
          </cell>
        </row>
        <row r="176">
          <cell r="G176">
            <v>14075.68</v>
          </cell>
        </row>
        <row r="177">
          <cell r="G177">
            <v>10182</v>
          </cell>
        </row>
        <row r="178">
          <cell r="G178">
            <v>33734.299999999996</v>
          </cell>
        </row>
        <row r="179">
          <cell r="G179">
            <v>62410.159999999996</v>
          </cell>
        </row>
        <row r="180">
          <cell r="G180">
            <v>150080</v>
          </cell>
        </row>
        <row r="181">
          <cell r="G181">
            <v>23090.19</v>
          </cell>
        </row>
        <row r="182">
          <cell r="G182">
            <v>12460</v>
          </cell>
        </row>
        <row r="183">
          <cell r="G183">
            <v>411647</v>
          </cell>
        </row>
        <row r="184">
          <cell r="G184">
            <v>2005988</v>
          </cell>
        </row>
        <row r="185">
          <cell r="G185">
            <v>94129.11</v>
          </cell>
        </row>
        <row r="186">
          <cell r="G186">
            <v>0</v>
          </cell>
        </row>
        <row r="187">
          <cell r="G187">
            <v>7954.77</v>
          </cell>
        </row>
        <row r="188">
          <cell r="G188">
            <v>8945</v>
          </cell>
        </row>
        <row r="189">
          <cell r="G189">
            <v>133664</v>
          </cell>
        </row>
        <row r="190">
          <cell r="G190">
            <v>18155.829999999998</v>
          </cell>
        </row>
        <row r="191">
          <cell r="G191">
            <v>255197</v>
          </cell>
        </row>
        <row r="192">
          <cell r="G192">
            <v>2949708</v>
          </cell>
        </row>
        <row r="193">
          <cell r="G193">
            <v>94803</v>
          </cell>
        </row>
        <row r="194">
          <cell r="G194">
            <v>49769.599999999999</v>
          </cell>
        </row>
        <row r="195">
          <cell r="G195">
            <v>25120.42</v>
          </cell>
        </row>
        <row r="196">
          <cell r="G196">
            <v>254754</v>
          </cell>
        </row>
        <row r="197">
          <cell r="G197">
            <v>141685</v>
          </cell>
        </row>
        <row r="198">
          <cell r="G198">
            <v>0</v>
          </cell>
        </row>
        <row r="199">
          <cell r="G199">
            <v>26076.47</v>
          </cell>
        </row>
        <row r="200">
          <cell r="G200">
            <v>24678.74</v>
          </cell>
        </row>
        <row r="201">
          <cell r="G201">
            <v>1853.7</v>
          </cell>
        </row>
        <row r="202">
          <cell r="G202">
            <v>73340.350000000006</v>
          </cell>
        </row>
        <row r="203">
          <cell r="G203">
            <v>2249.4499999999998</v>
          </cell>
        </row>
        <row r="204">
          <cell r="G204">
            <v>86414</v>
          </cell>
        </row>
        <row r="205">
          <cell r="G205">
            <v>16095.92</v>
          </cell>
        </row>
        <row r="206">
          <cell r="G206">
            <v>26043</v>
          </cell>
        </row>
        <row r="207">
          <cell r="G207">
            <v>73128</v>
          </cell>
        </row>
        <row r="208">
          <cell r="G208">
            <v>11931.99</v>
          </cell>
        </row>
        <row r="209">
          <cell r="G209">
            <v>213865</v>
          </cell>
        </row>
        <row r="210">
          <cell r="G210">
            <v>995</v>
          </cell>
        </row>
        <row r="211">
          <cell r="G211">
            <v>0</v>
          </cell>
        </row>
        <row r="212">
          <cell r="G212">
            <v>25703</v>
          </cell>
        </row>
        <row r="213">
          <cell r="G213">
            <v>14397.69</v>
          </cell>
        </row>
        <row r="214">
          <cell r="G214">
            <v>31036.3</v>
          </cell>
        </row>
        <row r="215">
          <cell r="G215">
            <v>0</v>
          </cell>
        </row>
        <row r="216">
          <cell r="G216">
            <v>23012.51</v>
          </cell>
        </row>
        <row r="217">
          <cell r="G217">
            <v>110416.56999999999</v>
          </cell>
        </row>
        <row r="218">
          <cell r="G218">
            <v>12771.18</v>
          </cell>
        </row>
        <row r="219">
          <cell r="G219">
            <v>10241</v>
          </cell>
        </row>
        <row r="220">
          <cell r="G220">
            <v>6980.27</v>
          </cell>
        </row>
        <row r="221">
          <cell r="G221">
            <v>132552</v>
          </cell>
        </row>
        <row r="222">
          <cell r="G222">
            <v>287645</v>
          </cell>
        </row>
        <row r="223">
          <cell r="G223">
            <v>0</v>
          </cell>
        </row>
        <row r="224">
          <cell r="G224">
            <v>123757.69</v>
          </cell>
        </row>
        <row r="225">
          <cell r="G225">
            <v>1000</v>
          </cell>
        </row>
        <row r="226">
          <cell r="G226">
            <v>45484.92</v>
          </cell>
        </row>
        <row r="227">
          <cell r="G227">
            <v>44168</v>
          </cell>
        </row>
        <row r="228">
          <cell r="G228">
            <v>6237</v>
          </cell>
        </row>
      </sheetData>
      <sheetData sheetId="3">
        <row r="2">
          <cell r="H2">
            <v>644.79</v>
          </cell>
        </row>
        <row r="3">
          <cell r="H3">
            <v>1133.43</v>
          </cell>
        </row>
        <row r="4">
          <cell r="H4">
            <v>58803</v>
          </cell>
        </row>
        <row r="5">
          <cell r="H5">
            <v>2102.3000000000002</v>
          </cell>
        </row>
        <row r="6">
          <cell r="H6">
            <v>6593.39</v>
          </cell>
        </row>
        <row r="7">
          <cell r="H7">
            <v>1763.73</v>
          </cell>
        </row>
        <row r="8">
          <cell r="H8">
            <v>4447.24</v>
          </cell>
        </row>
        <row r="9">
          <cell r="H9">
            <v>4765.8099999999995</v>
          </cell>
        </row>
        <row r="10">
          <cell r="H10">
            <v>776.14999999999986</v>
          </cell>
        </row>
        <row r="11">
          <cell r="H11">
            <v>495</v>
          </cell>
        </row>
        <row r="12">
          <cell r="H12">
            <v>0</v>
          </cell>
        </row>
        <row r="13">
          <cell r="H13">
            <v>59900</v>
          </cell>
        </row>
        <row r="14">
          <cell r="H14">
            <v>1878.28</v>
          </cell>
        </row>
        <row r="15">
          <cell r="H15">
            <v>24104</v>
          </cell>
        </row>
        <row r="16">
          <cell r="H16">
            <v>945.17</v>
          </cell>
        </row>
        <row r="17">
          <cell r="H17">
            <v>332.55</v>
          </cell>
        </row>
        <row r="18">
          <cell r="H18">
            <v>211.22</v>
          </cell>
        </row>
        <row r="19">
          <cell r="H19">
            <v>45668</v>
          </cell>
        </row>
        <row r="20">
          <cell r="H20">
            <v>4268.2299999999996</v>
          </cell>
        </row>
        <row r="21">
          <cell r="H21">
            <v>768.56999999999994</v>
          </cell>
        </row>
        <row r="22">
          <cell r="H22">
            <v>238.91000000000003</v>
          </cell>
        </row>
        <row r="23">
          <cell r="H23">
            <v>2489.4499999999998</v>
          </cell>
        </row>
        <row r="24">
          <cell r="H24">
            <v>0</v>
          </cell>
        </row>
        <row r="25">
          <cell r="H25">
            <v>5808.43</v>
          </cell>
        </row>
        <row r="26">
          <cell r="H26">
            <v>5879.32</v>
          </cell>
        </row>
        <row r="27">
          <cell r="H27">
            <v>9196</v>
          </cell>
        </row>
        <row r="28">
          <cell r="H28">
            <v>399</v>
          </cell>
        </row>
        <row r="29">
          <cell r="H29">
            <v>119</v>
          </cell>
        </row>
        <row r="30">
          <cell r="H30">
            <v>0</v>
          </cell>
        </row>
        <row r="31">
          <cell r="H31">
            <v>374.21000000000004</v>
          </cell>
        </row>
        <row r="32">
          <cell r="H32">
            <v>1542.31</v>
          </cell>
        </row>
        <row r="33">
          <cell r="H33">
            <v>4882.2299999999996</v>
          </cell>
        </row>
        <row r="34">
          <cell r="H34">
            <v>0</v>
          </cell>
        </row>
        <row r="35">
          <cell r="H35">
            <v>3202.0499999999997</v>
          </cell>
        </row>
        <row r="36">
          <cell r="H36">
            <v>0</v>
          </cell>
        </row>
        <row r="37">
          <cell r="H37">
            <v>6327</v>
          </cell>
        </row>
        <row r="38">
          <cell r="H38">
            <v>7319477</v>
          </cell>
        </row>
        <row r="39">
          <cell r="H39">
            <v>15928</v>
          </cell>
        </row>
        <row r="40">
          <cell r="H40">
            <v>43458</v>
          </cell>
        </row>
        <row r="41">
          <cell r="H41">
            <v>12032</v>
          </cell>
        </row>
        <row r="42">
          <cell r="H42">
            <v>144.06</v>
          </cell>
        </row>
        <row r="43">
          <cell r="H43">
            <v>26053</v>
          </cell>
        </row>
        <row r="44">
          <cell r="H44">
            <v>331.87</v>
          </cell>
        </row>
        <row r="45">
          <cell r="H45">
            <v>198</v>
          </cell>
        </row>
        <row r="46">
          <cell r="H46">
            <v>1034.79</v>
          </cell>
        </row>
        <row r="47">
          <cell r="H47">
            <v>9389.4</v>
          </cell>
        </row>
        <row r="48">
          <cell r="H48">
            <v>2474.7600000000002</v>
          </cell>
        </row>
        <row r="49">
          <cell r="H49">
            <v>0</v>
          </cell>
        </row>
        <row r="50">
          <cell r="H50">
            <v>7966.4199999999992</v>
          </cell>
        </row>
        <row r="51">
          <cell r="H51">
            <v>9667.08</v>
          </cell>
        </row>
        <row r="52">
          <cell r="H52">
            <v>7231.44</v>
          </cell>
        </row>
        <row r="53">
          <cell r="H53">
            <v>1273</v>
          </cell>
        </row>
        <row r="54">
          <cell r="H54">
            <v>333</v>
          </cell>
        </row>
        <row r="55">
          <cell r="H55">
            <v>29941</v>
          </cell>
        </row>
        <row r="56">
          <cell r="H56">
            <v>3335</v>
          </cell>
        </row>
        <row r="57">
          <cell r="H57">
            <v>737.57</v>
          </cell>
        </row>
        <row r="58">
          <cell r="H58">
            <v>2464.59</v>
          </cell>
        </row>
        <row r="59">
          <cell r="H59">
            <v>3976.11</v>
          </cell>
        </row>
        <row r="60">
          <cell r="H60">
            <v>2492.31</v>
          </cell>
        </row>
        <row r="61">
          <cell r="H61">
            <v>21490.629999999997</v>
          </cell>
        </row>
        <row r="62">
          <cell r="H62">
            <v>27103</v>
          </cell>
        </row>
        <row r="63">
          <cell r="H63">
            <v>4839.5600000000004</v>
          </cell>
        </row>
        <row r="64">
          <cell r="H64">
            <v>8000.4400000000005</v>
          </cell>
        </row>
        <row r="65">
          <cell r="H65">
            <v>2244.09</v>
          </cell>
        </row>
        <row r="66">
          <cell r="H66">
            <v>2246.5500000000002</v>
          </cell>
        </row>
        <row r="67">
          <cell r="H67">
            <v>2584.1400000000003</v>
          </cell>
        </row>
        <row r="68">
          <cell r="H68">
            <v>39290.99</v>
          </cell>
        </row>
        <row r="69">
          <cell r="H69">
            <v>16549.41</v>
          </cell>
        </row>
        <row r="70">
          <cell r="H70">
            <v>753.4</v>
          </cell>
        </row>
        <row r="71">
          <cell r="H71">
            <v>32317</v>
          </cell>
        </row>
        <row r="72">
          <cell r="H72">
            <v>8550</v>
          </cell>
        </row>
        <row r="73">
          <cell r="H73">
            <v>9685.36</v>
          </cell>
        </row>
        <row r="74">
          <cell r="H74">
            <v>1562.3300000000002</v>
          </cell>
        </row>
        <row r="75">
          <cell r="H75">
            <v>585.53</v>
          </cell>
        </row>
        <row r="76">
          <cell r="H76">
            <v>88.8</v>
          </cell>
        </row>
        <row r="77">
          <cell r="H77">
            <v>5401104</v>
          </cell>
        </row>
        <row r="78">
          <cell r="H78">
            <v>10656</v>
          </cell>
        </row>
        <row r="79">
          <cell r="H79">
            <v>7167.6</v>
          </cell>
        </row>
        <row r="80">
          <cell r="H80">
            <v>1035</v>
          </cell>
        </row>
        <row r="81">
          <cell r="H81">
            <v>58.03</v>
          </cell>
        </row>
        <row r="82">
          <cell r="H82">
            <v>14814</v>
          </cell>
        </row>
        <row r="83">
          <cell r="H83">
            <v>250.51</v>
          </cell>
        </row>
        <row r="84">
          <cell r="H84">
            <v>1049</v>
          </cell>
        </row>
        <row r="85">
          <cell r="H85">
            <v>2129.06</v>
          </cell>
        </row>
        <row r="86">
          <cell r="H86">
            <v>9004</v>
          </cell>
        </row>
        <row r="87">
          <cell r="H87">
            <v>71844</v>
          </cell>
        </row>
        <row r="88">
          <cell r="H88">
            <v>17031.330000000002</v>
          </cell>
        </row>
        <row r="89">
          <cell r="H89">
            <v>980.54</v>
          </cell>
        </row>
        <row r="90">
          <cell r="H90">
            <v>532</v>
          </cell>
        </row>
        <row r="91">
          <cell r="H91">
            <v>11304</v>
          </cell>
        </row>
        <row r="92">
          <cell r="H92">
            <v>11294.369999999999</v>
          </cell>
        </row>
        <row r="93">
          <cell r="H93">
            <v>192792</v>
          </cell>
        </row>
        <row r="94">
          <cell r="H94">
            <v>0</v>
          </cell>
        </row>
        <row r="95">
          <cell r="H95">
            <v>4389.17</v>
          </cell>
        </row>
        <row r="96">
          <cell r="H96">
            <v>240.59</v>
          </cell>
        </row>
        <row r="97">
          <cell r="H97">
            <v>2359</v>
          </cell>
        </row>
        <row r="98">
          <cell r="H98">
            <v>135.1</v>
          </cell>
        </row>
        <row r="99">
          <cell r="H99">
            <v>505.09999999999997</v>
          </cell>
        </row>
        <row r="100">
          <cell r="H100">
            <v>1137.3</v>
          </cell>
        </row>
        <row r="101">
          <cell r="H101">
            <v>9799</v>
          </cell>
        </row>
        <row r="102">
          <cell r="H102">
            <v>3027</v>
          </cell>
        </row>
        <row r="103">
          <cell r="H103">
            <v>41472</v>
          </cell>
        </row>
        <row r="104">
          <cell r="H104">
            <v>349.15000000000003</v>
          </cell>
        </row>
        <row r="105">
          <cell r="H105">
            <v>25054</v>
          </cell>
        </row>
        <row r="106">
          <cell r="H106">
            <v>468.49</v>
          </cell>
        </row>
        <row r="107">
          <cell r="H107">
            <v>1619.3500000000001</v>
          </cell>
        </row>
        <row r="108">
          <cell r="H108">
            <v>1702.65</v>
          </cell>
        </row>
        <row r="109">
          <cell r="H109">
            <v>2872.96</v>
          </cell>
        </row>
        <row r="110">
          <cell r="H110">
            <v>4032.55</v>
          </cell>
        </row>
        <row r="111">
          <cell r="H111">
            <v>7453.5</v>
          </cell>
        </row>
        <row r="112">
          <cell r="H112">
            <v>1311.46</v>
          </cell>
        </row>
        <row r="113">
          <cell r="H113">
            <v>12647.37</v>
          </cell>
        </row>
        <row r="114">
          <cell r="H114">
            <v>533.5</v>
          </cell>
        </row>
        <row r="115">
          <cell r="H115">
            <v>5456.07</v>
          </cell>
        </row>
        <row r="116">
          <cell r="H116">
            <v>11494</v>
          </cell>
        </row>
        <row r="117">
          <cell r="H117">
            <v>5670.37</v>
          </cell>
        </row>
        <row r="118">
          <cell r="H118">
            <v>0</v>
          </cell>
        </row>
        <row r="119">
          <cell r="H119">
            <v>84002</v>
          </cell>
        </row>
        <row r="120">
          <cell r="H120">
            <v>5311.38</v>
          </cell>
        </row>
        <row r="121">
          <cell r="H121">
            <v>88274</v>
          </cell>
        </row>
        <row r="122">
          <cell r="H122">
            <v>0</v>
          </cell>
        </row>
        <row r="123">
          <cell r="H123">
            <v>172563</v>
          </cell>
        </row>
        <row r="124">
          <cell r="H124">
            <v>1076.02</v>
          </cell>
        </row>
        <row r="125">
          <cell r="H125">
            <v>139892</v>
          </cell>
        </row>
        <row r="126">
          <cell r="H126">
            <v>4130.46</v>
          </cell>
        </row>
        <row r="127">
          <cell r="H127">
            <v>3064</v>
          </cell>
        </row>
        <row r="128">
          <cell r="H128">
            <v>1995.56</v>
          </cell>
        </row>
        <row r="129">
          <cell r="H129">
            <v>0</v>
          </cell>
        </row>
        <row r="130">
          <cell r="H130">
            <v>3660</v>
          </cell>
        </row>
        <row r="131">
          <cell r="H131">
            <v>1783</v>
          </cell>
        </row>
        <row r="132">
          <cell r="H132">
            <v>4849.45</v>
          </cell>
        </row>
        <row r="133">
          <cell r="H133">
            <v>2921</v>
          </cell>
        </row>
        <row r="134">
          <cell r="H134">
            <v>3581.37</v>
          </cell>
        </row>
        <row r="135">
          <cell r="H135">
            <v>559.75</v>
          </cell>
        </row>
        <row r="136">
          <cell r="H136">
            <v>250883</v>
          </cell>
        </row>
        <row r="137">
          <cell r="H137">
            <v>1556.8200000000002</v>
          </cell>
        </row>
        <row r="138">
          <cell r="H138">
            <v>0</v>
          </cell>
        </row>
        <row r="139">
          <cell r="H139">
            <v>20.56</v>
          </cell>
        </row>
        <row r="140">
          <cell r="H140">
            <v>24528</v>
          </cell>
        </row>
        <row r="141">
          <cell r="H141">
            <v>886.77</v>
          </cell>
        </row>
        <row r="142">
          <cell r="H142">
            <v>1303.6099999999999</v>
          </cell>
        </row>
        <row r="143">
          <cell r="H143">
            <v>759.95</v>
          </cell>
        </row>
        <row r="144">
          <cell r="H144">
            <v>3683</v>
          </cell>
        </row>
        <row r="145">
          <cell r="H145">
            <v>5859.1</v>
          </cell>
        </row>
        <row r="146">
          <cell r="H146">
            <v>0</v>
          </cell>
        </row>
        <row r="147">
          <cell r="H147">
            <v>45620</v>
          </cell>
        </row>
        <row r="148">
          <cell r="H148">
            <v>39330.540000000008</v>
          </cell>
        </row>
        <row r="149">
          <cell r="H149">
            <v>430.28</v>
          </cell>
        </row>
        <row r="150">
          <cell r="H150">
            <v>6245</v>
          </cell>
        </row>
        <row r="151">
          <cell r="H151">
            <v>1967</v>
          </cell>
        </row>
        <row r="152">
          <cell r="H152">
            <v>991.05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27584</v>
          </cell>
        </row>
        <row r="156">
          <cell r="H156">
            <v>505</v>
          </cell>
        </row>
        <row r="157">
          <cell r="H157">
            <v>12263</v>
          </cell>
        </row>
        <row r="158">
          <cell r="H158">
            <v>7693.9400000000005</v>
          </cell>
        </row>
        <row r="159">
          <cell r="H159">
            <v>6147</v>
          </cell>
        </row>
        <row r="160">
          <cell r="H160">
            <v>1080</v>
          </cell>
        </row>
        <row r="161">
          <cell r="H161">
            <v>4566.8</v>
          </cell>
        </row>
        <row r="162">
          <cell r="H162">
            <v>1114</v>
          </cell>
        </row>
        <row r="163">
          <cell r="H163">
            <v>3169.8000000000006</v>
          </cell>
        </row>
        <row r="164">
          <cell r="H164">
            <v>67498</v>
          </cell>
        </row>
        <row r="165">
          <cell r="H165">
            <v>0</v>
          </cell>
        </row>
        <row r="166">
          <cell r="H166">
            <v>3360</v>
          </cell>
        </row>
        <row r="167">
          <cell r="H167">
            <v>211106</v>
          </cell>
        </row>
        <row r="168">
          <cell r="H168">
            <v>3418</v>
          </cell>
        </row>
        <row r="169">
          <cell r="H169">
            <v>19833.96</v>
          </cell>
        </row>
        <row r="170">
          <cell r="H170">
            <v>3819.69</v>
          </cell>
        </row>
        <row r="171">
          <cell r="H171">
            <v>3818.2300000000005</v>
          </cell>
        </row>
        <row r="172">
          <cell r="H172">
            <v>1226.8699999999999</v>
          </cell>
        </row>
        <row r="173">
          <cell r="H173">
            <v>968.55</v>
          </cell>
        </row>
        <row r="174">
          <cell r="H174">
            <v>7032.25</v>
          </cell>
        </row>
        <row r="175">
          <cell r="H175">
            <v>3405.92</v>
          </cell>
        </row>
        <row r="176">
          <cell r="H176">
            <v>1705.27</v>
          </cell>
        </row>
        <row r="177">
          <cell r="H177">
            <v>969</v>
          </cell>
        </row>
        <row r="178">
          <cell r="H178">
            <v>6660.49</v>
          </cell>
        </row>
        <row r="179">
          <cell r="H179">
            <v>8721.0299999999988</v>
          </cell>
        </row>
        <row r="180">
          <cell r="H180">
            <v>3562</v>
          </cell>
        </row>
        <row r="181">
          <cell r="H181">
            <v>2090.44</v>
          </cell>
        </row>
        <row r="182">
          <cell r="H182">
            <v>4572</v>
          </cell>
        </row>
        <row r="183">
          <cell r="H183">
            <v>35250</v>
          </cell>
        </row>
        <row r="184">
          <cell r="H184">
            <v>392229</v>
          </cell>
        </row>
        <row r="185">
          <cell r="H185">
            <v>6412.5</v>
          </cell>
        </row>
        <row r="186">
          <cell r="H186">
            <v>2022.74</v>
          </cell>
        </row>
        <row r="187">
          <cell r="H187">
            <v>3391.36</v>
          </cell>
        </row>
        <row r="188">
          <cell r="H188">
            <v>4274</v>
          </cell>
        </row>
        <row r="189">
          <cell r="H189">
            <v>29273</v>
          </cell>
        </row>
        <row r="190">
          <cell r="H190">
            <v>3819.06</v>
          </cell>
        </row>
        <row r="191">
          <cell r="H191">
            <v>24182</v>
          </cell>
        </row>
        <row r="192">
          <cell r="H192">
            <v>440717</v>
          </cell>
        </row>
        <row r="193">
          <cell r="H193">
            <v>14890</v>
          </cell>
        </row>
        <row r="194">
          <cell r="H194">
            <v>6662.32</v>
          </cell>
        </row>
        <row r="195">
          <cell r="H195">
            <v>827.41000000000008</v>
          </cell>
        </row>
        <row r="196">
          <cell r="H196">
            <v>44163</v>
          </cell>
        </row>
        <row r="197">
          <cell r="H197">
            <v>27385</v>
          </cell>
        </row>
        <row r="198">
          <cell r="H198">
            <v>0</v>
          </cell>
        </row>
        <row r="199">
          <cell r="H199">
            <v>2795.13</v>
          </cell>
        </row>
        <row r="200">
          <cell r="H200">
            <v>3598.5099999999998</v>
          </cell>
        </row>
        <row r="201">
          <cell r="H201">
            <v>4644.68</v>
          </cell>
        </row>
        <row r="202">
          <cell r="H202">
            <v>2236.46</v>
          </cell>
        </row>
        <row r="203">
          <cell r="H203">
            <v>3728.1400000000003</v>
          </cell>
        </row>
        <row r="204">
          <cell r="H204">
            <v>1198</v>
          </cell>
        </row>
        <row r="205">
          <cell r="H205">
            <v>2461.7600000000002</v>
          </cell>
        </row>
        <row r="206">
          <cell r="H206">
            <v>205</v>
          </cell>
        </row>
        <row r="207">
          <cell r="H207">
            <v>321</v>
          </cell>
        </row>
        <row r="208">
          <cell r="H208">
            <v>27.12</v>
          </cell>
        </row>
        <row r="209">
          <cell r="H209">
            <v>30134</v>
          </cell>
        </row>
        <row r="210">
          <cell r="H210">
            <v>3163</v>
          </cell>
        </row>
        <row r="211">
          <cell r="H211">
            <v>7713.3600000000006</v>
          </cell>
        </row>
        <row r="212">
          <cell r="H212">
            <v>2474</v>
          </cell>
        </row>
        <row r="213">
          <cell r="H213">
            <v>1085.72</v>
          </cell>
        </row>
        <row r="214">
          <cell r="H214">
            <v>1687.9099999999999</v>
          </cell>
        </row>
        <row r="215">
          <cell r="H215">
            <v>0</v>
          </cell>
        </row>
        <row r="216">
          <cell r="H216">
            <v>3748.3300000000004</v>
          </cell>
        </row>
        <row r="217">
          <cell r="H217">
            <v>2669.08</v>
          </cell>
        </row>
        <row r="218">
          <cell r="H218">
            <v>3005.52</v>
          </cell>
        </row>
        <row r="219">
          <cell r="H219">
            <v>239</v>
          </cell>
        </row>
        <row r="220">
          <cell r="H220">
            <v>491.34</v>
          </cell>
        </row>
        <row r="221">
          <cell r="H221">
            <v>0</v>
          </cell>
        </row>
        <row r="222">
          <cell r="H222">
            <v>53166</v>
          </cell>
        </row>
        <row r="223">
          <cell r="H223">
            <v>0</v>
          </cell>
        </row>
        <row r="224">
          <cell r="H224">
            <v>29536.870000000003</v>
          </cell>
        </row>
        <row r="225">
          <cell r="H225">
            <v>1811</v>
          </cell>
        </row>
        <row r="226">
          <cell r="H226">
            <v>23454.79</v>
          </cell>
        </row>
        <row r="227">
          <cell r="H227">
            <v>0</v>
          </cell>
        </row>
        <row r="228">
          <cell r="H228">
            <v>3018</v>
          </cell>
        </row>
      </sheetData>
      <sheetData sheetId="4"/>
      <sheetData sheetId="5">
        <row r="2">
          <cell r="G2">
            <v>2360.3200000000002</v>
          </cell>
          <cell r="I2">
            <v>11219.47</v>
          </cell>
        </row>
        <row r="3">
          <cell r="G3">
            <v>2987.28</v>
          </cell>
          <cell r="I3">
            <v>13040.44</v>
          </cell>
        </row>
        <row r="4">
          <cell r="G4">
            <v>133852</v>
          </cell>
          <cell r="I4">
            <v>828991</v>
          </cell>
        </row>
        <row r="5">
          <cell r="G5">
            <v>0</v>
          </cell>
          <cell r="I5">
            <v>47070.77</v>
          </cell>
        </row>
        <row r="6">
          <cell r="G6">
            <v>0</v>
          </cell>
          <cell r="I6">
            <v>21524.63</v>
          </cell>
        </row>
        <row r="7">
          <cell r="G7">
            <v>0</v>
          </cell>
          <cell r="I7">
            <v>13535.05</v>
          </cell>
        </row>
        <row r="8">
          <cell r="G8">
            <v>0</v>
          </cell>
          <cell r="I8">
            <v>15758.32</v>
          </cell>
        </row>
        <row r="9">
          <cell r="G9">
            <v>0</v>
          </cell>
          <cell r="I9">
            <v>14334.61</v>
          </cell>
        </row>
        <row r="10">
          <cell r="G10">
            <v>678.3</v>
          </cell>
          <cell r="I10">
            <v>16104.75</v>
          </cell>
        </row>
        <row r="11">
          <cell r="G11">
            <v>8901</v>
          </cell>
          <cell r="I11">
            <v>83986</v>
          </cell>
        </row>
        <row r="12">
          <cell r="G12">
            <v>26399</v>
          </cell>
          <cell r="I12">
            <v>117869</v>
          </cell>
        </row>
        <row r="13">
          <cell r="G13">
            <v>0</v>
          </cell>
          <cell r="I13">
            <v>462299</v>
          </cell>
        </row>
        <row r="14">
          <cell r="G14">
            <v>2036.6400000000003</v>
          </cell>
          <cell r="I14">
            <v>17299.59</v>
          </cell>
        </row>
        <row r="15">
          <cell r="G15">
            <v>18083</v>
          </cell>
          <cell r="I15">
            <v>254864</v>
          </cell>
        </row>
        <row r="16">
          <cell r="G16">
            <v>0</v>
          </cell>
          <cell r="I16">
            <v>17757.739999999998</v>
          </cell>
        </row>
        <row r="17">
          <cell r="G17">
            <v>5334.4</v>
          </cell>
          <cell r="I17">
            <v>31505.39</v>
          </cell>
        </row>
        <row r="18">
          <cell r="G18">
            <v>0</v>
          </cell>
          <cell r="I18">
            <v>16818.079999999998</v>
          </cell>
        </row>
        <row r="19">
          <cell r="G19">
            <v>0</v>
          </cell>
          <cell r="I19">
            <v>311319</v>
          </cell>
        </row>
        <row r="20">
          <cell r="G20">
            <v>6154</v>
          </cell>
          <cell r="I20">
            <v>81256.73</v>
          </cell>
        </row>
        <row r="21">
          <cell r="G21">
            <v>3854.18</v>
          </cell>
          <cell r="I21">
            <v>39992.14</v>
          </cell>
        </row>
        <row r="22">
          <cell r="G22">
            <v>0</v>
          </cell>
          <cell r="I22">
            <v>44872.87</v>
          </cell>
        </row>
        <row r="23">
          <cell r="G23">
            <v>1601.22</v>
          </cell>
          <cell r="I23">
            <v>27149.75</v>
          </cell>
        </row>
        <row r="24">
          <cell r="G24">
            <v>102557</v>
          </cell>
          <cell r="I24">
            <v>104552</v>
          </cell>
        </row>
        <row r="25">
          <cell r="G25">
            <v>17</v>
          </cell>
          <cell r="I25">
            <v>20312.920000000002</v>
          </cell>
        </row>
        <row r="26">
          <cell r="G26">
            <v>0</v>
          </cell>
          <cell r="I26">
            <v>18374.759999999998</v>
          </cell>
        </row>
        <row r="27">
          <cell r="G27">
            <v>0</v>
          </cell>
          <cell r="I27">
            <v>187022</v>
          </cell>
        </row>
        <row r="28">
          <cell r="G28">
            <v>5377</v>
          </cell>
          <cell r="I28">
            <v>51474</v>
          </cell>
        </row>
        <row r="29">
          <cell r="G29">
            <v>20695</v>
          </cell>
          <cell r="I29">
            <v>181815</v>
          </cell>
        </row>
        <row r="30">
          <cell r="G30">
            <v>141690.78</v>
          </cell>
          <cell r="I30">
            <v>149660.59</v>
          </cell>
        </row>
        <row r="31">
          <cell r="G31">
            <v>6867</v>
          </cell>
          <cell r="I31">
            <v>60613.659999999996</v>
          </cell>
        </row>
        <row r="32">
          <cell r="G32">
            <v>0</v>
          </cell>
          <cell r="I32">
            <v>20057.59</v>
          </cell>
        </row>
        <row r="33">
          <cell r="G33">
            <v>2987.01</v>
          </cell>
          <cell r="I33">
            <v>41475.299999999996</v>
          </cell>
        </row>
        <row r="34">
          <cell r="G34">
            <v>212926.69</v>
          </cell>
          <cell r="I34">
            <v>214931.24</v>
          </cell>
        </row>
        <row r="35">
          <cell r="G35">
            <v>0</v>
          </cell>
          <cell r="I35">
            <v>65260.039999999994</v>
          </cell>
        </row>
        <row r="36">
          <cell r="G36">
            <v>50491</v>
          </cell>
          <cell r="I36">
            <v>290046</v>
          </cell>
        </row>
        <row r="37">
          <cell r="G37">
            <v>0</v>
          </cell>
          <cell r="I37">
            <v>21011</v>
          </cell>
        </row>
        <row r="38">
          <cell r="G38">
            <v>0</v>
          </cell>
          <cell r="I38">
            <v>35622556</v>
          </cell>
        </row>
        <row r="39">
          <cell r="G39">
            <v>0</v>
          </cell>
          <cell r="I39">
            <v>69563</v>
          </cell>
        </row>
        <row r="40">
          <cell r="G40">
            <v>0</v>
          </cell>
          <cell r="I40">
            <v>538362</v>
          </cell>
        </row>
        <row r="41">
          <cell r="G41">
            <v>53471</v>
          </cell>
          <cell r="I41">
            <v>507315</v>
          </cell>
        </row>
        <row r="42">
          <cell r="G42">
            <v>2443.3000000000002</v>
          </cell>
          <cell r="I42">
            <v>13593.32</v>
          </cell>
        </row>
        <row r="43">
          <cell r="G43">
            <v>12406</v>
          </cell>
          <cell r="I43">
            <v>129842</v>
          </cell>
        </row>
        <row r="44">
          <cell r="G44">
            <v>3675.06</v>
          </cell>
          <cell r="I44">
            <v>17106.63</v>
          </cell>
        </row>
        <row r="45">
          <cell r="G45">
            <v>0</v>
          </cell>
          <cell r="I45">
            <v>35724</v>
          </cell>
        </row>
        <row r="46">
          <cell r="G46">
            <v>123329.56999999999</v>
          </cell>
          <cell r="I46">
            <v>161953.99</v>
          </cell>
        </row>
        <row r="47">
          <cell r="G47">
            <v>0</v>
          </cell>
          <cell r="I47">
            <v>25566.829999999998</v>
          </cell>
        </row>
        <row r="48">
          <cell r="G48">
            <v>737.6</v>
          </cell>
          <cell r="I48">
            <v>12322.09</v>
          </cell>
        </row>
        <row r="49">
          <cell r="G49">
            <v>1267</v>
          </cell>
          <cell r="I49">
            <v>12865</v>
          </cell>
        </row>
        <row r="50">
          <cell r="G50">
            <v>0</v>
          </cell>
          <cell r="I50">
            <v>14652.069999999998</v>
          </cell>
        </row>
        <row r="51">
          <cell r="G51">
            <v>43707.41</v>
          </cell>
          <cell r="I51">
            <v>84224.5</v>
          </cell>
        </row>
        <row r="52">
          <cell r="G52">
            <v>12930.54</v>
          </cell>
          <cell r="I52">
            <v>142462.06</v>
          </cell>
        </row>
        <row r="53">
          <cell r="G53">
            <v>0</v>
          </cell>
          <cell r="I53">
            <v>16802</v>
          </cell>
        </row>
        <row r="54">
          <cell r="G54">
            <v>48745</v>
          </cell>
          <cell r="I54">
            <v>195041</v>
          </cell>
        </row>
        <row r="55">
          <cell r="G55">
            <v>0</v>
          </cell>
          <cell r="I55">
            <v>329755</v>
          </cell>
        </row>
        <row r="56">
          <cell r="G56">
            <v>40698</v>
          </cell>
          <cell r="I56">
            <v>371793</v>
          </cell>
        </row>
        <row r="57">
          <cell r="G57">
            <v>2922.74</v>
          </cell>
          <cell r="I57">
            <v>12116.97</v>
          </cell>
        </row>
        <row r="58">
          <cell r="G58">
            <v>0</v>
          </cell>
          <cell r="I58">
            <v>53221.06</v>
          </cell>
        </row>
        <row r="59">
          <cell r="G59">
            <v>1299.4799999999998</v>
          </cell>
          <cell r="I59">
            <v>9368.57</v>
          </cell>
        </row>
        <row r="60">
          <cell r="G60">
            <v>0</v>
          </cell>
          <cell r="I60">
            <v>15625.11</v>
          </cell>
        </row>
        <row r="61">
          <cell r="G61">
            <v>0</v>
          </cell>
          <cell r="I61">
            <v>87252.569999999992</v>
          </cell>
        </row>
        <row r="62">
          <cell r="G62">
            <v>22355</v>
          </cell>
          <cell r="I62">
            <v>123088</v>
          </cell>
        </row>
        <row r="63">
          <cell r="G63">
            <v>0</v>
          </cell>
          <cell r="I63">
            <v>14166.789999999999</v>
          </cell>
        </row>
        <row r="64">
          <cell r="G64">
            <v>0</v>
          </cell>
          <cell r="I64">
            <v>22587.07</v>
          </cell>
        </row>
        <row r="65">
          <cell r="G65">
            <v>0</v>
          </cell>
          <cell r="I65">
            <v>15717.660000000002</v>
          </cell>
        </row>
        <row r="66">
          <cell r="G66">
            <v>991.15</v>
          </cell>
          <cell r="I66">
            <v>13324.35</v>
          </cell>
        </row>
        <row r="67">
          <cell r="G67">
            <v>0</v>
          </cell>
          <cell r="I67">
            <v>10180.450000000001</v>
          </cell>
        </row>
        <row r="68">
          <cell r="G68">
            <v>0</v>
          </cell>
          <cell r="I68">
            <v>234889.70400000003</v>
          </cell>
        </row>
        <row r="69">
          <cell r="G69">
            <v>0</v>
          </cell>
          <cell r="I69">
            <v>172726.22999999998</v>
          </cell>
        </row>
        <row r="70">
          <cell r="G70">
            <v>0</v>
          </cell>
          <cell r="I70">
            <v>16836.36</v>
          </cell>
        </row>
        <row r="71">
          <cell r="G71">
            <v>0</v>
          </cell>
          <cell r="I71">
            <v>316363</v>
          </cell>
        </row>
        <row r="72">
          <cell r="G72">
            <v>35889</v>
          </cell>
          <cell r="I72">
            <v>241344</v>
          </cell>
        </row>
        <row r="73">
          <cell r="G73">
            <v>0</v>
          </cell>
          <cell r="I73">
            <v>36254.230000000003</v>
          </cell>
        </row>
        <row r="74">
          <cell r="G74">
            <v>0</v>
          </cell>
          <cell r="I74">
            <v>30343.740000000005</v>
          </cell>
        </row>
        <row r="75">
          <cell r="G75">
            <v>0</v>
          </cell>
          <cell r="I75">
            <v>8857.66</v>
          </cell>
        </row>
        <row r="76">
          <cell r="G76">
            <v>0</v>
          </cell>
          <cell r="I76">
            <v>22844.579999999994</v>
          </cell>
        </row>
        <row r="77">
          <cell r="G77">
            <v>0</v>
          </cell>
          <cell r="I77">
            <v>34557111</v>
          </cell>
        </row>
        <row r="78">
          <cell r="G78">
            <v>0</v>
          </cell>
          <cell r="I78">
            <v>278141</v>
          </cell>
        </row>
        <row r="79">
          <cell r="G79">
            <v>0</v>
          </cell>
          <cell r="I79">
            <v>38139.56</v>
          </cell>
        </row>
        <row r="80">
          <cell r="G80">
            <v>0</v>
          </cell>
          <cell r="I80">
            <v>18385</v>
          </cell>
        </row>
        <row r="81">
          <cell r="G81">
            <v>788.31</v>
          </cell>
          <cell r="I81">
            <v>9918.6899999999987</v>
          </cell>
        </row>
        <row r="82">
          <cell r="G82">
            <v>13700</v>
          </cell>
          <cell r="I82">
            <v>134986</v>
          </cell>
        </row>
        <row r="83">
          <cell r="G83">
            <v>3065.88</v>
          </cell>
          <cell r="I83">
            <v>38690.049999999996</v>
          </cell>
        </row>
        <row r="84">
          <cell r="G84">
            <v>2140</v>
          </cell>
          <cell r="I84">
            <v>34552</v>
          </cell>
        </row>
        <row r="85">
          <cell r="G85">
            <v>0</v>
          </cell>
          <cell r="I85">
            <v>29096.55</v>
          </cell>
        </row>
        <row r="86">
          <cell r="G86">
            <v>2547</v>
          </cell>
          <cell r="I86">
            <v>40572</v>
          </cell>
        </row>
        <row r="87">
          <cell r="G87">
            <v>0</v>
          </cell>
          <cell r="I87">
            <v>521566</v>
          </cell>
        </row>
        <row r="88">
          <cell r="G88">
            <v>0</v>
          </cell>
          <cell r="I88">
            <v>59726.090000000004</v>
          </cell>
        </row>
        <row r="89">
          <cell r="G89">
            <v>0</v>
          </cell>
          <cell r="I89">
            <v>13747.670000000002</v>
          </cell>
        </row>
        <row r="90">
          <cell r="G90">
            <v>9582</v>
          </cell>
          <cell r="I90">
            <v>46000</v>
          </cell>
        </row>
        <row r="91">
          <cell r="G91">
            <v>921</v>
          </cell>
          <cell r="I91">
            <v>19596</v>
          </cell>
        </row>
        <row r="92">
          <cell r="G92">
            <v>392.71000000000095</v>
          </cell>
          <cell r="I92">
            <v>70673.72</v>
          </cell>
        </row>
        <row r="93">
          <cell r="G93">
            <v>0</v>
          </cell>
          <cell r="I93">
            <v>1290280</v>
          </cell>
        </row>
        <row r="94">
          <cell r="G94">
            <v>407418</v>
          </cell>
          <cell r="I94">
            <v>448520</v>
          </cell>
        </row>
        <row r="95">
          <cell r="G95">
            <v>1899.4</v>
          </cell>
          <cell r="I95">
            <v>27137.93</v>
          </cell>
        </row>
        <row r="96">
          <cell r="G96">
            <v>7734.12</v>
          </cell>
          <cell r="I96">
            <v>87972.4</v>
          </cell>
        </row>
        <row r="97">
          <cell r="G97">
            <v>13765</v>
          </cell>
          <cell r="I97">
            <v>89726</v>
          </cell>
        </row>
        <row r="98">
          <cell r="G98">
            <v>0</v>
          </cell>
          <cell r="I98">
            <v>24969.94</v>
          </cell>
        </row>
        <row r="99">
          <cell r="G99">
            <v>0</v>
          </cell>
          <cell r="I99">
            <v>17476.63</v>
          </cell>
        </row>
        <row r="100">
          <cell r="G100">
            <v>0</v>
          </cell>
          <cell r="I100">
            <v>10152.9</v>
          </cell>
        </row>
        <row r="101">
          <cell r="G101">
            <v>4451</v>
          </cell>
          <cell r="I101">
            <v>173088</v>
          </cell>
        </row>
        <row r="102">
          <cell r="G102">
            <v>6613</v>
          </cell>
          <cell r="I102">
            <v>237950</v>
          </cell>
        </row>
        <row r="103">
          <cell r="G103">
            <v>43896</v>
          </cell>
          <cell r="I103">
            <v>370668</v>
          </cell>
        </row>
        <row r="104">
          <cell r="G104">
            <v>1281.3399999999999</v>
          </cell>
          <cell r="I104">
            <v>13313.75</v>
          </cell>
        </row>
        <row r="105">
          <cell r="G105">
            <v>0</v>
          </cell>
          <cell r="I105">
            <v>379035</v>
          </cell>
        </row>
        <row r="106">
          <cell r="G106">
            <v>1312.74</v>
          </cell>
          <cell r="I106">
            <v>23926.890000000003</v>
          </cell>
        </row>
        <row r="107">
          <cell r="G107">
            <v>0</v>
          </cell>
          <cell r="I107">
            <v>14724.280000000002</v>
          </cell>
        </row>
        <row r="108">
          <cell r="G108">
            <v>834.41</v>
          </cell>
          <cell r="I108">
            <v>12525.269999999999</v>
          </cell>
        </row>
        <row r="109">
          <cell r="G109">
            <v>2157.2199999999998</v>
          </cell>
          <cell r="I109">
            <v>35960.369999999995</v>
          </cell>
        </row>
        <row r="110">
          <cell r="G110">
            <v>0</v>
          </cell>
          <cell r="I110">
            <v>116306.91</v>
          </cell>
        </row>
        <row r="111">
          <cell r="G111">
            <v>0</v>
          </cell>
          <cell r="I111">
            <v>15824.689999999999</v>
          </cell>
        </row>
        <row r="112">
          <cell r="G112">
            <v>5089.4399999999996</v>
          </cell>
          <cell r="I112">
            <v>23126.399999999998</v>
          </cell>
        </row>
        <row r="113">
          <cell r="G113">
            <v>0</v>
          </cell>
          <cell r="I113">
            <v>145224.97</v>
          </cell>
        </row>
        <row r="114">
          <cell r="G114">
            <v>0</v>
          </cell>
          <cell r="I114">
            <v>17805.93</v>
          </cell>
        </row>
        <row r="115">
          <cell r="G115">
            <v>2999.4800000000005</v>
          </cell>
          <cell r="I115">
            <v>13106.48</v>
          </cell>
        </row>
        <row r="116">
          <cell r="G116">
            <v>0</v>
          </cell>
          <cell r="I116">
            <v>15692</v>
          </cell>
        </row>
        <row r="117">
          <cell r="G117">
            <v>28350.67</v>
          </cell>
          <cell r="I117">
            <v>239335.74</v>
          </cell>
        </row>
        <row r="118">
          <cell r="G118">
            <v>43589.54</v>
          </cell>
          <cell r="I118">
            <v>91056.400000000009</v>
          </cell>
        </row>
        <row r="119">
          <cell r="G119">
            <v>0</v>
          </cell>
          <cell r="I119">
            <v>380384</v>
          </cell>
        </row>
        <row r="120">
          <cell r="G120">
            <v>0</v>
          </cell>
          <cell r="I120">
            <v>20158.32</v>
          </cell>
        </row>
        <row r="121">
          <cell r="G121">
            <v>0</v>
          </cell>
          <cell r="I121">
            <v>755219</v>
          </cell>
        </row>
        <row r="122">
          <cell r="G122">
            <v>243421</v>
          </cell>
          <cell r="I122">
            <v>250851.98</v>
          </cell>
        </row>
        <row r="123">
          <cell r="G123">
            <v>171476</v>
          </cell>
          <cell r="I123">
            <v>3139367</v>
          </cell>
        </row>
        <row r="124">
          <cell r="G124">
            <v>2991.89</v>
          </cell>
          <cell r="I124">
            <v>12732.33</v>
          </cell>
        </row>
        <row r="125">
          <cell r="G125">
            <v>120064</v>
          </cell>
          <cell r="I125">
            <v>807931</v>
          </cell>
        </row>
        <row r="126">
          <cell r="G126">
            <v>610.48</v>
          </cell>
          <cell r="I126">
            <v>29417.069999999996</v>
          </cell>
        </row>
        <row r="127">
          <cell r="G127">
            <v>1415</v>
          </cell>
          <cell r="I127">
            <v>20074</v>
          </cell>
        </row>
        <row r="128">
          <cell r="G128">
            <v>0</v>
          </cell>
          <cell r="I128">
            <v>16416.909999999996</v>
          </cell>
        </row>
        <row r="129">
          <cell r="G129">
            <v>210125.1</v>
          </cell>
          <cell r="I129">
            <v>229601.88</v>
          </cell>
        </row>
        <row r="130">
          <cell r="G130">
            <v>7115</v>
          </cell>
          <cell r="I130">
            <v>68318</v>
          </cell>
        </row>
        <row r="131">
          <cell r="G131">
            <v>2247</v>
          </cell>
          <cell r="I131">
            <v>39156</v>
          </cell>
        </row>
        <row r="132">
          <cell r="G132">
            <v>2534.2199999999998</v>
          </cell>
          <cell r="I132">
            <v>37471.67</v>
          </cell>
        </row>
        <row r="133">
          <cell r="G133">
            <v>1931</v>
          </cell>
          <cell r="I133">
            <v>14090</v>
          </cell>
        </row>
        <row r="134">
          <cell r="G134">
            <v>0</v>
          </cell>
          <cell r="I134">
            <v>46481.39</v>
          </cell>
        </row>
        <row r="135">
          <cell r="G135">
            <v>9468.11</v>
          </cell>
          <cell r="I135">
            <v>20843.690000000002</v>
          </cell>
        </row>
        <row r="136">
          <cell r="G136">
            <v>0</v>
          </cell>
          <cell r="I136">
            <v>1854294</v>
          </cell>
        </row>
        <row r="137">
          <cell r="G137">
            <v>3138.05</v>
          </cell>
          <cell r="I137">
            <v>23591.24</v>
          </cell>
        </row>
        <row r="138">
          <cell r="G138">
            <v>0</v>
          </cell>
          <cell r="I138">
            <v>59679</v>
          </cell>
        </row>
        <row r="139">
          <cell r="G139">
            <v>410.56</v>
          </cell>
          <cell r="I139">
            <v>18767.990000000002</v>
          </cell>
        </row>
        <row r="140">
          <cell r="G140">
            <v>0</v>
          </cell>
          <cell r="I140">
            <v>153134</v>
          </cell>
        </row>
        <row r="141">
          <cell r="G141">
            <v>0</v>
          </cell>
          <cell r="I141">
            <v>12093.710000000001</v>
          </cell>
        </row>
        <row r="142">
          <cell r="G142">
            <v>2509.65</v>
          </cell>
          <cell r="I142">
            <v>15754.88</v>
          </cell>
        </row>
        <row r="143">
          <cell r="G143">
            <v>1029.3800000000001</v>
          </cell>
          <cell r="I143">
            <v>24841.580000000005</v>
          </cell>
        </row>
        <row r="144">
          <cell r="G144">
            <v>6637</v>
          </cell>
          <cell r="I144">
            <v>54656</v>
          </cell>
        </row>
        <row r="145">
          <cell r="G145">
            <v>0</v>
          </cell>
          <cell r="I145">
            <v>26551.79</v>
          </cell>
        </row>
        <row r="146">
          <cell r="G146">
            <v>90959.85</v>
          </cell>
          <cell r="I146">
            <v>93080.53</v>
          </cell>
        </row>
        <row r="147">
          <cell r="G147">
            <v>53771</v>
          </cell>
          <cell r="I147">
            <v>655455</v>
          </cell>
        </row>
        <row r="148">
          <cell r="G148">
            <v>0</v>
          </cell>
          <cell r="I148">
            <v>243747.95</v>
          </cell>
        </row>
        <row r="149">
          <cell r="G149">
            <v>0</v>
          </cell>
          <cell r="I149">
            <v>42947.15</v>
          </cell>
        </row>
        <row r="150">
          <cell r="G150">
            <v>10456</v>
          </cell>
          <cell r="I150">
            <v>30477</v>
          </cell>
        </row>
        <row r="151">
          <cell r="G151">
            <v>5066</v>
          </cell>
          <cell r="I151">
            <v>23925</v>
          </cell>
        </row>
        <row r="152">
          <cell r="G152">
            <v>533.52</v>
          </cell>
          <cell r="I152">
            <v>15527.729999999998</v>
          </cell>
        </row>
        <row r="153">
          <cell r="G153">
            <v>220200</v>
          </cell>
          <cell r="I153">
            <v>294003</v>
          </cell>
        </row>
        <row r="154">
          <cell r="G154">
            <v>21883.61</v>
          </cell>
          <cell r="I154">
            <v>22003.61</v>
          </cell>
        </row>
        <row r="155">
          <cell r="G155">
            <v>0</v>
          </cell>
          <cell r="I155">
            <v>181860</v>
          </cell>
        </row>
        <row r="156">
          <cell r="G156">
            <v>0</v>
          </cell>
          <cell r="I156">
            <v>51464</v>
          </cell>
        </row>
        <row r="157">
          <cell r="G157">
            <v>0</v>
          </cell>
          <cell r="I157">
            <v>83350</v>
          </cell>
        </row>
        <row r="158">
          <cell r="G158">
            <v>25304.16</v>
          </cell>
          <cell r="I158">
            <v>152340.96</v>
          </cell>
        </row>
        <row r="159">
          <cell r="G159">
            <v>0</v>
          </cell>
          <cell r="I159">
            <v>133255</v>
          </cell>
        </row>
        <row r="160">
          <cell r="G160">
            <v>0</v>
          </cell>
          <cell r="I160">
            <v>44768</v>
          </cell>
        </row>
        <row r="161">
          <cell r="G161">
            <v>15600</v>
          </cell>
          <cell r="I161">
            <v>34273.380000000005</v>
          </cell>
        </row>
        <row r="162">
          <cell r="G162">
            <v>3277</v>
          </cell>
          <cell r="I162">
            <v>11274</v>
          </cell>
        </row>
        <row r="163">
          <cell r="G163">
            <v>11424</v>
          </cell>
          <cell r="I163">
            <v>75987.56</v>
          </cell>
        </row>
        <row r="164">
          <cell r="G164">
            <v>0</v>
          </cell>
          <cell r="I164">
            <v>2819918</v>
          </cell>
        </row>
        <row r="165">
          <cell r="G165">
            <v>0</v>
          </cell>
          <cell r="I165">
            <v>115394.56000000001</v>
          </cell>
        </row>
        <row r="166">
          <cell r="G166">
            <v>7797</v>
          </cell>
          <cell r="I166">
            <v>89656</v>
          </cell>
        </row>
        <row r="167">
          <cell r="G167">
            <v>0</v>
          </cell>
          <cell r="I167">
            <v>1542817</v>
          </cell>
        </row>
        <row r="168">
          <cell r="G168">
            <v>0</v>
          </cell>
          <cell r="I168">
            <v>132850</v>
          </cell>
        </row>
        <row r="169">
          <cell r="G169">
            <v>0</v>
          </cell>
          <cell r="I169">
            <v>235232.81</v>
          </cell>
        </row>
        <row r="170">
          <cell r="G170">
            <v>1728.75</v>
          </cell>
          <cell r="I170">
            <v>20334.43</v>
          </cell>
        </row>
        <row r="171">
          <cell r="G171">
            <v>1475</v>
          </cell>
          <cell r="I171">
            <v>12527.67</v>
          </cell>
        </row>
        <row r="172">
          <cell r="G172">
            <v>0</v>
          </cell>
          <cell r="I172">
            <v>20600.899999999998</v>
          </cell>
        </row>
        <row r="173">
          <cell r="G173">
            <v>1533.87</v>
          </cell>
          <cell r="I173">
            <v>19131.969999999998</v>
          </cell>
        </row>
        <row r="174">
          <cell r="G174">
            <v>0</v>
          </cell>
          <cell r="I174">
            <v>14951.58</v>
          </cell>
        </row>
        <row r="175">
          <cell r="G175">
            <v>0</v>
          </cell>
          <cell r="I175">
            <v>5253.21</v>
          </cell>
        </row>
        <row r="176">
          <cell r="G176">
            <v>0</v>
          </cell>
          <cell r="I176">
            <v>21960.66</v>
          </cell>
        </row>
        <row r="177">
          <cell r="G177">
            <v>0</v>
          </cell>
          <cell r="I177">
            <v>17615</v>
          </cell>
        </row>
        <row r="178">
          <cell r="G178">
            <v>8335.7800000000007</v>
          </cell>
          <cell r="I178">
            <v>59089.739999999991</v>
          </cell>
        </row>
        <row r="179">
          <cell r="G179">
            <v>17388.919999999998</v>
          </cell>
          <cell r="I179">
            <v>111682.59</v>
          </cell>
        </row>
        <row r="180">
          <cell r="G180">
            <v>28918</v>
          </cell>
          <cell r="I180">
            <v>220668</v>
          </cell>
        </row>
        <row r="181">
          <cell r="G181">
            <v>3548.61</v>
          </cell>
          <cell r="I181">
            <v>40444.83</v>
          </cell>
        </row>
        <row r="182">
          <cell r="G182">
            <v>3040</v>
          </cell>
          <cell r="I182">
            <v>23048</v>
          </cell>
        </row>
        <row r="183">
          <cell r="G183">
            <v>0</v>
          </cell>
          <cell r="I183">
            <v>751416</v>
          </cell>
        </row>
        <row r="184">
          <cell r="G184">
            <v>0</v>
          </cell>
          <cell r="I184">
            <v>2578135</v>
          </cell>
        </row>
        <row r="185">
          <cell r="G185">
            <v>18055.439999999999</v>
          </cell>
          <cell r="I185">
            <v>144054.89000000001</v>
          </cell>
        </row>
        <row r="186">
          <cell r="G186">
            <v>33568.949999999997</v>
          </cell>
          <cell r="I186">
            <v>44419.31</v>
          </cell>
        </row>
        <row r="187">
          <cell r="G187">
            <v>1793.29</v>
          </cell>
          <cell r="I187">
            <v>18820.610000000004</v>
          </cell>
        </row>
        <row r="188">
          <cell r="G188">
            <v>1624</v>
          </cell>
          <cell r="I188">
            <v>21816</v>
          </cell>
        </row>
        <row r="189">
          <cell r="G189">
            <v>0</v>
          </cell>
          <cell r="I189">
            <v>205515</v>
          </cell>
        </row>
        <row r="190">
          <cell r="G190">
            <v>0</v>
          </cell>
          <cell r="I190">
            <v>25841.200000000001</v>
          </cell>
        </row>
        <row r="191">
          <cell r="G191">
            <v>0</v>
          </cell>
          <cell r="I191">
            <v>323938</v>
          </cell>
        </row>
        <row r="192">
          <cell r="G192">
            <v>0</v>
          </cell>
          <cell r="I192">
            <v>4008293</v>
          </cell>
        </row>
        <row r="193">
          <cell r="G193">
            <v>47649</v>
          </cell>
          <cell r="I193">
            <v>182235</v>
          </cell>
        </row>
        <row r="194">
          <cell r="G194">
            <v>0</v>
          </cell>
          <cell r="I194">
            <v>82735.78</v>
          </cell>
        </row>
        <row r="195">
          <cell r="G195">
            <v>0</v>
          </cell>
          <cell r="I195">
            <v>33466.019999999997</v>
          </cell>
        </row>
        <row r="196">
          <cell r="G196">
            <v>0</v>
          </cell>
          <cell r="I196">
            <v>365704</v>
          </cell>
        </row>
        <row r="197">
          <cell r="G197">
            <v>0</v>
          </cell>
          <cell r="I197">
            <v>202279</v>
          </cell>
        </row>
        <row r="198">
          <cell r="G198">
            <v>24400</v>
          </cell>
          <cell r="I198">
            <v>62689</v>
          </cell>
        </row>
        <row r="199">
          <cell r="G199">
            <v>1677.78</v>
          </cell>
          <cell r="I199">
            <v>40266.630000000005</v>
          </cell>
        </row>
        <row r="200">
          <cell r="G200">
            <v>20951.2</v>
          </cell>
          <cell r="I200">
            <v>60968.09</v>
          </cell>
        </row>
        <row r="201">
          <cell r="G201">
            <v>0</v>
          </cell>
          <cell r="I201">
            <v>15356.480000000003</v>
          </cell>
        </row>
        <row r="202">
          <cell r="G202">
            <v>16383.94</v>
          </cell>
          <cell r="I202">
            <v>109186.71000000002</v>
          </cell>
        </row>
        <row r="203">
          <cell r="G203">
            <v>1896.29</v>
          </cell>
          <cell r="I203">
            <v>10076.630000000001</v>
          </cell>
        </row>
        <row r="204">
          <cell r="G204">
            <v>0</v>
          </cell>
          <cell r="I204">
            <v>103549</v>
          </cell>
        </row>
        <row r="205">
          <cell r="G205">
            <v>4762.13</v>
          </cell>
          <cell r="I205">
            <v>28675.72</v>
          </cell>
        </row>
        <row r="206">
          <cell r="G206">
            <v>0</v>
          </cell>
          <cell r="I206">
            <v>37386</v>
          </cell>
        </row>
        <row r="207">
          <cell r="G207">
            <v>5135</v>
          </cell>
          <cell r="I207">
            <v>108225</v>
          </cell>
        </row>
        <row r="208">
          <cell r="G208">
            <v>3969.84</v>
          </cell>
          <cell r="I208">
            <v>22798.69</v>
          </cell>
        </row>
        <row r="209">
          <cell r="G209">
            <v>18870</v>
          </cell>
          <cell r="I209">
            <v>299581</v>
          </cell>
        </row>
        <row r="210">
          <cell r="G210">
            <v>15667</v>
          </cell>
          <cell r="I210">
            <v>63307</v>
          </cell>
        </row>
        <row r="211">
          <cell r="G211">
            <v>0</v>
          </cell>
          <cell r="I211">
            <v>8189.8700000000008</v>
          </cell>
        </row>
        <row r="212">
          <cell r="G212">
            <v>0</v>
          </cell>
          <cell r="I212">
            <v>34800</v>
          </cell>
        </row>
        <row r="213">
          <cell r="G213">
            <v>944.19</v>
          </cell>
          <cell r="I213">
            <v>20737.21</v>
          </cell>
        </row>
        <row r="214">
          <cell r="G214">
            <v>6290.34</v>
          </cell>
          <cell r="I214">
            <v>45997.729999999996</v>
          </cell>
        </row>
        <row r="215">
          <cell r="G215">
            <v>48587.46</v>
          </cell>
          <cell r="I215">
            <v>49116.46</v>
          </cell>
        </row>
        <row r="216">
          <cell r="G216">
            <v>0</v>
          </cell>
          <cell r="I216">
            <v>33700.239999999998</v>
          </cell>
        </row>
        <row r="217">
          <cell r="G217">
            <v>18831.150000000001</v>
          </cell>
          <cell r="I217">
            <v>140310.57999999999</v>
          </cell>
        </row>
        <row r="218">
          <cell r="G218">
            <v>0</v>
          </cell>
          <cell r="I218">
            <v>21411.47</v>
          </cell>
        </row>
        <row r="219">
          <cell r="G219">
            <v>456</v>
          </cell>
          <cell r="I219">
            <v>16714</v>
          </cell>
        </row>
        <row r="220">
          <cell r="G220">
            <v>959.52</v>
          </cell>
          <cell r="I220">
            <v>15219.45</v>
          </cell>
        </row>
        <row r="221">
          <cell r="G221">
            <v>0</v>
          </cell>
          <cell r="I221">
            <v>171129</v>
          </cell>
        </row>
        <row r="222">
          <cell r="G222">
            <v>0</v>
          </cell>
          <cell r="I222">
            <v>402853</v>
          </cell>
        </row>
        <row r="223">
          <cell r="G223">
            <v>107132.58</v>
          </cell>
          <cell r="I223">
            <v>111855.08</v>
          </cell>
        </row>
        <row r="224">
          <cell r="G224">
            <v>0</v>
          </cell>
          <cell r="I224">
            <v>171256.15</v>
          </cell>
        </row>
        <row r="225">
          <cell r="G225">
            <v>0</v>
          </cell>
          <cell r="I225">
            <v>6996</v>
          </cell>
        </row>
        <row r="226">
          <cell r="G226">
            <v>10403.77</v>
          </cell>
          <cell r="I226">
            <v>102504.15</v>
          </cell>
        </row>
        <row r="227">
          <cell r="G227">
            <v>75288</v>
          </cell>
          <cell r="I227">
            <v>282172</v>
          </cell>
        </row>
        <row r="228">
          <cell r="G228">
            <v>848</v>
          </cell>
          <cell r="I228">
            <v>12863</v>
          </cell>
        </row>
      </sheetData>
      <sheetData sheetId="6">
        <row r="2">
          <cell r="I2">
            <v>12556.21</v>
          </cell>
        </row>
        <row r="3">
          <cell r="I3">
            <v>14483.880000000001</v>
          </cell>
        </row>
        <row r="4">
          <cell r="I4">
            <v>828991</v>
          </cell>
        </row>
        <row r="5">
          <cell r="I5">
            <v>47070.77</v>
          </cell>
        </row>
        <row r="6">
          <cell r="I6">
            <v>21524.63</v>
          </cell>
        </row>
        <row r="7">
          <cell r="I7">
            <v>16840.16</v>
          </cell>
        </row>
        <row r="8">
          <cell r="I8">
            <v>16007.869999999999</v>
          </cell>
        </row>
        <row r="9">
          <cell r="I9">
            <v>14334.61</v>
          </cell>
        </row>
        <row r="10">
          <cell r="I10">
            <v>16510.88</v>
          </cell>
        </row>
        <row r="11">
          <cell r="I11">
            <v>86159</v>
          </cell>
        </row>
        <row r="12">
          <cell r="I12">
            <v>117869</v>
          </cell>
        </row>
        <row r="13">
          <cell r="I13">
            <v>605364</v>
          </cell>
        </row>
        <row r="14">
          <cell r="I14">
            <v>17299.59</v>
          </cell>
        </row>
        <row r="15">
          <cell r="I15">
            <v>256865</v>
          </cell>
        </row>
        <row r="16">
          <cell r="I16">
            <v>24000.629999999997</v>
          </cell>
        </row>
        <row r="17">
          <cell r="I17">
            <v>34689.75</v>
          </cell>
        </row>
        <row r="18">
          <cell r="I18">
            <v>17118.079999999998</v>
          </cell>
        </row>
        <row r="19">
          <cell r="I19">
            <v>396833</v>
          </cell>
        </row>
        <row r="20">
          <cell r="I20">
            <v>81256.73</v>
          </cell>
        </row>
        <row r="21">
          <cell r="I21">
            <v>41112.06</v>
          </cell>
        </row>
        <row r="22">
          <cell r="I22">
            <v>46544.47</v>
          </cell>
        </row>
        <row r="23">
          <cell r="I23">
            <v>27899.75</v>
          </cell>
        </row>
        <row r="24">
          <cell r="I24">
            <v>104552</v>
          </cell>
        </row>
        <row r="25">
          <cell r="I25">
            <v>20995.870000000003</v>
          </cell>
        </row>
        <row r="26">
          <cell r="I26">
            <v>21347.87</v>
          </cell>
        </row>
        <row r="27">
          <cell r="I27">
            <v>197876</v>
          </cell>
        </row>
        <row r="28">
          <cell r="I28">
            <v>51474</v>
          </cell>
        </row>
        <row r="29">
          <cell r="I29">
            <v>181815</v>
          </cell>
        </row>
        <row r="30">
          <cell r="I30">
            <v>149660.59</v>
          </cell>
        </row>
        <row r="31">
          <cell r="I31">
            <v>61961.109999999993</v>
          </cell>
        </row>
        <row r="32">
          <cell r="I32">
            <v>20057.59</v>
          </cell>
        </row>
        <row r="33">
          <cell r="I33">
            <v>41515.689999999995</v>
          </cell>
        </row>
        <row r="34">
          <cell r="I34">
            <v>214931.24</v>
          </cell>
        </row>
        <row r="35">
          <cell r="I35">
            <v>77693.01999999999</v>
          </cell>
        </row>
        <row r="36">
          <cell r="I36">
            <v>290046</v>
          </cell>
        </row>
        <row r="37">
          <cell r="I37">
            <v>21011</v>
          </cell>
        </row>
        <row r="38">
          <cell r="I38">
            <v>37102281</v>
          </cell>
        </row>
        <row r="39">
          <cell r="I39">
            <v>71423</v>
          </cell>
        </row>
        <row r="40">
          <cell r="I40">
            <v>545139</v>
          </cell>
        </row>
        <row r="41">
          <cell r="I41">
            <v>517820</v>
          </cell>
        </row>
        <row r="42">
          <cell r="I42">
            <v>17819.72</v>
          </cell>
        </row>
        <row r="43">
          <cell r="I43">
            <v>133713</v>
          </cell>
        </row>
        <row r="44">
          <cell r="I44">
            <v>19181.5</v>
          </cell>
        </row>
        <row r="45">
          <cell r="I45">
            <v>42568</v>
          </cell>
        </row>
        <row r="46">
          <cell r="I46">
            <v>182369.94999999998</v>
          </cell>
        </row>
        <row r="47">
          <cell r="I47">
            <v>25566.829999999998</v>
          </cell>
        </row>
        <row r="48">
          <cell r="I48">
            <v>12548.9</v>
          </cell>
        </row>
        <row r="49">
          <cell r="I49">
            <v>13115</v>
          </cell>
        </row>
        <row r="50">
          <cell r="I50">
            <v>15368.999999999998</v>
          </cell>
        </row>
        <row r="51">
          <cell r="I51">
            <v>294597.3</v>
          </cell>
        </row>
        <row r="52">
          <cell r="I52">
            <v>147348.6</v>
          </cell>
        </row>
        <row r="53">
          <cell r="I53">
            <v>19820</v>
          </cell>
        </row>
        <row r="54">
          <cell r="I54">
            <v>206591</v>
          </cell>
        </row>
        <row r="55">
          <cell r="I55">
            <v>358492</v>
          </cell>
        </row>
        <row r="56">
          <cell r="I56">
            <v>371793</v>
          </cell>
        </row>
        <row r="57">
          <cell r="I57">
            <v>12116.97</v>
          </cell>
        </row>
        <row r="58">
          <cell r="I58">
            <v>54558.09</v>
          </cell>
        </row>
        <row r="59">
          <cell r="I59">
            <v>13431</v>
          </cell>
        </row>
        <row r="60">
          <cell r="I60">
            <v>19896.02</v>
          </cell>
        </row>
        <row r="61">
          <cell r="I61">
            <v>119479.53</v>
          </cell>
        </row>
        <row r="62">
          <cell r="I62">
            <v>123088</v>
          </cell>
        </row>
        <row r="63">
          <cell r="I63">
            <v>14972.73</v>
          </cell>
        </row>
        <row r="64">
          <cell r="I64">
            <v>22587.07</v>
          </cell>
        </row>
        <row r="65">
          <cell r="I65">
            <v>17175.800000000003</v>
          </cell>
        </row>
        <row r="66">
          <cell r="I66">
            <v>18327.29</v>
          </cell>
        </row>
        <row r="67">
          <cell r="I67">
            <v>11117.08</v>
          </cell>
        </row>
        <row r="68">
          <cell r="I68">
            <v>339021.72400000005</v>
          </cell>
        </row>
        <row r="69">
          <cell r="I69">
            <v>177519.55</v>
          </cell>
        </row>
        <row r="70">
          <cell r="I70">
            <v>19806.32</v>
          </cell>
        </row>
        <row r="71">
          <cell r="I71">
            <v>329875</v>
          </cell>
        </row>
        <row r="72">
          <cell r="I72">
            <v>279491</v>
          </cell>
        </row>
        <row r="73">
          <cell r="I73">
            <v>47403.850000000006</v>
          </cell>
        </row>
        <row r="74">
          <cell r="I74">
            <v>30343.740000000005</v>
          </cell>
        </row>
        <row r="75">
          <cell r="I75">
            <v>8857.66</v>
          </cell>
        </row>
        <row r="76">
          <cell r="I76">
            <v>23084.579999999994</v>
          </cell>
        </row>
        <row r="77">
          <cell r="I77">
            <v>34557111</v>
          </cell>
        </row>
        <row r="78">
          <cell r="I78">
            <v>278141</v>
          </cell>
        </row>
        <row r="79">
          <cell r="I79">
            <v>38139.56</v>
          </cell>
        </row>
        <row r="80">
          <cell r="I80">
            <v>43614</v>
          </cell>
        </row>
        <row r="81">
          <cell r="I81">
            <v>12708.21</v>
          </cell>
        </row>
        <row r="82">
          <cell r="I82">
            <v>137022</v>
          </cell>
        </row>
        <row r="83">
          <cell r="I83">
            <v>38690.049999999996</v>
          </cell>
        </row>
        <row r="84">
          <cell r="I84">
            <v>37629</v>
          </cell>
        </row>
        <row r="85">
          <cell r="I85">
            <v>29096.55</v>
          </cell>
        </row>
        <row r="86">
          <cell r="I86">
            <v>127864</v>
          </cell>
        </row>
        <row r="87">
          <cell r="I87">
            <v>521566</v>
          </cell>
        </row>
        <row r="88">
          <cell r="I88">
            <v>62916.130000000005</v>
          </cell>
        </row>
        <row r="89">
          <cell r="I89">
            <v>13747.670000000002</v>
          </cell>
        </row>
        <row r="90">
          <cell r="I90">
            <v>47358</v>
          </cell>
        </row>
        <row r="91">
          <cell r="I91">
            <v>19928</v>
          </cell>
        </row>
        <row r="92">
          <cell r="I92">
            <v>70673.72</v>
          </cell>
        </row>
        <row r="93">
          <cell r="I93">
            <v>1443102</v>
          </cell>
        </row>
        <row r="94">
          <cell r="I94">
            <v>448520</v>
          </cell>
        </row>
        <row r="95">
          <cell r="I95">
            <v>28946.04</v>
          </cell>
        </row>
        <row r="96">
          <cell r="I96">
            <v>90627.01</v>
          </cell>
        </row>
        <row r="97">
          <cell r="I97">
            <v>92751</v>
          </cell>
        </row>
        <row r="98">
          <cell r="I98">
            <v>26300.739999999998</v>
          </cell>
        </row>
        <row r="99">
          <cell r="I99">
            <v>18762.09</v>
          </cell>
        </row>
        <row r="100">
          <cell r="I100">
            <v>10152.9</v>
          </cell>
        </row>
        <row r="101">
          <cell r="I101">
            <v>197366</v>
          </cell>
        </row>
        <row r="102">
          <cell r="I102">
            <v>238557</v>
          </cell>
        </row>
        <row r="103">
          <cell r="I103">
            <v>396781</v>
          </cell>
        </row>
        <row r="104">
          <cell r="I104">
            <v>16228.48</v>
          </cell>
        </row>
        <row r="105">
          <cell r="I105">
            <v>403182</v>
          </cell>
        </row>
        <row r="106">
          <cell r="I106">
            <v>24383.120000000003</v>
          </cell>
        </row>
        <row r="107">
          <cell r="I107">
            <v>18396.020000000004</v>
          </cell>
        </row>
        <row r="108">
          <cell r="I108">
            <v>12525.269999999999</v>
          </cell>
        </row>
        <row r="109">
          <cell r="I109">
            <v>37787.619999999995</v>
          </cell>
        </row>
        <row r="110">
          <cell r="I110">
            <v>121499.36</v>
          </cell>
        </row>
        <row r="111">
          <cell r="I111">
            <v>15824.689999999999</v>
          </cell>
        </row>
        <row r="112">
          <cell r="I112">
            <v>23406.6</v>
          </cell>
        </row>
        <row r="113">
          <cell r="I113">
            <v>156380.59</v>
          </cell>
        </row>
        <row r="114">
          <cell r="I114">
            <v>17805.93</v>
          </cell>
        </row>
        <row r="115">
          <cell r="I115">
            <v>13106.48</v>
          </cell>
        </row>
        <row r="116">
          <cell r="I116">
            <v>15692</v>
          </cell>
        </row>
        <row r="117">
          <cell r="I117">
            <v>248875.81</v>
          </cell>
        </row>
        <row r="118">
          <cell r="I118">
            <v>91056.400000000009</v>
          </cell>
        </row>
        <row r="119">
          <cell r="I119">
            <v>466244</v>
          </cell>
        </row>
        <row r="120">
          <cell r="I120">
            <v>22492.44</v>
          </cell>
        </row>
        <row r="121">
          <cell r="I121">
            <v>755219</v>
          </cell>
        </row>
        <row r="122">
          <cell r="I122">
            <v>250851.98</v>
          </cell>
        </row>
        <row r="123">
          <cell r="I123">
            <v>3231865</v>
          </cell>
        </row>
        <row r="124">
          <cell r="I124">
            <v>14280.99</v>
          </cell>
        </row>
        <row r="125">
          <cell r="I125">
            <v>843403</v>
          </cell>
        </row>
        <row r="126">
          <cell r="I126">
            <v>29512.739999999994</v>
          </cell>
        </row>
        <row r="127">
          <cell r="I127">
            <v>22207</v>
          </cell>
        </row>
        <row r="128">
          <cell r="I128">
            <v>16686.859999999997</v>
          </cell>
        </row>
        <row r="129">
          <cell r="I129">
            <v>229601.88</v>
          </cell>
        </row>
        <row r="130">
          <cell r="I130">
            <v>80985</v>
          </cell>
        </row>
        <row r="131">
          <cell r="I131">
            <v>43159</v>
          </cell>
        </row>
        <row r="132">
          <cell r="I132">
            <v>39407</v>
          </cell>
        </row>
        <row r="133">
          <cell r="I133">
            <v>14603</v>
          </cell>
        </row>
        <row r="134">
          <cell r="I134">
            <v>57860.58</v>
          </cell>
        </row>
        <row r="135">
          <cell r="I135">
            <v>24870.640000000003</v>
          </cell>
        </row>
        <row r="136">
          <cell r="I136">
            <v>1944990</v>
          </cell>
        </row>
        <row r="137">
          <cell r="I137">
            <v>23942.920000000002</v>
          </cell>
        </row>
        <row r="138">
          <cell r="I138">
            <v>59679</v>
          </cell>
        </row>
        <row r="139">
          <cell r="I139">
            <v>18767.990000000002</v>
          </cell>
        </row>
        <row r="140">
          <cell r="I140">
            <v>166613</v>
          </cell>
        </row>
        <row r="141">
          <cell r="I141">
            <v>13515.04</v>
          </cell>
        </row>
        <row r="142">
          <cell r="I142">
            <v>15754.88</v>
          </cell>
        </row>
        <row r="143">
          <cell r="I143">
            <v>51307.920000000006</v>
          </cell>
        </row>
        <row r="144">
          <cell r="I144">
            <v>59224</v>
          </cell>
        </row>
        <row r="145">
          <cell r="I145">
            <v>26730.959999999999</v>
          </cell>
        </row>
        <row r="146">
          <cell r="I146">
            <v>93080.53</v>
          </cell>
        </row>
        <row r="147">
          <cell r="I147">
            <v>664773</v>
          </cell>
        </row>
        <row r="148">
          <cell r="I148">
            <v>253423.78</v>
          </cell>
        </row>
        <row r="149">
          <cell r="I149">
            <v>47320.01</v>
          </cell>
        </row>
        <row r="150">
          <cell r="I150">
            <v>30477</v>
          </cell>
        </row>
        <row r="151">
          <cell r="I151">
            <v>26194</v>
          </cell>
        </row>
        <row r="152">
          <cell r="I152">
            <v>15527.729999999998</v>
          </cell>
        </row>
        <row r="153">
          <cell r="I153">
            <v>310592</v>
          </cell>
        </row>
        <row r="154">
          <cell r="I154">
            <v>22003.61</v>
          </cell>
        </row>
        <row r="155">
          <cell r="I155">
            <v>191468</v>
          </cell>
        </row>
        <row r="156">
          <cell r="I156">
            <v>68361</v>
          </cell>
        </row>
        <row r="157">
          <cell r="I157">
            <v>83350</v>
          </cell>
        </row>
        <row r="158">
          <cell r="I158">
            <v>154865.24</v>
          </cell>
        </row>
        <row r="159">
          <cell r="I159">
            <v>134056</v>
          </cell>
        </row>
        <row r="160">
          <cell r="I160">
            <v>50556</v>
          </cell>
        </row>
        <row r="161">
          <cell r="I161">
            <v>35835.250000000007</v>
          </cell>
        </row>
        <row r="162">
          <cell r="I162">
            <v>15354</v>
          </cell>
        </row>
        <row r="163">
          <cell r="I163">
            <v>81603.42</v>
          </cell>
        </row>
        <row r="164">
          <cell r="I164">
            <v>2819918</v>
          </cell>
        </row>
        <row r="165">
          <cell r="I165">
            <v>141015.89000000001</v>
          </cell>
        </row>
        <row r="166">
          <cell r="I166">
            <v>89656</v>
          </cell>
        </row>
        <row r="167">
          <cell r="I167">
            <v>1568467</v>
          </cell>
        </row>
        <row r="168">
          <cell r="I168">
            <v>135297</v>
          </cell>
        </row>
        <row r="169">
          <cell r="I169">
            <v>252129.83</v>
          </cell>
        </row>
        <row r="170">
          <cell r="I170">
            <v>25274.080000000002</v>
          </cell>
        </row>
        <row r="171">
          <cell r="I171">
            <v>12527.67</v>
          </cell>
        </row>
        <row r="172">
          <cell r="I172">
            <v>20600.899999999998</v>
          </cell>
        </row>
        <row r="173">
          <cell r="I173">
            <v>22888.819999999996</v>
          </cell>
        </row>
        <row r="174">
          <cell r="I174">
            <v>14951.58</v>
          </cell>
        </row>
        <row r="175">
          <cell r="I175">
            <v>6565.1900000000005</v>
          </cell>
        </row>
        <row r="176">
          <cell r="I176">
            <v>21960.66</v>
          </cell>
        </row>
        <row r="177">
          <cell r="I177">
            <v>20691</v>
          </cell>
        </row>
        <row r="178">
          <cell r="I178">
            <v>61652.029999999992</v>
          </cell>
        </row>
        <row r="179">
          <cell r="I179">
            <v>111851.23</v>
          </cell>
        </row>
        <row r="180">
          <cell r="I180">
            <v>235593</v>
          </cell>
        </row>
        <row r="181">
          <cell r="I181">
            <v>44977.090000000004</v>
          </cell>
        </row>
        <row r="182">
          <cell r="I182">
            <v>23048</v>
          </cell>
        </row>
        <row r="183">
          <cell r="I183">
            <v>814362</v>
          </cell>
        </row>
        <row r="184">
          <cell r="I184">
            <v>2786735</v>
          </cell>
        </row>
        <row r="185">
          <cell r="I185">
            <v>155526.72</v>
          </cell>
        </row>
        <row r="186">
          <cell r="I186">
            <v>44419.31</v>
          </cell>
        </row>
        <row r="187">
          <cell r="I187">
            <v>20153.590000000004</v>
          </cell>
        </row>
        <row r="188">
          <cell r="I188">
            <v>24545</v>
          </cell>
        </row>
        <row r="189">
          <cell r="I189">
            <v>205515</v>
          </cell>
        </row>
        <row r="190">
          <cell r="I190">
            <v>25841.200000000001</v>
          </cell>
        </row>
        <row r="191">
          <cell r="I191">
            <v>326677</v>
          </cell>
        </row>
        <row r="192">
          <cell r="I192">
            <v>4497271</v>
          </cell>
        </row>
        <row r="193">
          <cell r="I193">
            <v>182235</v>
          </cell>
        </row>
        <row r="194">
          <cell r="I194">
            <v>122547.07</v>
          </cell>
        </row>
        <row r="195">
          <cell r="I195">
            <v>41441.78</v>
          </cell>
        </row>
        <row r="196">
          <cell r="I196">
            <v>391148</v>
          </cell>
        </row>
        <row r="197">
          <cell r="I197">
            <v>565178</v>
          </cell>
        </row>
        <row r="198">
          <cell r="I198">
            <v>62689</v>
          </cell>
        </row>
        <row r="199">
          <cell r="I199">
            <v>41695.630000000005</v>
          </cell>
        </row>
        <row r="200">
          <cell r="I200">
            <v>60968.09</v>
          </cell>
        </row>
        <row r="201">
          <cell r="I201">
            <v>17822.850000000002</v>
          </cell>
        </row>
        <row r="202">
          <cell r="I202">
            <v>112600.33000000002</v>
          </cell>
        </row>
        <row r="203">
          <cell r="I203">
            <v>12666.210000000001</v>
          </cell>
        </row>
        <row r="204">
          <cell r="I204">
            <v>105679</v>
          </cell>
        </row>
        <row r="205">
          <cell r="I205">
            <v>33920.42</v>
          </cell>
        </row>
        <row r="206">
          <cell r="I206">
            <v>46449</v>
          </cell>
        </row>
        <row r="207">
          <cell r="I207">
            <v>122575</v>
          </cell>
        </row>
        <row r="208">
          <cell r="I208">
            <v>22798.69</v>
          </cell>
        </row>
        <row r="209">
          <cell r="I209">
            <v>299581</v>
          </cell>
        </row>
        <row r="210">
          <cell r="I210">
            <v>74854</v>
          </cell>
        </row>
        <row r="211">
          <cell r="I211">
            <v>8189.8700000000008</v>
          </cell>
        </row>
        <row r="212">
          <cell r="I212">
            <v>35943</v>
          </cell>
        </row>
        <row r="213">
          <cell r="I213">
            <v>21501.17</v>
          </cell>
        </row>
        <row r="214">
          <cell r="I214">
            <v>58449.829999999994</v>
          </cell>
        </row>
        <row r="215">
          <cell r="I215">
            <v>49116.46</v>
          </cell>
        </row>
        <row r="216">
          <cell r="I216">
            <v>39601.619999999995</v>
          </cell>
        </row>
        <row r="217">
          <cell r="I217">
            <v>148748.15999999997</v>
          </cell>
        </row>
        <row r="218">
          <cell r="I218">
            <v>22813.97</v>
          </cell>
        </row>
        <row r="219">
          <cell r="I219">
            <v>16714</v>
          </cell>
        </row>
        <row r="220">
          <cell r="I220">
            <v>24946.45</v>
          </cell>
        </row>
        <row r="221">
          <cell r="I221">
            <v>203611</v>
          </cell>
        </row>
        <row r="222">
          <cell r="I222">
            <v>408508</v>
          </cell>
        </row>
        <row r="223">
          <cell r="I223">
            <v>111855.08</v>
          </cell>
        </row>
        <row r="224">
          <cell r="I224">
            <v>179942.66</v>
          </cell>
        </row>
        <row r="225">
          <cell r="I225">
            <v>6996</v>
          </cell>
        </row>
        <row r="226">
          <cell r="I226">
            <v>102609.79</v>
          </cell>
        </row>
        <row r="227">
          <cell r="I227">
            <v>282736</v>
          </cell>
        </row>
        <row r="228">
          <cell r="I228">
            <v>14154</v>
          </cell>
        </row>
      </sheetData>
      <sheetData sheetId="7"/>
      <sheetData sheetId="8"/>
      <sheetData sheetId="9">
        <row r="2">
          <cell r="K2">
            <v>0</v>
          </cell>
          <cell r="L2">
            <v>0</v>
          </cell>
          <cell r="M2">
            <v>0</v>
          </cell>
        </row>
        <row r="3">
          <cell r="L3">
            <v>0</v>
          </cell>
          <cell r="M3">
            <v>0</v>
          </cell>
        </row>
        <row r="4">
          <cell r="L4">
            <v>0</v>
          </cell>
          <cell r="M4">
            <v>5360</v>
          </cell>
        </row>
        <row r="5">
          <cell r="L5">
            <v>0</v>
          </cell>
          <cell r="M5">
            <v>0</v>
          </cell>
        </row>
        <row r="6">
          <cell r="L6">
            <v>0</v>
          </cell>
          <cell r="M6">
            <v>0</v>
          </cell>
        </row>
        <row r="7">
          <cell r="L7">
            <v>0</v>
          </cell>
          <cell r="M7">
            <v>0</v>
          </cell>
        </row>
        <row r="8">
          <cell r="L8">
            <v>0</v>
          </cell>
          <cell r="M8">
            <v>0</v>
          </cell>
        </row>
        <row r="9">
          <cell r="L9">
            <v>0</v>
          </cell>
          <cell r="M9">
            <v>0</v>
          </cell>
        </row>
        <row r="10">
          <cell r="L10">
            <v>0</v>
          </cell>
          <cell r="M10">
            <v>0</v>
          </cell>
        </row>
        <row r="11">
          <cell r="L11">
            <v>0</v>
          </cell>
          <cell r="M11">
            <v>0</v>
          </cell>
        </row>
        <row r="12">
          <cell r="L12">
            <v>0</v>
          </cell>
          <cell r="M12">
            <v>0</v>
          </cell>
        </row>
        <row r="13">
          <cell r="L13">
            <v>0</v>
          </cell>
          <cell r="M13">
            <v>0</v>
          </cell>
        </row>
        <row r="14">
          <cell r="L14">
            <v>0</v>
          </cell>
          <cell r="M14">
            <v>0</v>
          </cell>
        </row>
        <row r="15">
          <cell r="L15">
            <v>0</v>
          </cell>
          <cell r="M15">
            <v>0</v>
          </cell>
        </row>
        <row r="16">
          <cell r="L16">
            <v>0</v>
          </cell>
          <cell r="M16">
            <v>0</v>
          </cell>
        </row>
        <row r="17">
          <cell r="L17">
            <v>0</v>
          </cell>
          <cell r="M17">
            <v>0</v>
          </cell>
        </row>
        <row r="18">
          <cell r="L18">
            <v>0</v>
          </cell>
          <cell r="M18">
            <v>0</v>
          </cell>
        </row>
        <row r="19">
          <cell r="L19">
            <v>0</v>
          </cell>
          <cell r="M19">
            <v>0</v>
          </cell>
        </row>
        <row r="20">
          <cell r="L20">
            <v>0</v>
          </cell>
          <cell r="M20">
            <v>0</v>
          </cell>
        </row>
        <row r="21">
          <cell r="L21">
            <v>0</v>
          </cell>
          <cell r="M21">
            <v>0</v>
          </cell>
        </row>
        <row r="22">
          <cell r="L22">
            <v>0</v>
          </cell>
          <cell r="M22">
            <v>0</v>
          </cell>
        </row>
        <row r="23">
          <cell r="L23">
            <v>0</v>
          </cell>
          <cell r="M23">
            <v>0</v>
          </cell>
        </row>
        <row r="24">
          <cell r="L24">
            <v>0</v>
          </cell>
          <cell r="M24">
            <v>0</v>
          </cell>
        </row>
        <row r="25">
          <cell r="L25">
            <v>0</v>
          </cell>
          <cell r="M25">
            <v>0</v>
          </cell>
        </row>
        <row r="26">
          <cell r="L26">
            <v>0</v>
          </cell>
          <cell r="M26">
            <v>0</v>
          </cell>
        </row>
        <row r="27">
          <cell r="L27">
            <v>0</v>
          </cell>
          <cell r="M27">
            <v>0</v>
          </cell>
        </row>
        <row r="28">
          <cell r="L28">
            <v>0</v>
          </cell>
          <cell r="M28">
            <v>0</v>
          </cell>
        </row>
        <row r="29">
          <cell r="L29">
            <v>0</v>
          </cell>
          <cell r="M29">
            <v>0</v>
          </cell>
        </row>
        <row r="30">
          <cell r="L30">
            <v>0</v>
          </cell>
          <cell r="M30">
            <v>0</v>
          </cell>
        </row>
        <row r="31">
          <cell r="L31">
            <v>0</v>
          </cell>
          <cell r="M31">
            <v>0</v>
          </cell>
        </row>
        <row r="32">
          <cell r="L32">
            <v>0</v>
          </cell>
          <cell r="M32">
            <v>0</v>
          </cell>
        </row>
        <row r="33">
          <cell r="L33">
            <v>0</v>
          </cell>
          <cell r="M33">
            <v>0</v>
          </cell>
        </row>
        <row r="34">
          <cell r="L34">
            <v>0</v>
          </cell>
          <cell r="M34">
            <v>0</v>
          </cell>
        </row>
        <row r="35">
          <cell r="L35">
            <v>0</v>
          </cell>
          <cell r="M35">
            <v>0</v>
          </cell>
        </row>
        <row r="36">
          <cell r="L36">
            <v>0</v>
          </cell>
          <cell r="M36">
            <v>0</v>
          </cell>
        </row>
        <row r="37">
          <cell r="L37">
            <v>0</v>
          </cell>
          <cell r="M37">
            <v>0</v>
          </cell>
        </row>
        <row r="38">
          <cell r="L38">
            <v>0</v>
          </cell>
          <cell r="M38">
            <v>0</v>
          </cell>
        </row>
        <row r="39">
          <cell r="L39">
            <v>0</v>
          </cell>
          <cell r="M39">
            <v>0</v>
          </cell>
        </row>
        <row r="40">
          <cell r="L40">
            <v>0</v>
          </cell>
          <cell r="M40">
            <v>0</v>
          </cell>
        </row>
        <row r="41">
          <cell r="L41">
            <v>0</v>
          </cell>
          <cell r="M41">
            <v>0</v>
          </cell>
        </row>
        <row r="42">
          <cell r="L42">
            <v>0</v>
          </cell>
          <cell r="M42">
            <v>0</v>
          </cell>
        </row>
        <row r="43">
          <cell r="L43">
            <v>0</v>
          </cell>
          <cell r="M43">
            <v>0</v>
          </cell>
        </row>
        <row r="44"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597187.18999999994</v>
          </cell>
        </row>
        <row r="52">
          <cell r="L52">
            <v>0</v>
          </cell>
          <cell r="M52">
            <v>0</v>
          </cell>
        </row>
        <row r="53">
          <cell r="L53">
            <v>0</v>
          </cell>
          <cell r="M53">
            <v>0</v>
          </cell>
        </row>
        <row r="54">
          <cell r="L54">
            <v>0</v>
          </cell>
          <cell r="M54">
            <v>0</v>
          </cell>
        </row>
        <row r="55">
          <cell r="L55">
            <v>0</v>
          </cell>
          <cell r="M55">
            <v>0</v>
          </cell>
        </row>
        <row r="56">
          <cell r="L56">
            <v>0</v>
          </cell>
          <cell r="M56">
            <v>27992</v>
          </cell>
        </row>
        <row r="57">
          <cell r="L57">
            <v>0</v>
          </cell>
          <cell r="M57">
            <v>0</v>
          </cell>
        </row>
        <row r="58">
          <cell r="L58">
            <v>0</v>
          </cell>
          <cell r="M58">
            <v>0</v>
          </cell>
        </row>
        <row r="59">
          <cell r="L59">
            <v>0</v>
          </cell>
          <cell r="M59">
            <v>0</v>
          </cell>
        </row>
        <row r="60">
          <cell r="L60">
            <v>0</v>
          </cell>
          <cell r="M60">
            <v>0</v>
          </cell>
        </row>
        <row r="61">
          <cell r="L61">
            <v>0</v>
          </cell>
          <cell r="M61">
            <v>0</v>
          </cell>
        </row>
        <row r="62">
          <cell r="L62">
            <v>0</v>
          </cell>
          <cell r="M62">
            <v>0</v>
          </cell>
        </row>
        <row r="63">
          <cell r="L63">
            <v>0</v>
          </cell>
          <cell r="M63">
            <v>0</v>
          </cell>
        </row>
        <row r="64">
          <cell r="L64">
            <v>0</v>
          </cell>
          <cell r="M64">
            <v>0</v>
          </cell>
        </row>
        <row r="65">
          <cell r="L65">
            <v>0</v>
          </cell>
          <cell r="M65">
            <v>0</v>
          </cell>
        </row>
        <row r="66">
          <cell r="L66">
            <v>0</v>
          </cell>
          <cell r="M66">
            <v>0</v>
          </cell>
        </row>
        <row r="67">
          <cell r="L67">
            <v>0</v>
          </cell>
          <cell r="M67">
            <v>0</v>
          </cell>
        </row>
        <row r="68">
          <cell r="L68">
            <v>0</v>
          </cell>
          <cell r="M68">
            <v>0</v>
          </cell>
        </row>
        <row r="69">
          <cell r="L69">
            <v>0</v>
          </cell>
          <cell r="M69">
            <v>0</v>
          </cell>
        </row>
        <row r="70">
          <cell r="L70">
            <v>0</v>
          </cell>
          <cell r="M70">
            <v>0</v>
          </cell>
        </row>
        <row r="71">
          <cell r="L71">
            <v>0</v>
          </cell>
          <cell r="M71">
            <v>0</v>
          </cell>
        </row>
        <row r="72">
          <cell r="L72">
            <v>0</v>
          </cell>
          <cell r="M72">
            <v>0</v>
          </cell>
        </row>
        <row r="73">
          <cell r="L73">
            <v>0</v>
          </cell>
          <cell r="M73">
            <v>0</v>
          </cell>
        </row>
        <row r="74">
          <cell r="L74">
            <v>0</v>
          </cell>
          <cell r="M74">
            <v>0</v>
          </cell>
        </row>
        <row r="75">
          <cell r="L75">
            <v>0</v>
          </cell>
          <cell r="M75">
            <v>0</v>
          </cell>
        </row>
        <row r="76">
          <cell r="L76">
            <v>0</v>
          </cell>
          <cell r="M76">
            <v>0</v>
          </cell>
        </row>
        <row r="77">
          <cell r="L77">
            <v>0</v>
          </cell>
          <cell r="M77">
            <v>0</v>
          </cell>
        </row>
        <row r="78">
          <cell r="L78">
            <v>0</v>
          </cell>
          <cell r="M78">
            <v>0</v>
          </cell>
        </row>
        <row r="79">
          <cell r="L79">
            <v>10576.19</v>
          </cell>
          <cell r="M79">
            <v>0</v>
          </cell>
        </row>
        <row r="80">
          <cell r="L80">
            <v>0</v>
          </cell>
          <cell r="M80">
            <v>0</v>
          </cell>
        </row>
        <row r="81">
          <cell r="L81">
            <v>0</v>
          </cell>
          <cell r="M81">
            <v>650</v>
          </cell>
        </row>
        <row r="82">
          <cell r="L82">
            <v>0</v>
          </cell>
          <cell r="M82">
            <v>0</v>
          </cell>
        </row>
        <row r="83">
          <cell r="L83">
            <v>0</v>
          </cell>
          <cell r="M83">
            <v>0</v>
          </cell>
        </row>
        <row r="84">
          <cell r="L84">
            <v>0</v>
          </cell>
          <cell r="M84">
            <v>0</v>
          </cell>
        </row>
        <row r="85">
          <cell r="L85">
            <v>0</v>
          </cell>
          <cell r="M85">
            <v>0</v>
          </cell>
        </row>
        <row r="86">
          <cell r="L86">
            <v>0</v>
          </cell>
          <cell r="M86">
            <v>0</v>
          </cell>
        </row>
        <row r="87">
          <cell r="L87">
            <v>0</v>
          </cell>
          <cell r="M87">
            <v>0</v>
          </cell>
        </row>
        <row r="88">
          <cell r="L88">
            <v>0</v>
          </cell>
          <cell r="M88">
            <v>0</v>
          </cell>
        </row>
        <row r="89">
          <cell r="L89">
            <v>0</v>
          </cell>
          <cell r="M89">
            <v>268</v>
          </cell>
        </row>
        <row r="90">
          <cell r="L90">
            <v>7830</v>
          </cell>
          <cell r="M90">
            <v>0</v>
          </cell>
        </row>
        <row r="91">
          <cell r="L91">
            <v>0</v>
          </cell>
          <cell r="M91">
            <v>0</v>
          </cell>
        </row>
        <row r="92">
          <cell r="L92">
            <v>0</v>
          </cell>
          <cell r="M92">
            <v>0</v>
          </cell>
        </row>
        <row r="93">
          <cell r="L93">
            <v>0</v>
          </cell>
          <cell r="M93">
            <v>0</v>
          </cell>
        </row>
        <row r="94">
          <cell r="L94">
            <v>0</v>
          </cell>
          <cell r="M94">
            <v>0</v>
          </cell>
        </row>
        <row r="95">
          <cell r="L95">
            <v>0</v>
          </cell>
          <cell r="M95">
            <v>0</v>
          </cell>
        </row>
        <row r="96">
          <cell r="L96">
            <v>0</v>
          </cell>
          <cell r="M96">
            <v>0</v>
          </cell>
        </row>
        <row r="97">
          <cell r="L97">
            <v>0</v>
          </cell>
          <cell r="M97">
            <v>0</v>
          </cell>
        </row>
        <row r="98">
          <cell r="L98">
            <v>0</v>
          </cell>
          <cell r="M98">
            <v>0</v>
          </cell>
        </row>
        <row r="99">
          <cell r="L99">
            <v>0</v>
          </cell>
          <cell r="M99">
            <v>0</v>
          </cell>
        </row>
        <row r="100">
          <cell r="L100">
            <v>0</v>
          </cell>
          <cell r="M100">
            <v>1000</v>
          </cell>
        </row>
        <row r="101">
          <cell r="L101">
            <v>0</v>
          </cell>
          <cell r="M101">
            <v>0</v>
          </cell>
        </row>
        <row r="102">
          <cell r="L102">
            <v>21140</v>
          </cell>
          <cell r="M102">
            <v>0</v>
          </cell>
        </row>
        <row r="103">
          <cell r="L103">
            <v>0</v>
          </cell>
          <cell r="M103">
            <v>0</v>
          </cell>
        </row>
        <row r="104">
          <cell r="L104">
            <v>0</v>
          </cell>
          <cell r="M104">
            <v>0</v>
          </cell>
        </row>
        <row r="105">
          <cell r="L105">
            <v>0</v>
          </cell>
          <cell r="M105">
            <v>0</v>
          </cell>
        </row>
        <row r="106">
          <cell r="L106">
            <v>0</v>
          </cell>
          <cell r="M106">
            <v>0</v>
          </cell>
        </row>
        <row r="107">
          <cell r="L107">
            <v>0</v>
          </cell>
          <cell r="M107">
            <v>0</v>
          </cell>
        </row>
        <row r="108">
          <cell r="L108">
            <v>0</v>
          </cell>
          <cell r="M108">
            <v>0</v>
          </cell>
        </row>
        <row r="109">
          <cell r="L109">
            <v>0</v>
          </cell>
          <cell r="M109">
            <v>3905</v>
          </cell>
        </row>
        <row r="110">
          <cell r="L110">
            <v>0</v>
          </cell>
          <cell r="M110">
            <v>0</v>
          </cell>
        </row>
        <row r="111">
          <cell r="L111">
            <v>0</v>
          </cell>
          <cell r="M111">
            <v>0</v>
          </cell>
        </row>
        <row r="112">
          <cell r="L112">
            <v>0</v>
          </cell>
          <cell r="M112">
            <v>0</v>
          </cell>
        </row>
        <row r="113">
          <cell r="L113">
            <v>0</v>
          </cell>
          <cell r="M113">
            <v>0</v>
          </cell>
        </row>
        <row r="114">
          <cell r="L114">
            <v>0</v>
          </cell>
          <cell r="M114">
            <v>0</v>
          </cell>
        </row>
        <row r="115">
          <cell r="L115">
            <v>0</v>
          </cell>
          <cell r="M115">
            <v>0</v>
          </cell>
        </row>
        <row r="116">
          <cell r="L116">
            <v>0</v>
          </cell>
          <cell r="M116">
            <v>0</v>
          </cell>
        </row>
        <row r="117">
          <cell r="L117">
            <v>0</v>
          </cell>
          <cell r="M117">
            <v>0</v>
          </cell>
        </row>
        <row r="118">
          <cell r="L118">
            <v>0</v>
          </cell>
          <cell r="M118">
            <v>0</v>
          </cell>
        </row>
        <row r="119">
          <cell r="L119">
            <v>0</v>
          </cell>
          <cell r="M119">
            <v>0</v>
          </cell>
        </row>
        <row r="120">
          <cell r="L120">
            <v>0</v>
          </cell>
          <cell r="M120">
            <v>0</v>
          </cell>
        </row>
        <row r="121">
          <cell r="L121">
            <v>0</v>
          </cell>
          <cell r="M121">
            <v>0</v>
          </cell>
        </row>
        <row r="122">
          <cell r="L122">
            <v>0</v>
          </cell>
          <cell r="M122">
            <v>0</v>
          </cell>
        </row>
        <row r="123">
          <cell r="L123">
            <v>0</v>
          </cell>
          <cell r="M123">
            <v>0</v>
          </cell>
        </row>
        <row r="124">
          <cell r="L124">
            <v>0</v>
          </cell>
          <cell r="M124">
            <v>0</v>
          </cell>
        </row>
        <row r="125">
          <cell r="L125">
            <v>0</v>
          </cell>
          <cell r="M125">
            <v>0</v>
          </cell>
        </row>
        <row r="126">
          <cell r="L126">
            <v>0</v>
          </cell>
          <cell r="M126">
            <v>0</v>
          </cell>
        </row>
        <row r="127">
          <cell r="L127">
            <v>0</v>
          </cell>
          <cell r="M127">
            <v>0</v>
          </cell>
        </row>
        <row r="128">
          <cell r="L128">
            <v>0</v>
          </cell>
          <cell r="M128">
            <v>0</v>
          </cell>
        </row>
        <row r="129">
          <cell r="L129">
            <v>0</v>
          </cell>
          <cell r="M129">
            <v>0</v>
          </cell>
        </row>
        <row r="130">
          <cell r="L130">
            <v>0</v>
          </cell>
          <cell r="M130">
            <v>0</v>
          </cell>
        </row>
        <row r="131">
          <cell r="L131">
            <v>0</v>
          </cell>
          <cell r="M131">
            <v>0</v>
          </cell>
        </row>
        <row r="132">
          <cell r="L132">
            <v>0</v>
          </cell>
          <cell r="M132">
            <v>5000</v>
          </cell>
        </row>
        <row r="133">
          <cell r="L133">
            <v>0</v>
          </cell>
          <cell r="M133">
            <v>0</v>
          </cell>
        </row>
        <row r="134">
          <cell r="L134">
            <v>0</v>
          </cell>
          <cell r="M134">
            <v>0</v>
          </cell>
        </row>
        <row r="135">
          <cell r="L135">
            <v>0</v>
          </cell>
          <cell r="M135">
            <v>0</v>
          </cell>
        </row>
        <row r="136">
          <cell r="L136">
            <v>0</v>
          </cell>
          <cell r="M136">
            <v>0</v>
          </cell>
        </row>
        <row r="137">
          <cell r="L137">
            <v>0</v>
          </cell>
          <cell r="M137">
            <v>0</v>
          </cell>
        </row>
        <row r="138">
          <cell r="L138">
            <v>0</v>
          </cell>
          <cell r="M138">
            <v>0</v>
          </cell>
        </row>
        <row r="139">
          <cell r="L139">
            <v>0</v>
          </cell>
          <cell r="M139">
            <v>0</v>
          </cell>
        </row>
        <row r="140">
          <cell r="L140">
            <v>0</v>
          </cell>
          <cell r="M140">
            <v>0</v>
          </cell>
        </row>
        <row r="141">
          <cell r="L141">
            <v>0</v>
          </cell>
          <cell r="M141">
            <v>0</v>
          </cell>
        </row>
        <row r="142">
          <cell r="L142">
            <v>0</v>
          </cell>
          <cell r="M142">
            <v>0</v>
          </cell>
        </row>
        <row r="143">
          <cell r="L143">
            <v>0</v>
          </cell>
          <cell r="M143">
            <v>0</v>
          </cell>
        </row>
        <row r="144">
          <cell r="L144">
            <v>0</v>
          </cell>
          <cell r="M144">
            <v>0</v>
          </cell>
        </row>
        <row r="145">
          <cell r="L145">
            <v>0</v>
          </cell>
          <cell r="M145">
            <v>0</v>
          </cell>
        </row>
        <row r="146">
          <cell r="L146">
            <v>0</v>
          </cell>
          <cell r="M146">
            <v>0</v>
          </cell>
        </row>
        <row r="147">
          <cell r="L147">
            <v>0</v>
          </cell>
          <cell r="M147">
            <v>0</v>
          </cell>
        </row>
        <row r="148">
          <cell r="L148">
            <v>0</v>
          </cell>
          <cell r="M148">
            <v>0</v>
          </cell>
        </row>
        <row r="149">
          <cell r="L149">
            <v>0</v>
          </cell>
          <cell r="M149">
            <v>1000</v>
          </cell>
        </row>
        <row r="150">
          <cell r="L150">
            <v>0</v>
          </cell>
          <cell r="M150">
            <v>0</v>
          </cell>
        </row>
        <row r="151">
          <cell r="L151">
            <v>0</v>
          </cell>
          <cell r="M151">
            <v>0</v>
          </cell>
        </row>
        <row r="152">
          <cell r="L152">
            <v>0</v>
          </cell>
          <cell r="M152">
            <v>0</v>
          </cell>
        </row>
        <row r="153">
          <cell r="L153">
            <v>0</v>
          </cell>
          <cell r="M153">
            <v>0</v>
          </cell>
        </row>
        <row r="154">
          <cell r="L154">
            <v>0</v>
          </cell>
          <cell r="M154">
            <v>0</v>
          </cell>
        </row>
        <row r="155">
          <cell r="L155">
            <v>0</v>
          </cell>
          <cell r="M155">
            <v>0</v>
          </cell>
        </row>
        <row r="156">
          <cell r="L156">
            <v>0</v>
          </cell>
          <cell r="M156">
            <v>0</v>
          </cell>
        </row>
        <row r="157">
          <cell r="L157">
            <v>0</v>
          </cell>
          <cell r="M157">
            <v>0</v>
          </cell>
        </row>
        <row r="158">
          <cell r="L158">
            <v>0</v>
          </cell>
          <cell r="M158">
            <v>0</v>
          </cell>
        </row>
        <row r="159">
          <cell r="L159">
            <v>0</v>
          </cell>
          <cell r="M159">
            <v>0</v>
          </cell>
        </row>
        <row r="160">
          <cell r="L160">
            <v>0</v>
          </cell>
          <cell r="M160">
            <v>0</v>
          </cell>
        </row>
        <row r="161">
          <cell r="L161">
            <v>0</v>
          </cell>
          <cell r="M161">
            <v>0</v>
          </cell>
        </row>
        <row r="162">
          <cell r="L162">
            <v>0</v>
          </cell>
          <cell r="M162">
            <v>0</v>
          </cell>
        </row>
        <row r="163">
          <cell r="L163">
            <v>0</v>
          </cell>
          <cell r="M163">
            <v>0</v>
          </cell>
        </row>
        <row r="164">
          <cell r="L164">
            <v>0</v>
          </cell>
          <cell r="M164">
            <v>0</v>
          </cell>
        </row>
        <row r="165">
          <cell r="L165">
            <v>0</v>
          </cell>
          <cell r="M165">
            <v>0</v>
          </cell>
        </row>
        <row r="166">
          <cell r="L166">
            <v>0</v>
          </cell>
          <cell r="M166">
            <v>0</v>
          </cell>
        </row>
        <row r="167">
          <cell r="L167">
            <v>0</v>
          </cell>
          <cell r="M167">
            <v>0</v>
          </cell>
        </row>
        <row r="168">
          <cell r="L168">
            <v>0</v>
          </cell>
          <cell r="M168">
            <v>0</v>
          </cell>
        </row>
        <row r="169">
          <cell r="L169">
            <v>0</v>
          </cell>
          <cell r="M169">
            <v>39391.800000000003</v>
          </cell>
        </row>
        <row r="170">
          <cell r="L170">
            <v>0</v>
          </cell>
          <cell r="M170">
            <v>0</v>
          </cell>
        </row>
        <row r="171">
          <cell r="L171">
            <v>0</v>
          </cell>
          <cell r="M171">
            <v>0</v>
          </cell>
        </row>
        <row r="172">
          <cell r="L172">
            <v>0</v>
          </cell>
          <cell r="M172">
            <v>0</v>
          </cell>
        </row>
        <row r="173">
          <cell r="L173">
            <v>0</v>
          </cell>
          <cell r="M173">
            <v>2600</v>
          </cell>
        </row>
        <row r="174">
          <cell r="L174">
            <v>0</v>
          </cell>
          <cell r="M174">
            <v>0</v>
          </cell>
        </row>
        <row r="175">
          <cell r="L175">
            <v>0</v>
          </cell>
          <cell r="M175">
            <v>0</v>
          </cell>
        </row>
        <row r="176">
          <cell r="L176">
            <v>0</v>
          </cell>
          <cell r="M176">
            <v>0</v>
          </cell>
        </row>
        <row r="177">
          <cell r="L177">
            <v>0</v>
          </cell>
          <cell r="M177">
            <v>0</v>
          </cell>
        </row>
        <row r="178">
          <cell r="L178">
            <v>0</v>
          </cell>
          <cell r="M178">
            <v>0</v>
          </cell>
        </row>
        <row r="179">
          <cell r="L179">
            <v>0</v>
          </cell>
          <cell r="M179">
            <v>0</v>
          </cell>
        </row>
        <row r="180">
          <cell r="L180">
            <v>0</v>
          </cell>
          <cell r="M180">
            <v>0</v>
          </cell>
        </row>
        <row r="181">
          <cell r="L181">
            <v>0</v>
          </cell>
          <cell r="M181">
            <v>0</v>
          </cell>
        </row>
        <row r="182">
          <cell r="L182">
            <v>0</v>
          </cell>
          <cell r="M182">
            <v>0</v>
          </cell>
        </row>
        <row r="183">
          <cell r="L183">
            <v>0</v>
          </cell>
          <cell r="M183">
            <v>0</v>
          </cell>
        </row>
        <row r="184">
          <cell r="L184">
            <v>0</v>
          </cell>
          <cell r="M184">
            <v>0</v>
          </cell>
        </row>
        <row r="185">
          <cell r="L185">
            <v>0</v>
          </cell>
          <cell r="M185">
            <v>0</v>
          </cell>
        </row>
        <row r="186">
          <cell r="L186">
            <v>0</v>
          </cell>
          <cell r="M186">
            <v>0</v>
          </cell>
        </row>
        <row r="187">
          <cell r="L187">
            <v>0</v>
          </cell>
          <cell r="M187">
            <v>0</v>
          </cell>
        </row>
        <row r="188">
          <cell r="L188">
            <v>0</v>
          </cell>
          <cell r="M188">
            <v>0</v>
          </cell>
        </row>
        <row r="189">
          <cell r="L189">
            <v>0</v>
          </cell>
          <cell r="M189">
            <v>0</v>
          </cell>
        </row>
        <row r="190">
          <cell r="L190">
            <v>0</v>
          </cell>
          <cell r="M190">
            <v>0</v>
          </cell>
        </row>
        <row r="191">
          <cell r="L191">
            <v>52930</v>
          </cell>
          <cell r="M191">
            <v>0</v>
          </cell>
        </row>
        <row r="192">
          <cell r="L192">
            <v>0</v>
          </cell>
          <cell r="M192">
            <v>0</v>
          </cell>
        </row>
        <row r="193">
          <cell r="L193">
            <v>0</v>
          </cell>
          <cell r="M193">
            <v>0</v>
          </cell>
        </row>
        <row r="194">
          <cell r="L194">
            <v>36379</v>
          </cell>
          <cell r="M194">
            <v>0</v>
          </cell>
        </row>
        <row r="195">
          <cell r="L195">
            <v>0</v>
          </cell>
          <cell r="M195">
            <v>0</v>
          </cell>
        </row>
        <row r="196">
          <cell r="L196">
            <v>0</v>
          </cell>
          <cell r="M196">
            <v>0</v>
          </cell>
        </row>
        <row r="197">
          <cell r="L197">
            <v>0</v>
          </cell>
          <cell r="M197">
            <v>0</v>
          </cell>
        </row>
        <row r="198">
          <cell r="L198">
            <v>0</v>
          </cell>
          <cell r="M198">
            <v>0</v>
          </cell>
        </row>
        <row r="199">
          <cell r="L199">
            <v>0</v>
          </cell>
          <cell r="M199">
            <v>0</v>
          </cell>
        </row>
        <row r="200">
          <cell r="L200">
            <v>0</v>
          </cell>
          <cell r="M200">
            <v>0</v>
          </cell>
        </row>
        <row r="201">
          <cell r="L201">
            <v>0</v>
          </cell>
          <cell r="M201">
            <v>0</v>
          </cell>
        </row>
        <row r="202">
          <cell r="L202">
            <v>0</v>
          </cell>
          <cell r="M202">
            <v>0</v>
          </cell>
        </row>
        <row r="203">
          <cell r="L203">
            <v>0</v>
          </cell>
          <cell r="M203">
            <v>0</v>
          </cell>
        </row>
        <row r="204">
          <cell r="L204">
            <v>0</v>
          </cell>
          <cell r="M204">
            <v>0</v>
          </cell>
        </row>
        <row r="205">
          <cell r="L205">
            <v>0</v>
          </cell>
          <cell r="M205">
            <v>0</v>
          </cell>
        </row>
        <row r="206">
          <cell r="L206">
            <v>0</v>
          </cell>
          <cell r="M206">
            <v>0</v>
          </cell>
        </row>
        <row r="207">
          <cell r="L207">
            <v>25612</v>
          </cell>
          <cell r="M207">
            <v>0</v>
          </cell>
        </row>
        <row r="208">
          <cell r="L208">
            <v>0</v>
          </cell>
          <cell r="M208">
            <v>0</v>
          </cell>
        </row>
        <row r="209">
          <cell r="L209">
            <v>0</v>
          </cell>
          <cell r="M209">
            <v>0</v>
          </cell>
        </row>
        <row r="210">
          <cell r="L210">
            <v>0</v>
          </cell>
          <cell r="M210">
            <v>32820</v>
          </cell>
        </row>
        <row r="211">
          <cell r="L211">
            <v>0</v>
          </cell>
          <cell r="M211">
            <v>0</v>
          </cell>
        </row>
        <row r="212">
          <cell r="L212">
            <v>0</v>
          </cell>
          <cell r="M212">
            <v>0</v>
          </cell>
        </row>
        <row r="213">
          <cell r="L213">
            <v>0</v>
          </cell>
          <cell r="M213">
            <v>0</v>
          </cell>
        </row>
        <row r="214">
          <cell r="L214">
            <v>0</v>
          </cell>
          <cell r="M214">
            <v>0</v>
          </cell>
        </row>
        <row r="215">
          <cell r="L215">
            <v>0</v>
          </cell>
          <cell r="M215">
            <v>0</v>
          </cell>
        </row>
        <row r="216">
          <cell r="L216">
            <v>0</v>
          </cell>
          <cell r="M216">
            <v>4207</v>
          </cell>
        </row>
        <row r="217">
          <cell r="L217">
            <v>0</v>
          </cell>
          <cell r="M217">
            <v>0</v>
          </cell>
        </row>
        <row r="218">
          <cell r="L218">
            <v>0</v>
          </cell>
          <cell r="M218">
            <v>0</v>
          </cell>
        </row>
        <row r="219">
          <cell r="L219">
            <v>0</v>
          </cell>
          <cell r="M219">
            <v>0</v>
          </cell>
        </row>
        <row r="220">
          <cell r="L220">
            <v>0</v>
          </cell>
          <cell r="M220">
            <v>0</v>
          </cell>
        </row>
        <row r="221">
          <cell r="L221">
            <v>0</v>
          </cell>
          <cell r="M221">
            <v>0</v>
          </cell>
        </row>
        <row r="222">
          <cell r="L222">
            <v>0</v>
          </cell>
          <cell r="M222">
            <v>0</v>
          </cell>
        </row>
        <row r="223">
          <cell r="L223">
            <v>0</v>
          </cell>
          <cell r="M223">
            <v>0</v>
          </cell>
        </row>
        <row r="224">
          <cell r="L224">
            <v>0</v>
          </cell>
          <cell r="M224">
            <v>0</v>
          </cell>
        </row>
        <row r="225">
          <cell r="L225">
            <v>0</v>
          </cell>
          <cell r="M225">
            <v>0</v>
          </cell>
        </row>
        <row r="226">
          <cell r="L226">
            <v>0</v>
          </cell>
          <cell r="M226">
            <v>0</v>
          </cell>
        </row>
        <row r="227">
          <cell r="L227">
            <v>0</v>
          </cell>
          <cell r="M227">
            <v>0</v>
          </cell>
        </row>
        <row r="228">
          <cell r="L228">
            <v>0</v>
          </cell>
          <cell r="M228">
            <v>0</v>
          </cell>
        </row>
      </sheetData>
      <sheetData sheetId="10">
        <row r="2">
          <cell r="B2">
            <v>545</v>
          </cell>
        </row>
      </sheetData>
      <sheetData sheetId="11"/>
      <sheetData sheetId="12"/>
      <sheetData sheetId="13">
        <row r="2">
          <cell r="A2" t="str">
            <v>Municipalities</v>
          </cell>
          <cell r="B2" t="str">
            <v>Local appropriation</v>
          </cell>
          <cell r="C2" t="str">
            <v>Municipal Library Boards</v>
          </cell>
          <cell r="D2">
            <v>86456739.197200015</v>
          </cell>
        </row>
        <row r="3">
          <cell r="A3" t="str">
            <v>Municipalities</v>
          </cell>
          <cell r="B3" t="str">
            <v>Direct payments</v>
          </cell>
          <cell r="C3" t="str">
            <v>Municipal Library Boards</v>
          </cell>
          <cell r="D3">
            <v>1662672.8360000006</v>
          </cell>
        </row>
        <row r="4">
          <cell r="A4" t="str">
            <v>Municipalities</v>
          </cell>
          <cell r="B4" t="str">
            <v>Local appropriation</v>
          </cell>
          <cell r="C4" t="str">
            <v>System Library Boards</v>
          </cell>
          <cell r="D4">
            <v>5757670</v>
          </cell>
        </row>
        <row r="5">
          <cell r="A5" t="str">
            <v>Province</v>
          </cell>
          <cell r="B5" t="str">
            <v>Provincial library operating grant</v>
          </cell>
          <cell r="C5" t="str">
            <v>Municipal Library Boards</v>
          </cell>
          <cell r="D5">
            <v>12619017</v>
          </cell>
        </row>
        <row r="6">
          <cell r="A6" t="str">
            <v>Province</v>
          </cell>
          <cell r="B6" t="str">
            <v>PLDI</v>
          </cell>
          <cell r="C6" t="str">
            <v>Municipal Library Boards</v>
          </cell>
          <cell r="D6">
            <v>5454685.3600000003</v>
          </cell>
        </row>
        <row r="7">
          <cell r="A7" t="str">
            <v>Province</v>
          </cell>
          <cell r="B7" t="str">
            <v>Provincial library operating grant</v>
          </cell>
          <cell r="C7" t="str">
            <v>System Library Boards</v>
          </cell>
          <cell r="D7">
            <v>4583629</v>
          </cell>
        </row>
        <row r="8">
          <cell r="A8" t="str">
            <v>Province</v>
          </cell>
          <cell r="B8" t="str">
            <v>PLDI</v>
          </cell>
          <cell r="C8" t="str">
            <v>System Library Boards</v>
          </cell>
          <cell r="D8">
            <v>1497540</v>
          </cell>
        </row>
        <row r="9">
          <cell r="A9" t="str">
            <v>Other government sources</v>
          </cell>
          <cell r="B9" t="str">
            <v>incl. other local gov't, rec board, school board, employment programs, etc.</v>
          </cell>
          <cell r="C9" t="str">
            <v>Municipal Library Boards</v>
          </cell>
          <cell r="D9">
            <v>6639324.7227999968</v>
          </cell>
        </row>
        <row r="10">
          <cell r="A10" t="str">
            <v>Other government sources</v>
          </cell>
          <cell r="B10" t="str">
            <v>incl. other local gov't, rec board, school board, employment programs, etc.</v>
          </cell>
          <cell r="C10" t="str">
            <v>System Library Boards</v>
          </cell>
          <cell r="D10">
            <v>3474398</v>
          </cell>
        </row>
        <row r="11">
          <cell r="A11" t="str">
            <v>Other income</v>
          </cell>
          <cell r="B11" t="str">
            <v>self-generated</v>
          </cell>
          <cell r="C11" t="str">
            <v>Municipal Library Boards</v>
          </cell>
          <cell r="D11">
            <v>14024678.25200001</v>
          </cell>
        </row>
        <row r="12">
          <cell r="A12" t="str">
            <v>Other income</v>
          </cell>
          <cell r="B12" t="str">
            <v>self-generated</v>
          </cell>
          <cell r="C12" t="str">
            <v>System Library Boards</v>
          </cell>
          <cell r="D12">
            <v>2515412</v>
          </cell>
        </row>
        <row r="13">
          <cell r="A13" t="str">
            <v>Province</v>
          </cell>
          <cell r="B13" t="str">
            <v>provincewide network</v>
          </cell>
          <cell r="C13" t="str">
            <v>CARLS - Resource Sharing</v>
          </cell>
          <cell r="D13">
            <v>178914</v>
          </cell>
        </row>
        <row r="14">
          <cell r="A14" t="str">
            <v>Province</v>
          </cell>
          <cell r="B14" t="str">
            <v>provincewide network</v>
          </cell>
          <cell r="C14" t="str">
            <v>APLEN</v>
          </cell>
          <cell r="D14">
            <v>1500000</v>
          </cell>
        </row>
        <row r="15">
          <cell r="A15" t="str">
            <v>Province</v>
          </cell>
          <cell r="B15" t="str">
            <v>provincewide network</v>
          </cell>
          <cell r="C15" t="str">
            <v>TAL</v>
          </cell>
          <cell r="D15">
            <v>250000</v>
          </cell>
        </row>
        <row r="16">
          <cell r="A16" t="str">
            <v>Province</v>
          </cell>
          <cell r="B16" t="str">
            <v>provincewide network</v>
          </cell>
          <cell r="C16" t="str">
            <v>Axia</v>
          </cell>
          <cell r="D16">
            <v>1483144</v>
          </cell>
        </row>
      </sheetData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- Cash"/>
      <sheetName val="Receipts - Revenues"/>
      <sheetName val="Disbursements - Staff"/>
      <sheetName val="Disbursements - Lib. Resources"/>
      <sheetName val="Disbursements - Administration"/>
      <sheetName val="Disbursemts - Maint., Transfers"/>
      <sheetName val="Disbursements - Other"/>
      <sheetName val="Cash balance"/>
      <sheetName val="SUMMARY"/>
      <sheetName val="Direct Payments"/>
      <sheetName val="Revenues - formulas"/>
      <sheetName val="Disbursements - formulas"/>
      <sheetName val="QuickFacts$ummary"/>
      <sheetName val="WhereDoestheMoneyComeFrom"/>
      <sheetName val="RevenueTotals"/>
      <sheetName val="RevenueSummary-LocalBds"/>
      <sheetName val="ExpendituresSummary"/>
    </sheetNames>
    <sheetDataSet>
      <sheetData sheetId="0"/>
      <sheetData sheetId="1">
        <row r="3">
          <cell r="C3">
            <v>2561.5</v>
          </cell>
        </row>
        <row r="4">
          <cell r="C4">
            <v>3024.16</v>
          </cell>
        </row>
        <row r="5">
          <cell r="C5">
            <v>617591</v>
          </cell>
        </row>
        <row r="6">
          <cell r="C6">
            <v>10268</v>
          </cell>
        </row>
        <row r="7">
          <cell r="C7">
            <v>2899.32</v>
          </cell>
        </row>
        <row r="8">
          <cell r="C8">
            <v>394</v>
          </cell>
        </row>
        <row r="9">
          <cell r="C9">
            <v>4954</v>
          </cell>
        </row>
        <row r="10">
          <cell r="C10">
            <v>1500</v>
          </cell>
        </row>
        <row r="11">
          <cell r="C11">
            <v>448</v>
          </cell>
        </row>
        <row r="12">
          <cell r="C12">
            <v>24462</v>
          </cell>
        </row>
        <row r="13">
          <cell r="C13">
            <v>85125</v>
          </cell>
        </row>
        <row r="14">
          <cell r="C14">
            <v>349800</v>
          </cell>
        </row>
        <row r="15">
          <cell r="C15">
            <v>76.63</v>
          </cell>
        </row>
        <row r="16">
          <cell r="C16">
            <v>113108</v>
          </cell>
        </row>
        <row r="17">
          <cell r="C17">
            <v>7125</v>
          </cell>
        </row>
        <row r="18">
          <cell r="C18">
            <v>8812.9</v>
          </cell>
        </row>
        <row r="19">
          <cell r="C19">
            <v>1940</v>
          </cell>
        </row>
        <row r="20">
          <cell r="C20">
            <v>445958</v>
          </cell>
        </row>
        <row r="21">
          <cell r="C21">
            <v>40000</v>
          </cell>
        </row>
        <row r="22">
          <cell r="C22">
            <v>4345</v>
          </cell>
        </row>
        <row r="23">
          <cell r="C23">
            <v>15000</v>
          </cell>
        </row>
        <row r="24">
          <cell r="C24">
            <v>5000</v>
          </cell>
        </row>
        <row r="26">
          <cell r="C26">
            <v>1053</v>
          </cell>
        </row>
        <row r="27">
          <cell r="C27">
            <v>7053</v>
          </cell>
        </row>
        <row r="28">
          <cell r="C28">
            <v>157900</v>
          </cell>
        </row>
        <row r="29">
          <cell r="C29">
            <v>19000</v>
          </cell>
        </row>
        <row r="30">
          <cell r="C30">
            <v>88455</v>
          </cell>
        </row>
        <row r="31">
          <cell r="C31">
            <v>117611</v>
          </cell>
        </row>
        <row r="32">
          <cell r="C32">
            <v>30000</v>
          </cell>
        </row>
        <row r="34">
          <cell r="C34">
            <v>20402</v>
          </cell>
        </row>
        <row r="35">
          <cell r="C35">
            <v>167064.70000000001</v>
          </cell>
        </row>
        <row r="36">
          <cell r="C36">
            <v>13806</v>
          </cell>
        </row>
        <row r="37">
          <cell r="C37">
            <v>162798</v>
          </cell>
        </row>
        <row r="38">
          <cell r="C38">
            <v>11900</v>
          </cell>
        </row>
        <row r="39">
          <cell r="C39">
            <v>32948461</v>
          </cell>
        </row>
        <row r="40">
          <cell r="C40">
            <v>30046</v>
          </cell>
        </row>
        <row r="41">
          <cell r="C41">
            <v>403000</v>
          </cell>
        </row>
        <row r="42">
          <cell r="C42">
            <v>453389</v>
          </cell>
        </row>
        <row r="43">
          <cell r="C43">
            <v>2679</v>
          </cell>
        </row>
        <row r="44">
          <cell r="C44">
            <v>89514</v>
          </cell>
        </row>
        <row r="46">
          <cell r="C46">
            <v>3500</v>
          </cell>
        </row>
        <row r="47">
          <cell r="C47">
            <v>7100</v>
          </cell>
        </row>
        <row r="48">
          <cell r="C48">
            <v>5000</v>
          </cell>
        </row>
        <row r="50">
          <cell r="C50">
            <v>300</v>
          </cell>
        </row>
        <row r="51">
          <cell r="C51">
            <v>1028</v>
          </cell>
        </row>
        <row r="52">
          <cell r="C52">
            <v>123656.76</v>
          </cell>
        </row>
        <row r="53">
          <cell r="C53">
            <v>97900</v>
          </cell>
        </row>
        <row r="54">
          <cell r="C54">
            <v>3660</v>
          </cell>
        </row>
        <row r="55">
          <cell r="C55">
            <v>119949</v>
          </cell>
        </row>
        <row r="56">
          <cell r="C56">
            <v>321639</v>
          </cell>
        </row>
        <row r="57">
          <cell r="C57">
            <v>294686</v>
          </cell>
        </row>
        <row r="58">
          <cell r="C58">
            <v>2845.15</v>
          </cell>
        </row>
        <row r="59">
          <cell r="C59">
            <v>12000</v>
          </cell>
        </row>
        <row r="60">
          <cell r="C60">
            <v>800</v>
          </cell>
        </row>
        <row r="61">
          <cell r="C61">
            <v>1551.05</v>
          </cell>
        </row>
        <row r="62">
          <cell r="C62">
            <v>50000</v>
          </cell>
        </row>
        <row r="63">
          <cell r="C63">
            <v>56583</v>
          </cell>
        </row>
        <row r="64">
          <cell r="C64">
            <v>600</v>
          </cell>
        </row>
        <row r="65">
          <cell r="C65">
            <v>1636</v>
          </cell>
        </row>
        <row r="66">
          <cell r="C66">
            <v>5640.05</v>
          </cell>
        </row>
        <row r="67">
          <cell r="C67">
            <v>430</v>
          </cell>
        </row>
        <row r="69">
          <cell r="C69">
            <v>303528</v>
          </cell>
        </row>
        <row r="70">
          <cell r="C70">
            <v>110600</v>
          </cell>
        </row>
        <row r="71">
          <cell r="C71">
            <v>3840</v>
          </cell>
        </row>
        <row r="72">
          <cell r="C72">
            <v>167812</v>
          </cell>
        </row>
        <row r="73">
          <cell r="C73">
            <v>36398</v>
          </cell>
        </row>
        <row r="74">
          <cell r="C74">
            <v>6650.4</v>
          </cell>
        </row>
        <row r="75">
          <cell r="C75">
            <v>21500</v>
          </cell>
        </row>
        <row r="77">
          <cell r="C77">
            <v>4000</v>
          </cell>
        </row>
        <row r="78">
          <cell r="C78">
            <v>31609000</v>
          </cell>
        </row>
        <row r="79">
          <cell r="C79">
            <v>186715</v>
          </cell>
        </row>
        <row r="80">
          <cell r="C80">
            <v>10000</v>
          </cell>
        </row>
        <row r="81">
          <cell r="C81">
            <v>3300</v>
          </cell>
        </row>
        <row r="82">
          <cell r="C82">
            <v>600</v>
          </cell>
        </row>
        <row r="83">
          <cell r="C83">
            <v>74841</v>
          </cell>
        </row>
        <row r="84">
          <cell r="C84">
            <v>12000</v>
          </cell>
        </row>
        <row r="85">
          <cell r="C85">
            <v>2164</v>
          </cell>
        </row>
        <row r="86">
          <cell r="C86">
            <v>8550</v>
          </cell>
        </row>
        <row r="87">
          <cell r="C87">
            <v>84874</v>
          </cell>
        </row>
        <row r="88">
          <cell r="C88">
            <v>471500</v>
          </cell>
        </row>
        <row r="89">
          <cell r="C89">
            <v>50395</v>
          </cell>
        </row>
        <row r="90">
          <cell r="C90">
            <v>536</v>
          </cell>
        </row>
        <row r="91">
          <cell r="C91">
            <v>7750</v>
          </cell>
        </row>
        <row r="93">
          <cell r="C93">
            <v>59828</v>
          </cell>
        </row>
        <row r="94">
          <cell r="C94">
            <v>1009012</v>
          </cell>
        </row>
        <row r="95">
          <cell r="C95">
            <v>398383</v>
          </cell>
        </row>
        <row r="96">
          <cell r="C96">
            <v>4065</v>
          </cell>
        </row>
        <row r="97">
          <cell r="C97">
            <v>42970</v>
          </cell>
        </row>
        <row r="98">
          <cell r="C98">
            <v>51061</v>
          </cell>
        </row>
        <row r="99">
          <cell r="C99">
            <v>3120.6</v>
          </cell>
        </row>
        <row r="100">
          <cell r="C100">
            <v>5000</v>
          </cell>
        </row>
        <row r="102">
          <cell r="C102">
            <v>117000</v>
          </cell>
        </row>
        <row r="103">
          <cell r="C103">
            <v>125787</v>
          </cell>
        </row>
        <row r="104">
          <cell r="C104">
            <v>281725</v>
          </cell>
        </row>
        <row r="105">
          <cell r="C105">
            <v>2500</v>
          </cell>
        </row>
        <row r="106">
          <cell r="C106">
            <v>332769</v>
          </cell>
        </row>
        <row r="107">
          <cell r="C107">
            <v>2639</v>
          </cell>
        </row>
        <row r="108">
          <cell r="C108">
            <v>4645</v>
          </cell>
        </row>
        <row r="109">
          <cell r="C109">
            <v>500</v>
          </cell>
        </row>
        <row r="110">
          <cell r="C110">
            <v>4322.45</v>
          </cell>
        </row>
        <row r="111">
          <cell r="C111">
            <v>39500</v>
          </cell>
        </row>
        <row r="112">
          <cell r="C112">
            <v>870</v>
          </cell>
        </row>
        <row r="113">
          <cell r="C113">
            <v>11808.5</v>
          </cell>
        </row>
        <row r="114">
          <cell r="C114">
            <v>112132</v>
          </cell>
        </row>
        <row r="115">
          <cell r="C115">
            <v>5000</v>
          </cell>
        </row>
        <row r="117">
          <cell r="C117">
            <v>4652</v>
          </cell>
        </row>
        <row r="118">
          <cell r="C118">
            <v>182460</v>
          </cell>
        </row>
        <row r="119">
          <cell r="C119">
            <v>38387</v>
          </cell>
        </row>
        <row r="120">
          <cell r="C120">
            <v>196550</v>
          </cell>
        </row>
        <row r="121">
          <cell r="C121">
            <v>4620</v>
          </cell>
        </row>
        <row r="123">
          <cell r="C123">
            <v>572910</v>
          </cell>
        </row>
        <row r="125">
          <cell r="C125">
            <v>3329602</v>
          </cell>
        </row>
        <row r="126">
          <cell r="C126">
            <v>2560</v>
          </cell>
        </row>
        <row r="127">
          <cell r="C127">
            <v>610510</v>
          </cell>
        </row>
        <row r="128">
          <cell r="C128">
            <v>1817</v>
          </cell>
        </row>
        <row r="129">
          <cell r="C129">
            <v>150</v>
          </cell>
        </row>
        <row r="130">
          <cell r="C130">
            <v>800</v>
          </cell>
        </row>
        <row r="131">
          <cell r="C131">
            <v>155692</v>
          </cell>
        </row>
        <row r="132">
          <cell r="C132">
            <v>18740</v>
          </cell>
        </row>
        <row r="134">
          <cell r="C134">
            <v>9384</v>
          </cell>
        </row>
        <row r="135">
          <cell r="C135">
            <v>1392</v>
          </cell>
        </row>
        <row r="136">
          <cell r="C136">
            <v>9700</v>
          </cell>
        </row>
        <row r="138">
          <cell r="C138">
            <v>1557878</v>
          </cell>
        </row>
        <row r="139">
          <cell r="C139">
            <v>7000</v>
          </cell>
        </row>
        <row r="140">
          <cell r="C140">
            <v>21500</v>
          </cell>
        </row>
        <row r="141">
          <cell r="C141">
            <v>610</v>
          </cell>
        </row>
        <row r="142">
          <cell r="C142">
            <v>78200</v>
          </cell>
        </row>
        <row r="144">
          <cell r="C144">
            <v>2145</v>
          </cell>
        </row>
        <row r="145">
          <cell r="C145">
            <v>2232</v>
          </cell>
        </row>
        <row r="146">
          <cell r="C146">
            <v>22605</v>
          </cell>
        </row>
        <row r="147">
          <cell r="C147">
            <v>4235</v>
          </cell>
        </row>
        <row r="148">
          <cell r="C148">
            <v>64769.32</v>
          </cell>
        </row>
        <row r="149">
          <cell r="C149">
            <v>562691</v>
          </cell>
        </row>
        <row r="150">
          <cell r="C150">
            <v>153400</v>
          </cell>
        </row>
        <row r="151">
          <cell r="C151">
            <v>1000</v>
          </cell>
        </row>
        <row r="153">
          <cell r="C153">
            <v>5495</v>
          </cell>
        </row>
        <row r="154">
          <cell r="C154">
            <v>2500</v>
          </cell>
        </row>
        <row r="155">
          <cell r="C155">
            <v>244852</v>
          </cell>
        </row>
        <row r="156">
          <cell r="C156">
            <v>8178.5</v>
          </cell>
        </row>
        <row r="157">
          <cell r="C157">
            <v>94850</v>
          </cell>
        </row>
        <row r="158">
          <cell r="C158">
            <v>35657</v>
          </cell>
        </row>
        <row r="159">
          <cell r="C159">
            <v>16250</v>
          </cell>
        </row>
        <row r="160">
          <cell r="C160">
            <v>117342</v>
          </cell>
        </row>
        <row r="161">
          <cell r="C161">
            <v>51800</v>
          </cell>
        </row>
        <row r="162">
          <cell r="C162">
            <v>9531</v>
          </cell>
        </row>
        <row r="163">
          <cell r="C163">
            <v>13000</v>
          </cell>
        </row>
        <row r="164">
          <cell r="C164">
            <v>3000</v>
          </cell>
        </row>
        <row r="165">
          <cell r="C165">
            <v>30442</v>
          </cell>
        </row>
        <row r="166">
          <cell r="C166">
            <v>2218719</v>
          </cell>
        </row>
        <row r="167">
          <cell r="C167">
            <v>117150</v>
          </cell>
        </row>
        <row r="168">
          <cell r="C168">
            <v>35000</v>
          </cell>
        </row>
        <row r="169">
          <cell r="C169">
            <v>58675</v>
          </cell>
        </row>
        <row r="170">
          <cell r="C170">
            <v>121300</v>
          </cell>
        </row>
        <row r="171">
          <cell r="C171">
            <v>1047</v>
          </cell>
        </row>
        <row r="172">
          <cell r="C172">
            <v>1602.5</v>
          </cell>
        </row>
        <row r="173">
          <cell r="C173">
            <v>4500</v>
          </cell>
        </row>
        <row r="176">
          <cell r="C176">
            <v>8000</v>
          </cell>
        </row>
        <row r="177">
          <cell r="C177">
            <v>5150</v>
          </cell>
        </row>
        <row r="179">
          <cell r="C179">
            <v>100662</v>
          </cell>
        </row>
        <row r="180">
          <cell r="C180">
            <v>182816</v>
          </cell>
        </row>
        <row r="181">
          <cell r="C181">
            <v>14630</v>
          </cell>
        </row>
        <row r="182">
          <cell r="C182">
            <v>8992</v>
          </cell>
        </row>
        <row r="183">
          <cell r="C183">
            <v>443000</v>
          </cell>
        </row>
        <row r="184">
          <cell r="C184">
            <v>2412600</v>
          </cell>
        </row>
        <row r="185">
          <cell r="C185">
            <v>91000</v>
          </cell>
        </row>
        <row r="186">
          <cell r="C186">
            <v>25000</v>
          </cell>
        </row>
        <row r="187">
          <cell r="C187">
            <v>3000</v>
          </cell>
        </row>
        <row r="188">
          <cell r="C188">
            <v>1568</v>
          </cell>
        </row>
        <row r="189">
          <cell r="C189">
            <v>131325</v>
          </cell>
        </row>
        <row r="190">
          <cell r="C190">
            <v>8000</v>
          </cell>
        </row>
        <row r="191">
          <cell r="C191">
            <v>233571</v>
          </cell>
        </row>
        <row r="192">
          <cell r="C192">
            <v>5110471</v>
          </cell>
        </row>
        <row r="193">
          <cell r="C193">
            <v>151985</v>
          </cell>
        </row>
        <row r="194">
          <cell r="C194">
            <v>65731</v>
          </cell>
        </row>
        <row r="195">
          <cell r="C195">
            <v>32740.77</v>
          </cell>
        </row>
        <row r="196">
          <cell r="C196">
            <v>227242</v>
          </cell>
        </row>
        <row r="197">
          <cell r="C197">
            <v>170331</v>
          </cell>
        </row>
        <row r="198">
          <cell r="C198">
            <v>31378.799999999999</v>
          </cell>
        </row>
        <row r="199">
          <cell r="C199">
            <v>9770</v>
          </cell>
        </row>
        <row r="200">
          <cell r="C200">
            <v>41920.449999999997</v>
          </cell>
        </row>
        <row r="202">
          <cell r="C202">
            <v>55000</v>
          </cell>
        </row>
        <row r="203">
          <cell r="C203">
            <v>1012.5</v>
          </cell>
        </row>
        <row r="204">
          <cell r="C204">
            <v>85545</v>
          </cell>
        </row>
        <row r="205">
          <cell r="C205">
            <v>6240</v>
          </cell>
        </row>
        <row r="206">
          <cell r="C206">
            <v>17428</v>
          </cell>
        </row>
        <row r="207">
          <cell r="C207">
            <v>31000</v>
          </cell>
        </row>
        <row r="208">
          <cell r="C208">
            <v>4000</v>
          </cell>
        </row>
        <row r="209">
          <cell r="C209">
            <v>260126</v>
          </cell>
        </row>
        <row r="211">
          <cell r="C211">
            <v>1000</v>
          </cell>
        </row>
        <row r="212">
          <cell r="C212">
            <v>6000</v>
          </cell>
        </row>
        <row r="213">
          <cell r="C213">
            <v>552</v>
          </cell>
        </row>
        <row r="214">
          <cell r="C214">
            <v>44526</v>
          </cell>
        </row>
        <row r="215">
          <cell r="C215">
            <v>55700</v>
          </cell>
        </row>
        <row r="216">
          <cell r="C216">
            <v>5407</v>
          </cell>
        </row>
        <row r="217">
          <cell r="C217">
            <v>79686</v>
          </cell>
        </row>
        <row r="218">
          <cell r="C218">
            <v>8000</v>
          </cell>
        </row>
        <row r="219">
          <cell r="C219">
            <v>1000</v>
          </cell>
        </row>
        <row r="220">
          <cell r="C220">
            <v>598</v>
          </cell>
        </row>
        <row r="222">
          <cell r="C222">
            <v>170049</v>
          </cell>
        </row>
        <row r="223">
          <cell r="C223">
            <v>369014</v>
          </cell>
        </row>
        <row r="224">
          <cell r="C224">
            <v>45881.55</v>
          </cell>
        </row>
        <row r="225">
          <cell r="C225">
            <v>101343.55</v>
          </cell>
        </row>
        <row r="226">
          <cell r="C226">
            <v>1280</v>
          </cell>
        </row>
        <row r="227">
          <cell r="C227">
            <v>2366015</v>
          </cell>
        </row>
        <row r="228">
          <cell r="C228">
            <v>120210</v>
          </cell>
        </row>
        <row r="229">
          <cell r="C229">
            <v>288815</v>
          </cell>
        </row>
        <row r="230">
          <cell r="C230">
            <v>1058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1528</v>
          </cell>
        </row>
        <row r="7">
          <cell r="K7">
            <v>6179.4400000000005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3851</v>
          </cell>
        </row>
        <row r="12">
          <cell r="K12">
            <v>9000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2527.2200000000003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312</v>
          </cell>
        </row>
        <row r="19">
          <cell r="K19">
            <v>1160</v>
          </cell>
        </row>
        <row r="20">
          <cell r="K20">
            <v>50322</v>
          </cell>
        </row>
        <row r="21">
          <cell r="K21">
            <v>0</v>
          </cell>
        </row>
        <row r="22">
          <cell r="K22">
            <v>6365.0400000000009</v>
          </cell>
        </row>
        <row r="23">
          <cell r="K23">
            <v>6064</v>
          </cell>
        </row>
        <row r="24">
          <cell r="K24">
            <v>17224.72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111798.87</v>
          </cell>
        </row>
        <row r="29">
          <cell r="K29">
            <v>2754.25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5535.13</v>
          </cell>
        </row>
        <row r="33">
          <cell r="K33">
            <v>4534.96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1027.78</v>
          </cell>
        </row>
        <row r="39">
          <cell r="K39">
            <v>0</v>
          </cell>
        </row>
        <row r="40">
          <cell r="K40">
            <v>11862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69283</v>
          </cell>
        </row>
        <row r="45">
          <cell r="K45">
            <v>2157</v>
          </cell>
        </row>
        <row r="46">
          <cell r="K46">
            <v>2000</v>
          </cell>
        </row>
        <row r="47">
          <cell r="K47">
            <v>32757.129999999997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3300.2599999999998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25181.5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21378</v>
          </cell>
        </row>
        <row r="58">
          <cell r="K58">
            <v>0</v>
          </cell>
        </row>
        <row r="59">
          <cell r="K59">
            <v>302</v>
          </cell>
        </row>
        <row r="60">
          <cell r="K60">
            <v>0</v>
          </cell>
        </row>
        <row r="61">
          <cell r="K61">
            <v>1935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2265.4899999999998</v>
          </cell>
        </row>
        <row r="65">
          <cell r="K65">
            <v>3686.24</v>
          </cell>
        </row>
        <row r="66">
          <cell r="K66">
            <v>1149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8812.7400000000016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77746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23258.63</v>
          </cell>
        </row>
        <row r="81">
          <cell r="K81">
            <v>4949</v>
          </cell>
        </row>
        <row r="82">
          <cell r="K82">
            <v>3426.56</v>
          </cell>
        </row>
        <row r="83">
          <cell r="K83">
            <v>12795</v>
          </cell>
        </row>
        <row r="84">
          <cell r="K84">
            <v>1861</v>
          </cell>
        </row>
        <row r="85">
          <cell r="K85">
            <v>0</v>
          </cell>
        </row>
        <row r="86">
          <cell r="K86">
            <v>10547.36</v>
          </cell>
        </row>
        <row r="87">
          <cell r="K87">
            <v>72684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11940</v>
          </cell>
        </row>
        <row r="92">
          <cell r="K92">
            <v>16051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21333</v>
          </cell>
        </row>
        <row r="98">
          <cell r="K98">
            <v>8781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1800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14967.55</v>
          </cell>
        </row>
        <row r="105">
          <cell r="K105">
            <v>1305.5899999999999</v>
          </cell>
        </row>
        <row r="106">
          <cell r="K106">
            <v>62954</v>
          </cell>
        </row>
        <row r="107">
          <cell r="K107">
            <v>4938.68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2986.9700000000003</v>
          </cell>
        </row>
        <row r="111">
          <cell r="K111">
            <v>9413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22024.53</v>
          </cell>
        </row>
        <row r="115">
          <cell r="K115">
            <v>0</v>
          </cell>
        </row>
        <row r="116">
          <cell r="K116">
            <v>228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220604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K128">
            <v>0</v>
          </cell>
        </row>
        <row r="129">
          <cell r="K129">
            <v>6011</v>
          </cell>
        </row>
        <row r="130">
          <cell r="K130">
            <v>2697</v>
          </cell>
        </row>
        <row r="131">
          <cell r="K131">
            <v>0</v>
          </cell>
        </row>
        <row r="132">
          <cell r="K132">
            <v>3316</v>
          </cell>
        </row>
        <row r="133">
          <cell r="K133">
            <v>52238</v>
          </cell>
        </row>
        <row r="134">
          <cell r="K134">
            <v>2188.27</v>
          </cell>
        </row>
        <row r="135">
          <cell r="K135">
            <v>0</v>
          </cell>
        </row>
        <row r="136">
          <cell r="K136">
            <v>1200</v>
          </cell>
        </row>
        <row r="137">
          <cell r="K137">
            <v>15651.669999999998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33331.760000000002</v>
          </cell>
        </row>
        <row r="141">
          <cell r="K141">
            <v>0</v>
          </cell>
        </row>
        <row r="142">
          <cell r="K142">
            <v>16274</v>
          </cell>
        </row>
        <row r="143">
          <cell r="K143">
            <v>0</v>
          </cell>
        </row>
        <row r="144">
          <cell r="K144">
            <v>5715.97</v>
          </cell>
        </row>
        <row r="145">
          <cell r="K145">
            <v>0</v>
          </cell>
        </row>
        <row r="146">
          <cell r="K146">
            <v>17753</v>
          </cell>
        </row>
        <row r="147">
          <cell r="K147">
            <v>0</v>
          </cell>
        </row>
        <row r="148">
          <cell r="K148">
            <v>0</v>
          </cell>
        </row>
        <row r="149">
          <cell r="K149">
            <v>0</v>
          </cell>
        </row>
        <row r="150">
          <cell r="K150">
            <v>0</v>
          </cell>
        </row>
        <row r="151">
          <cell r="K151">
            <v>4078.76</v>
          </cell>
        </row>
        <row r="152">
          <cell r="K152">
            <v>0</v>
          </cell>
        </row>
        <row r="153">
          <cell r="K153">
            <v>175</v>
          </cell>
        </row>
        <row r="154">
          <cell r="K154">
            <v>0</v>
          </cell>
        </row>
        <row r="155">
          <cell r="K155">
            <v>0</v>
          </cell>
        </row>
        <row r="156">
          <cell r="K156">
            <v>0</v>
          </cell>
        </row>
        <row r="157">
          <cell r="K157">
            <v>0</v>
          </cell>
        </row>
        <row r="158">
          <cell r="K158">
            <v>4296</v>
          </cell>
        </row>
        <row r="159">
          <cell r="K159">
            <v>6728.62</v>
          </cell>
        </row>
        <row r="160">
          <cell r="K160">
            <v>9039.75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13756.35</v>
          </cell>
        </row>
        <row r="165">
          <cell r="K165">
            <v>14059.59</v>
          </cell>
        </row>
        <row r="166">
          <cell r="K166">
            <v>0</v>
          </cell>
        </row>
        <row r="167">
          <cell r="K167">
            <v>0</v>
          </cell>
        </row>
        <row r="168">
          <cell r="K168">
            <v>3284</v>
          </cell>
        </row>
        <row r="169">
          <cell r="K169">
            <v>0</v>
          </cell>
        </row>
        <row r="170">
          <cell r="K170">
            <v>20773.98</v>
          </cell>
        </row>
        <row r="171">
          <cell r="K171">
            <v>0</v>
          </cell>
        </row>
        <row r="172">
          <cell r="K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1049</v>
          </cell>
        </row>
        <row r="177">
          <cell r="K177">
            <v>0</v>
          </cell>
        </row>
        <row r="178">
          <cell r="K178">
            <v>80858.990000000005</v>
          </cell>
        </row>
        <row r="179">
          <cell r="K179">
            <v>0</v>
          </cell>
        </row>
        <row r="180">
          <cell r="K180">
            <v>0</v>
          </cell>
        </row>
        <row r="181">
          <cell r="K181">
            <v>0</v>
          </cell>
        </row>
        <row r="182">
          <cell r="K182">
            <v>716</v>
          </cell>
        </row>
        <row r="183">
          <cell r="K183">
            <v>0</v>
          </cell>
        </row>
        <row r="184">
          <cell r="K184">
            <v>0</v>
          </cell>
        </row>
        <row r="185">
          <cell r="K185">
            <v>21248.75</v>
          </cell>
        </row>
        <row r="186">
          <cell r="K186">
            <v>29041.91</v>
          </cell>
        </row>
        <row r="187">
          <cell r="K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3828</v>
          </cell>
        </row>
        <row r="191">
          <cell r="K191">
            <v>34763.800000000003</v>
          </cell>
        </row>
        <row r="192">
          <cell r="K192">
            <v>0</v>
          </cell>
        </row>
        <row r="193">
          <cell r="K193">
            <v>0</v>
          </cell>
        </row>
        <row r="194">
          <cell r="K194">
            <v>0</v>
          </cell>
        </row>
        <row r="195">
          <cell r="K195">
            <v>3300</v>
          </cell>
        </row>
        <row r="196">
          <cell r="K196">
            <v>26288</v>
          </cell>
        </row>
        <row r="197">
          <cell r="K197">
            <v>0</v>
          </cell>
        </row>
        <row r="198">
          <cell r="K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9265.64</v>
          </cell>
        </row>
        <row r="202">
          <cell r="K202">
            <v>22929</v>
          </cell>
        </row>
        <row r="203">
          <cell r="K203">
            <v>0</v>
          </cell>
        </row>
        <row r="204">
          <cell r="K204">
            <v>17806</v>
          </cell>
        </row>
        <row r="205">
          <cell r="K205">
            <v>705</v>
          </cell>
        </row>
        <row r="206">
          <cell r="K206">
            <v>0</v>
          </cell>
        </row>
        <row r="207">
          <cell r="K207">
            <v>1028</v>
          </cell>
        </row>
        <row r="208">
          <cell r="K208">
            <v>0</v>
          </cell>
        </row>
        <row r="209">
          <cell r="K209">
            <v>49301</v>
          </cell>
        </row>
        <row r="210">
          <cell r="K210">
            <v>116436</v>
          </cell>
        </row>
        <row r="211">
          <cell r="K211">
            <v>0</v>
          </cell>
        </row>
        <row r="212">
          <cell r="K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K215">
            <v>0</v>
          </cell>
        </row>
        <row r="216">
          <cell r="K216">
            <v>4797</v>
          </cell>
        </row>
        <row r="217">
          <cell r="K217">
            <v>35974.53</v>
          </cell>
        </row>
        <row r="218">
          <cell r="K218">
            <v>1804.05</v>
          </cell>
        </row>
        <row r="219">
          <cell r="K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56229</v>
          </cell>
        </row>
        <row r="224">
          <cell r="K224">
            <v>0</v>
          </cell>
        </row>
        <row r="225">
          <cell r="K225">
            <v>30146.910000000003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K228">
            <v>0</v>
          </cell>
        </row>
        <row r="229">
          <cell r="K229">
            <v>5496.29</v>
          </cell>
        </row>
        <row r="230">
          <cell r="K230">
            <v>1000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- Cash"/>
      <sheetName val="Receipts - Revenues"/>
      <sheetName val="Disbursements - Staff"/>
      <sheetName val="Disbursements - Lib. Resources"/>
      <sheetName val="Disbursements - Administration"/>
      <sheetName val="Disbursemts - Maint., Transfers"/>
      <sheetName val="Disbursements - Other"/>
      <sheetName val="Cash balance"/>
      <sheetName val="SUMMARY"/>
      <sheetName val="Direct Payments"/>
      <sheetName val="Local Appropriation"/>
      <sheetName val="Revenues - formulas"/>
      <sheetName val="Disbursements - formulas"/>
      <sheetName val="Current_Population"/>
      <sheetName val="QuickFacts$ummary"/>
      <sheetName val="WhereDoestheMoneyComeFrom"/>
      <sheetName val="RevenueSummary"/>
      <sheetName val="RevenueSummary-LocalBds"/>
      <sheetName val="Chart-All"/>
      <sheetName val="Chart-EdCal"/>
      <sheetName val="Chart-EveryoneElse"/>
      <sheetName val="ExpendituresSummary"/>
      <sheetName val="Systems"/>
      <sheetName val="NetworkSupport"/>
    </sheetNames>
    <sheetDataSet>
      <sheetData sheetId="0"/>
      <sheetData sheetId="1">
        <row r="2">
          <cell r="C2">
            <v>4961</v>
          </cell>
        </row>
        <row r="3">
          <cell r="C3">
            <v>2947.5</v>
          </cell>
        </row>
        <row r="4">
          <cell r="C4">
            <v>1590851</v>
          </cell>
        </row>
        <row r="5">
          <cell r="C5">
            <v>10500</v>
          </cell>
        </row>
        <row r="6">
          <cell r="C6">
            <v>6686.72</v>
          </cell>
        </row>
        <row r="7">
          <cell r="C7">
            <v>348</v>
          </cell>
        </row>
        <row r="8">
          <cell r="C8">
            <v>3624</v>
          </cell>
        </row>
        <row r="9">
          <cell r="C9">
            <v>758</v>
          </cell>
        </row>
        <row r="10">
          <cell r="C10">
            <v>609.28</v>
          </cell>
        </row>
        <row r="11">
          <cell r="C11">
            <v>52751</v>
          </cell>
        </row>
        <row r="12">
          <cell r="C12">
            <v>113627</v>
          </cell>
        </row>
        <row r="13">
          <cell r="C13">
            <v>440200</v>
          </cell>
        </row>
        <row r="14">
          <cell r="C14">
            <v>9000</v>
          </cell>
        </row>
        <row r="15">
          <cell r="C15">
            <v>76895</v>
          </cell>
        </row>
        <row r="16">
          <cell r="C16">
            <v>8500</v>
          </cell>
        </row>
        <row r="17">
          <cell r="C17">
            <v>9507.9</v>
          </cell>
        </row>
        <row r="18">
          <cell r="C18">
            <v>3000</v>
          </cell>
        </row>
        <row r="19">
          <cell r="C19">
            <v>391750</v>
          </cell>
        </row>
        <row r="21">
          <cell r="C21">
            <v>11409.44</v>
          </cell>
        </row>
        <row r="22">
          <cell r="C22">
            <v>17997</v>
          </cell>
        </row>
        <row r="23">
          <cell r="C23">
            <v>15818</v>
          </cell>
        </row>
        <row r="24">
          <cell r="C24">
            <v>242969</v>
          </cell>
        </row>
        <row r="25">
          <cell r="C25">
            <v>1800</v>
          </cell>
        </row>
        <row r="26">
          <cell r="C26">
            <v>12570.66</v>
          </cell>
        </row>
        <row r="27">
          <cell r="C27">
            <v>253800</v>
          </cell>
        </row>
        <row r="28">
          <cell r="C28">
            <v>36400</v>
          </cell>
        </row>
        <row r="29">
          <cell r="C29">
            <v>124760</v>
          </cell>
        </row>
        <row r="30">
          <cell r="C30">
            <v>239517.3</v>
          </cell>
        </row>
        <row r="31">
          <cell r="C31">
            <v>49500</v>
          </cell>
        </row>
        <row r="32">
          <cell r="C32">
            <v>5584.5</v>
          </cell>
        </row>
        <row r="33">
          <cell r="C33">
            <v>26000</v>
          </cell>
        </row>
        <row r="34">
          <cell r="C34">
            <v>280000</v>
          </cell>
        </row>
        <row r="35">
          <cell r="C35">
            <v>14672</v>
          </cell>
        </row>
        <row r="36">
          <cell r="C36">
            <v>283666</v>
          </cell>
        </row>
        <row r="37">
          <cell r="C37">
            <v>12880</v>
          </cell>
        </row>
        <row r="38">
          <cell r="C38">
            <v>44460602</v>
          </cell>
        </row>
        <row r="39">
          <cell r="C39">
            <v>62642.45</v>
          </cell>
        </row>
        <row r="40">
          <cell r="C40">
            <v>508390</v>
          </cell>
        </row>
        <row r="41">
          <cell r="C41">
            <v>754090</v>
          </cell>
        </row>
        <row r="42">
          <cell r="C42">
            <v>3451.36</v>
          </cell>
        </row>
        <row r="43">
          <cell r="C43">
            <v>157031</v>
          </cell>
        </row>
        <row r="44">
          <cell r="C44">
            <v>982.5</v>
          </cell>
        </row>
        <row r="45">
          <cell r="C45">
            <v>4000</v>
          </cell>
        </row>
        <row r="46">
          <cell r="C46">
            <v>140265.56</v>
          </cell>
        </row>
        <row r="47">
          <cell r="C47">
            <v>5379</v>
          </cell>
        </row>
        <row r="48">
          <cell r="C48">
            <v>320</v>
          </cell>
        </row>
        <row r="49">
          <cell r="C49">
            <v>5000</v>
          </cell>
        </row>
        <row r="50">
          <cell r="C50">
            <v>1723.8</v>
          </cell>
        </row>
        <row r="51">
          <cell r="C51">
            <v>328440</v>
          </cell>
        </row>
        <row r="52">
          <cell r="C52">
            <v>169500</v>
          </cell>
        </row>
        <row r="53">
          <cell r="C53">
            <v>5164</v>
          </cell>
        </row>
        <row r="54">
          <cell r="C54">
            <v>262037</v>
          </cell>
        </row>
        <row r="55">
          <cell r="C55">
            <v>448274</v>
          </cell>
        </row>
        <row r="56">
          <cell r="C56">
            <v>513628</v>
          </cell>
        </row>
        <row r="57">
          <cell r="C57">
            <v>6498</v>
          </cell>
        </row>
        <row r="58">
          <cell r="C58">
            <v>13500</v>
          </cell>
        </row>
        <row r="59">
          <cell r="C59">
            <v>800</v>
          </cell>
        </row>
        <row r="60">
          <cell r="C60">
            <v>2440</v>
          </cell>
        </row>
        <row r="61">
          <cell r="C61">
            <v>59988.06</v>
          </cell>
        </row>
        <row r="62">
          <cell r="C62">
            <v>77000</v>
          </cell>
        </row>
        <row r="64">
          <cell r="C64">
            <v>4035</v>
          </cell>
        </row>
        <row r="65">
          <cell r="C65">
            <v>3320</v>
          </cell>
        </row>
        <row r="66">
          <cell r="C66">
            <v>1309</v>
          </cell>
        </row>
        <row r="67">
          <cell r="C67">
            <v>467725</v>
          </cell>
        </row>
        <row r="68">
          <cell r="C68">
            <v>194400</v>
          </cell>
        </row>
        <row r="69">
          <cell r="C69">
            <v>7000</v>
          </cell>
        </row>
        <row r="70">
          <cell r="C70">
            <v>323261</v>
          </cell>
        </row>
        <row r="71">
          <cell r="C71">
            <v>188166</v>
          </cell>
        </row>
        <row r="72">
          <cell r="C72">
            <v>4772</v>
          </cell>
        </row>
        <row r="73">
          <cell r="C73">
            <v>38350</v>
          </cell>
        </row>
        <row r="74">
          <cell r="C74">
            <v>500</v>
          </cell>
        </row>
        <row r="75">
          <cell r="C75">
            <v>4000</v>
          </cell>
        </row>
        <row r="76">
          <cell r="C76">
            <v>42359514</v>
          </cell>
        </row>
        <row r="77">
          <cell r="C77">
            <v>360627</v>
          </cell>
        </row>
        <row r="78">
          <cell r="C78">
            <v>17964.97</v>
          </cell>
        </row>
        <row r="79">
          <cell r="C79">
            <v>4000</v>
          </cell>
        </row>
        <row r="80">
          <cell r="C80">
            <v>1000</v>
          </cell>
        </row>
        <row r="81">
          <cell r="C81">
            <v>99869</v>
          </cell>
        </row>
        <row r="82">
          <cell r="C82">
            <v>14663.14</v>
          </cell>
        </row>
        <row r="83">
          <cell r="C83">
            <v>2504</v>
          </cell>
        </row>
        <row r="84">
          <cell r="C84">
            <v>20250</v>
          </cell>
        </row>
        <row r="85">
          <cell r="C85">
            <v>6771.88</v>
          </cell>
        </row>
        <row r="86">
          <cell r="C86">
            <v>1080741</v>
          </cell>
        </row>
        <row r="87">
          <cell r="C87">
            <v>103405</v>
          </cell>
        </row>
        <row r="88">
          <cell r="C88">
            <v>45519.77</v>
          </cell>
        </row>
        <row r="89">
          <cell r="C89">
            <v>17500</v>
          </cell>
        </row>
        <row r="90">
          <cell r="C90">
            <v>88661</v>
          </cell>
        </row>
        <row r="91">
          <cell r="C91">
            <v>3599778</v>
          </cell>
        </row>
        <row r="92">
          <cell r="C92">
            <v>640905</v>
          </cell>
        </row>
        <row r="93">
          <cell r="C93">
            <v>6100</v>
          </cell>
        </row>
        <row r="94">
          <cell r="C94">
            <v>66519</v>
          </cell>
        </row>
        <row r="95">
          <cell r="C95">
            <v>57501</v>
          </cell>
        </row>
        <row r="96">
          <cell r="C96">
            <v>6370</v>
          </cell>
        </row>
        <row r="97">
          <cell r="C97">
            <v>7500</v>
          </cell>
        </row>
        <row r="98">
          <cell r="C98">
            <v>2600</v>
          </cell>
        </row>
        <row r="99">
          <cell r="C99">
            <v>117000</v>
          </cell>
        </row>
        <row r="100">
          <cell r="C100">
            <v>180528</v>
          </cell>
        </row>
        <row r="101">
          <cell r="C101">
            <v>318500</v>
          </cell>
        </row>
        <row r="102">
          <cell r="C102">
            <v>2500</v>
          </cell>
        </row>
        <row r="103">
          <cell r="C103">
            <v>490193.08</v>
          </cell>
        </row>
        <row r="104">
          <cell r="C104">
            <v>6837.99</v>
          </cell>
        </row>
        <row r="105">
          <cell r="C105">
            <v>5150</v>
          </cell>
        </row>
        <row r="106">
          <cell r="C106">
            <v>500</v>
          </cell>
        </row>
        <row r="107">
          <cell r="C107">
            <v>8000</v>
          </cell>
        </row>
        <row r="108">
          <cell r="C108">
            <v>115000</v>
          </cell>
        </row>
        <row r="109">
          <cell r="C109">
            <v>3500</v>
          </cell>
        </row>
        <row r="110">
          <cell r="C110">
            <v>973.41</v>
          </cell>
        </row>
        <row r="111">
          <cell r="C111">
            <v>25564</v>
          </cell>
        </row>
        <row r="112">
          <cell r="C112">
            <v>139510.07999999999</v>
          </cell>
        </row>
        <row r="113">
          <cell r="C113">
            <v>13000</v>
          </cell>
        </row>
        <row r="114">
          <cell r="C114">
            <v>2300</v>
          </cell>
        </row>
        <row r="115">
          <cell r="C115">
            <v>493096</v>
          </cell>
        </row>
        <row r="116">
          <cell r="C116">
            <v>128332.2</v>
          </cell>
        </row>
        <row r="117">
          <cell r="C117">
            <v>280980</v>
          </cell>
        </row>
        <row r="118">
          <cell r="C118">
            <v>6156.8</v>
          </cell>
        </row>
        <row r="119">
          <cell r="C119">
            <v>16000</v>
          </cell>
        </row>
        <row r="120">
          <cell r="C120">
            <v>940604</v>
          </cell>
        </row>
        <row r="121">
          <cell r="C121">
            <v>40675</v>
          </cell>
        </row>
        <row r="122">
          <cell r="C122">
            <v>6131154</v>
          </cell>
        </row>
        <row r="123">
          <cell r="C123">
            <v>4000</v>
          </cell>
        </row>
        <row r="124">
          <cell r="C124">
            <v>858172</v>
          </cell>
        </row>
        <row r="125">
          <cell r="C125">
            <v>1817</v>
          </cell>
        </row>
        <row r="126">
          <cell r="C126">
            <v>1000</v>
          </cell>
        </row>
        <row r="127">
          <cell r="C127">
            <v>1500</v>
          </cell>
        </row>
        <row r="128">
          <cell r="C128">
            <v>228000</v>
          </cell>
        </row>
        <row r="129">
          <cell r="C129">
            <v>35000</v>
          </cell>
        </row>
        <row r="130">
          <cell r="C130">
            <v>94687.02</v>
          </cell>
        </row>
        <row r="131">
          <cell r="C131">
            <v>9635</v>
          </cell>
        </row>
        <row r="132">
          <cell r="C132">
            <v>1891</v>
          </cell>
        </row>
        <row r="133">
          <cell r="C133">
            <v>5989</v>
          </cell>
        </row>
        <row r="135">
          <cell r="C135">
            <v>2303796</v>
          </cell>
        </row>
        <row r="136">
          <cell r="C136">
            <v>7000</v>
          </cell>
        </row>
        <row r="137">
          <cell r="C137">
            <v>46050</v>
          </cell>
        </row>
        <row r="138">
          <cell r="C138">
            <v>3000</v>
          </cell>
        </row>
        <row r="139">
          <cell r="C139">
            <v>396897</v>
          </cell>
        </row>
        <row r="141">
          <cell r="C141">
            <v>2565</v>
          </cell>
        </row>
        <row r="142">
          <cell r="C142">
            <v>5000</v>
          </cell>
        </row>
        <row r="143">
          <cell r="C143">
            <v>41100</v>
          </cell>
        </row>
        <row r="144">
          <cell r="C144">
            <v>84660</v>
          </cell>
        </row>
        <row r="145">
          <cell r="C145">
            <v>644250</v>
          </cell>
        </row>
        <row r="146">
          <cell r="C146">
            <v>337625</v>
          </cell>
        </row>
        <row r="147">
          <cell r="C147">
            <v>5000</v>
          </cell>
        </row>
        <row r="148">
          <cell r="C148">
            <v>19543.521000000001</v>
          </cell>
        </row>
        <row r="149">
          <cell r="C149">
            <v>6539</v>
          </cell>
        </row>
        <row r="150">
          <cell r="C150">
            <v>892.62</v>
          </cell>
        </row>
        <row r="151">
          <cell r="C151">
            <v>547039</v>
          </cell>
        </row>
        <row r="152">
          <cell r="C152">
            <v>9399</v>
          </cell>
        </row>
        <row r="153">
          <cell r="C153">
            <v>343301</v>
          </cell>
        </row>
        <row r="154">
          <cell r="C154">
            <v>114911</v>
          </cell>
        </row>
        <row r="155">
          <cell r="C155">
            <v>19000</v>
          </cell>
        </row>
        <row r="156">
          <cell r="C156">
            <v>207592</v>
          </cell>
        </row>
        <row r="157">
          <cell r="C157">
            <v>80870</v>
          </cell>
        </row>
        <row r="158">
          <cell r="C158">
            <v>47620</v>
          </cell>
        </row>
        <row r="159">
          <cell r="C159">
            <v>44021</v>
          </cell>
        </row>
        <row r="160">
          <cell r="C160">
            <v>12000</v>
          </cell>
        </row>
        <row r="161">
          <cell r="C161">
            <v>140883.03</v>
          </cell>
        </row>
        <row r="162">
          <cell r="C162">
            <v>4091031</v>
          </cell>
        </row>
        <row r="163">
          <cell r="C163">
            <v>163358.72</v>
          </cell>
        </row>
        <row r="164">
          <cell r="C164">
            <v>58072</v>
          </cell>
        </row>
        <row r="165">
          <cell r="C165">
            <v>92000</v>
          </cell>
        </row>
        <row r="166">
          <cell r="C166">
            <v>198307</v>
          </cell>
        </row>
        <row r="167">
          <cell r="C167">
            <v>3800</v>
          </cell>
        </row>
        <row r="168">
          <cell r="C168">
            <v>2003.96</v>
          </cell>
        </row>
        <row r="169">
          <cell r="C169">
            <v>2000</v>
          </cell>
        </row>
        <row r="171">
          <cell r="C171">
            <v>89640</v>
          </cell>
        </row>
        <row r="172">
          <cell r="C172">
            <v>8000</v>
          </cell>
        </row>
        <row r="173">
          <cell r="C173">
            <v>6550</v>
          </cell>
        </row>
        <row r="175">
          <cell r="C175">
            <v>208630</v>
          </cell>
        </row>
        <row r="176">
          <cell r="C176">
            <v>263883</v>
          </cell>
        </row>
        <row r="177">
          <cell r="C177">
            <v>27500</v>
          </cell>
        </row>
        <row r="178">
          <cell r="C178">
            <v>5500</v>
          </cell>
        </row>
        <row r="179">
          <cell r="C179">
            <v>845470</v>
          </cell>
        </row>
        <row r="180">
          <cell r="C180">
            <v>4037000</v>
          </cell>
        </row>
        <row r="181">
          <cell r="C181">
            <v>135241</v>
          </cell>
        </row>
        <row r="182">
          <cell r="C182">
            <v>118954.82</v>
          </cell>
        </row>
        <row r="183">
          <cell r="C183">
            <v>1500</v>
          </cell>
        </row>
        <row r="184">
          <cell r="C184">
            <v>5250</v>
          </cell>
        </row>
        <row r="185">
          <cell r="C185">
            <v>232962</v>
          </cell>
        </row>
        <row r="186">
          <cell r="C186">
            <v>19491.580000000002</v>
          </cell>
        </row>
        <row r="187">
          <cell r="C187">
            <v>399650</v>
          </cell>
        </row>
        <row r="188">
          <cell r="C188">
            <v>9172097</v>
          </cell>
        </row>
        <row r="189">
          <cell r="C189">
            <v>250222</v>
          </cell>
        </row>
        <row r="190">
          <cell r="C190">
            <v>105259</v>
          </cell>
        </row>
        <row r="191">
          <cell r="C191">
            <v>68500</v>
          </cell>
        </row>
        <row r="192">
          <cell r="C192">
            <v>334742</v>
          </cell>
        </row>
        <row r="193">
          <cell r="C193">
            <v>229463</v>
          </cell>
        </row>
        <row r="194">
          <cell r="C194">
            <v>52417</v>
          </cell>
        </row>
        <row r="195">
          <cell r="C195">
            <v>78000</v>
          </cell>
        </row>
        <row r="197">
          <cell r="C197">
            <v>71500</v>
          </cell>
        </row>
        <row r="198">
          <cell r="C198">
            <v>145540</v>
          </cell>
        </row>
        <row r="199">
          <cell r="C199">
            <v>10000</v>
          </cell>
        </row>
        <row r="200">
          <cell r="C200">
            <v>17248</v>
          </cell>
        </row>
        <row r="201">
          <cell r="C201">
            <v>100598</v>
          </cell>
        </row>
        <row r="202">
          <cell r="C202">
            <v>11666</v>
          </cell>
        </row>
        <row r="203">
          <cell r="C203">
            <v>325000</v>
          </cell>
        </row>
        <row r="205">
          <cell r="C205">
            <v>1000</v>
          </cell>
        </row>
        <row r="206">
          <cell r="C206">
            <v>24306.55</v>
          </cell>
        </row>
        <row r="207">
          <cell r="C207">
            <v>623.5</v>
          </cell>
        </row>
        <row r="208">
          <cell r="C208">
            <v>89820</v>
          </cell>
        </row>
        <row r="209">
          <cell r="C209">
            <v>91000</v>
          </cell>
        </row>
        <row r="210">
          <cell r="C210">
            <v>5958</v>
          </cell>
        </row>
        <row r="211">
          <cell r="C211">
            <v>158895</v>
          </cell>
        </row>
        <row r="212">
          <cell r="C212">
            <v>16882</v>
          </cell>
        </row>
        <row r="213">
          <cell r="C213">
            <v>1500</v>
          </cell>
        </row>
        <row r="214">
          <cell r="C214">
            <v>1000</v>
          </cell>
        </row>
        <row r="215">
          <cell r="C215">
            <v>3878</v>
          </cell>
        </row>
        <row r="216">
          <cell r="C216">
            <v>245845</v>
          </cell>
        </row>
        <row r="217">
          <cell r="C217">
            <v>449587</v>
          </cell>
        </row>
        <row r="218">
          <cell r="C218">
            <v>67806.3</v>
          </cell>
        </row>
        <row r="219">
          <cell r="C219">
            <v>269459.57</v>
          </cell>
        </row>
        <row r="220">
          <cell r="C220">
            <v>4660671</v>
          </cell>
        </row>
        <row r="221">
          <cell r="C221">
            <v>184000</v>
          </cell>
        </row>
        <row r="222">
          <cell r="C222">
            <v>599850</v>
          </cell>
        </row>
        <row r="223">
          <cell r="C223">
            <v>1450.7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707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3286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1446</v>
          </cell>
        </row>
        <row r="18">
          <cell r="K18">
            <v>379.8</v>
          </cell>
        </row>
        <row r="19">
          <cell r="K19">
            <v>0</v>
          </cell>
        </row>
        <row r="20">
          <cell r="K20">
            <v>168739</v>
          </cell>
        </row>
        <row r="21">
          <cell r="K21">
            <v>21504.44</v>
          </cell>
        </row>
        <row r="22">
          <cell r="K22">
            <v>8132.25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2082.56</v>
          </cell>
        </row>
        <row r="26">
          <cell r="K26">
            <v>480</v>
          </cell>
        </row>
        <row r="27">
          <cell r="K27">
            <v>0</v>
          </cell>
        </row>
        <row r="28">
          <cell r="K28">
            <v>4034.3</v>
          </cell>
        </row>
        <row r="29">
          <cell r="K29">
            <v>13749.69</v>
          </cell>
        </row>
        <row r="30">
          <cell r="K30">
            <v>0</v>
          </cell>
        </row>
        <row r="31">
          <cell r="K31">
            <v>19094.48</v>
          </cell>
        </row>
        <row r="32">
          <cell r="K32">
            <v>12198.04</v>
          </cell>
        </row>
        <row r="33">
          <cell r="K33">
            <v>7524.2400000000007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8042.08</v>
          </cell>
        </row>
        <row r="38">
          <cell r="K38">
            <v>0</v>
          </cell>
        </row>
        <row r="39">
          <cell r="K39">
            <v>3722.7200000000003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68733.17</v>
          </cell>
        </row>
        <row r="44">
          <cell r="K44">
            <v>3639.04</v>
          </cell>
        </row>
        <row r="45">
          <cell r="K45">
            <v>0</v>
          </cell>
        </row>
        <row r="46">
          <cell r="K46">
            <v>17362.97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6772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79947</v>
          </cell>
        </row>
        <row r="57">
          <cell r="K57">
            <v>0</v>
          </cell>
        </row>
        <row r="58">
          <cell r="K58">
            <v>264</v>
          </cell>
        </row>
        <row r="59">
          <cell r="K59">
            <v>15264</v>
          </cell>
        </row>
        <row r="60">
          <cell r="K60">
            <v>1722.54</v>
          </cell>
        </row>
        <row r="61">
          <cell r="K61">
            <v>0</v>
          </cell>
        </row>
        <row r="62">
          <cell r="K62">
            <v>10213</v>
          </cell>
        </row>
        <row r="63">
          <cell r="K63">
            <v>5835</v>
          </cell>
        </row>
        <row r="64">
          <cell r="K64">
            <v>6182.9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4262.0499999999993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87655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3483.9700000000003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34503.949999999997</v>
          </cell>
        </row>
        <row r="79">
          <cell r="K79">
            <v>1532.67</v>
          </cell>
        </row>
        <row r="80">
          <cell r="K80">
            <v>2748.25</v>
          </cell>
        </row>
        <row r="81">
          <cell r="K81">
            <v>33152.559999999998</v>
          </cell>
        </row>
        <row r="82">
          <cell r="K82">
            <v>962.21999999999991</v>
          </cell>
        </row>
        <row r="83">
          <cell r="K83">
            <v>0</v>
          </cell>
        </row>
        <row r="84">
          <cell r="K84">
            <v>12075.41</v>
          </cell>
        </row>
        <row r="85">
          <cell r="K85">
            <v>116546.07000000002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41960</v>
          </cell>
        </row>
        <row r="89">
          <cell r="K89">
            <v>4925.21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5809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3402.23</v>
          </cell>
        </row>
        <row r="101">
          <cell r="K101">
            <v>0</v>
          </cell>
        </row>
        <row r="102">
          <cell r="K102">
            <v>18954.63</v>
          </cell>
        </row>
        <row r="103">
          <cell r="K103">
            <v>86652.88</v>
          </cell>
        </row>
        <row r="104">
          <cell r="K104">
            <v>6847.37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5497.52</v>
          </cell>
        </row>
        <row r="108">
          <cell r="K108">
            <v>54290.33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117763.25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112484.09</v>
          </cell>
        </row>
        <row r="116">
          <cell r="K116">
            <v>15000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2748</v>
          </cell>
        </row>
        <row r="127">
          <cell r="K127">
            <v>0</v>
          </cell>
        </row>
        <row r="128">
          <cell r="K128">
            <v>0</v>
          </cell>
        </row>
        <row r="129">
          <cell r="K129">
            <v>4570</v>
          </cell>
        </row>
        <row r="130">
          <cell r="K130">
            <v>0</v>
          </cell>
        </row>
        <row r="131">
          <cell r="K131">
            <v>1236.78</v>
          </cell>
        </row>
        <row r="132">
          <cell r="K132">
            <v>0</v>
          </cell>
        </row>
        <row r="133">
          <cell r="K133">
            <v>12478.109999999999</v>
          </cell>
        </row>
        <row r="134">
          <cell r="K134">
            <v>27572.899999999998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3425</v>
          </cell>
        </row>
        <row r="138">
          <cell r="K138">
            <v>0</v>
          </cell>
        </row>
        <row r="139">
          <cell r="K139">
            <v>75000</v>
          </cell>
        </row>
        <row r="140">
          <cell r="K140">
            <v>5744.02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12030</v>
          </cell>
        </row>
        <row r="144">
          <cell r="K144">
            <v>0</v>
          </cell>
        </row>
        <row r="145">
          <cell r="K145">
            <v>0</v>
          </cell>
        </row>
        <row r="146">
          <cell r="K146">
            <v>22645.179999999997</v>
          </cell>
        </row>
        <row r="147">
          <cell r="K147">
            <v>0</v>
          </cell>
        </row>
        <row r="148">
          <cell r="K148">
            <v>165917</v>
          </cell>
        </row>
        <row r="149">
          <cell r="K149">
            <v>200</v>
          </cell>
        </row>
        <row r="150">
          <cell r="K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27234</v>
          </cell>
        </row>
        <row r="155">
          <cell r="K155">
            <v>5222.79</v>
          </cell>
        </row>
        <row r="156">
          <cell r="K156">
            <v>0</v>
          </cell>
        </row>
        <row r="157">
          <cell r="K157">
            <v>48000</v>
          </cell>
        </row>
        <row r="158">
          <cell r="K158">
            <v>17287.099999999999</v>
          </cell>
        </row>
        <row r="159">
          <cell r="K159">
            <v>0</v>
          </cell>
        </row>
        <row r="160">
          <cell r="K160">
            <v>10856.95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2138</v>
          </cell>
        </row>
        <row r="165">
          <cell r="K165">
            <v>8463.35</v>
          </cell>
        </row>
        <row r="166">
          <cell r="K166">
            <v>28854.920000000002</v>
          </cell>
        </row>
        <row r="167">
          <cell r="K167">
            <v>0</v>
          </cell>
        </row>
        <row r="168">
          <cell r="K168">
            <v>0</v>
          </cell>
        </row>
        <row r="169">
          <cell r="K169">
            <v>13386.36</v>
          </cell>
        </row>
        <row r="170">
          <cell r="K170">
            <v>7750</v>
          </cell>
        </row>
        <row r="171">
          <cell r="K171">
            <v>0</v>
          </cell>
        </row>
        <row r="172">
          <cell r="K172">
            <v>600</v>
          </cell>
        </row>
        <row r="173">
          <cell r="K173">
            <v>29953</v>
          </cell>
        </row>
        <row r="174">
          <cell r="K174">
            <v>134341.76000000001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K177">
            <v>7794</v>
          </cell>
        </row>
        <row r="178">
          <cell r="K178">
            <v>0</v>
          </cell>
        </row>
        <row r="179">
          <cell r="K179">
            <v>108502.28</v>
          </cell>
        </row>
        <row r="180">
          <cell r="K180">
            <v>0</v>
          </cell>
        </row>
        <row r="181">
          <cell r="K181">
            <v>16514.509999999998</v>
          </cell>
        </row>
        <row r="182">
          <cell r="K182">
            <v>23463.329999999998</v>
          </cell>
        </row>
        <row r="183">
          <cell r="K183">
            <v>0</v>
          </cell>
        </row>
        <row r="184">
          <cell r="K184">
            <v>0</v>
          </cell>
        </row>
        <row r="185">
          <cell r="K185">
            <v>0</v>
          </cell>
        </row>
        <row r="186">
          <cell r="K186">
            <v>0</v>
          </cell>
        </row>
        <row r="187">
          <cell r="K187">
            <v>66913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11791.95</v>
          </cell>
        </row>
        <row r="191">
          <cell r="K191">
            <v>0</v>
          </cell>
        </row>
        <row r="192">
          <cell r="K192">
            <v>0</v>
          </cell>
        </row>
        <row r="193">
          <cell r="K193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K196">
            <v>43985</v>
          </cell>
        </row>
        <row r="197">
          <cell r="K197">
            <v>27282</v>
          </cell>
        </row>
        <row r="198">
          <cell r="K198">
            <v>13877.83</v>
          </cell>
        </row>
        <row r="199">
          <cell r="K199">
            <v>0</v>
          </cell>
        </row>
        <row r="200">
          <cell r="K200">
            <v>7386.7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212855.97999999998</v>
          </cell>
        </row>
        <row r="205">
          <cell r="K205">
            <v>0</v>
          </cell>
        </row>
        <row r="206">
          <cell r="K206">
            <v>0</v>
          </cell>
        </row>
        <row r="207">
          <cell r="K207">
            <v>300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K210">
            <v>1990.92</v>
          </cell>
        </row>
        <row r="211">
          <cell r="K211">
            <v>45297</v>
          </cell>
        </row>
        <row r="212">
          <cell r="K212">
            <v>11615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K215">
            <v>0</v>
          </cell>
        </row>
        <row r="216">
          <cell r="K216">
            <v>24285</v>
          </cell>
        </row>
        <row r="217">
          <cell r="K217">
            <v>164716</v>
          </cell>
        </row>
        <row r="218">
          <cell r="K218">
            <v>0</v>
          </cell>
        </row>
        <row r="219">
          <cell r="K219">
            <v>44539.260000000009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1000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ckFactsSummary"/>
      <sheetName val="data-revenue"/>
      <sheetName val="data-expenditures"/>
      <sheetName val="data-outputmeasures"/>
      <sheetName val="data-usersatisfaction"/>
      <sheetName val="data-revenue (sorted)"/>
      <sheetName val="data-expenditures (sorted)"/>
      <sheetName val="data-outputmeasures (sorted)"/>
      <sheetName val="data-usersatisfaction (sorted)"/>
      <sheetName val="systems-revenue"/>
      <sheetName val="systems-expenditures"/>
      <sheetName val="systems-data"/>
      <sheetName val="Sheet2"/>
      <sheetName val="Sheet3"/>
    </sheetNames>
    <sheetDataSet>
      <sheetData sheetId="0"/>
      <sheetData sheetId="1">
        <row r="2">
          <cell r="B2">
            <v>545</v>
          </cell>
        </row>
        <row r="3">
          <cell r="B3">
            <v>656</v>
          </cell>
        </row>
        <row r="4">
          <cell r="B4">
            <v>38091</v>
          </cell>
        </row>
        <row r="5">
          <cell r="B5">
            <v>884</v>
          </cell>
        </row>
        <row r="6">
          <cell r="B6">
            <v>851</v>
          </cell>
        </row>
        <row r="7">
          <cell r="B7">
            <v>197</v>
          </cell>
        </row>
        <row r="8">
          <cell r="B8">
            <v>172</v>
          </cell>
        </row>
        <row r="9">
          <cell r="B9">
            <v>465</v>
          </cell>
        </row>
        <row r="10">
          <cell r="B10">
            <v>224</v>
          </cell>
        </row>
        <row r="11">
          <cell r="B11">
            <v>2734</v>
          </cell>
        </row>
        <row r="12">
          <cell r="B12">
            <v>7592</v>
          </cell>
        </row>
        <row r="13">
          <cell r="B13">
            <v>8721</v>
          </cell>
        </row>
        <row r="14">
          <cell r="B14">
            <v>613</v>
          </cell>
        </row>
        <row r="15">
          <cell r="B15">
            <v>10054</v>
          </cell>
        </row>
        <row r="16">
          <cell r="B16">
            <v>868</v>
          </cell>
        </row>
        <row r="17">
          <cell r="B17">
            <v>1390</v>
          </cell>
        </row>
        <row r="18">
          <cell r="B18">
            <v>374</v>
          </cell>
        </row>
        <row r="19">
          <cell r="B19">
            <v>11794</v>
          </cell>
        </row>
        <row r="20">
          <cell r="B20">
            <v>2264</v>
          </cell>
        </row>
        <row r="21">
          <cell r="B21">
            <v>837</v>
          </cell>
        </row>
        <row r="22">
          <cell r="B22">
            <v>1132</v>
          </cell>
        </row>
        <row r="23">
          <cell r="B23">
            <v>561</v>
          </cell>
        </row>
        <row r="24">
          <cell r="B24">
            <v>3811</v>
          </cell>
        </row>
        <row r="25">
          <cell r="B25">
            <v>351</v>
          </cell>
        </row>
        <row r="26">
          <cell r="B26">
            <v>1610</v>
          </cell>
        </row>
        <row r="27">
          <cell r="B27">
            <v>5610</v>
          </cell>
        </row>
        <row r="28">
          <cell r="B28">
            <v>1534</v>
          </cell>
        </row>
        <row r="29">
          <cell r="B29">
            <v>6470</v>
          </cell>
        </row>
        <row r="30">
          <cell r="B30">
            <v>9047</v>
          </cell>
        </row>
        <row r="31">
          <cell r="B31">
            <v>1868</v>
          </cell>
        </row>
        <row r="32">
          <cell r="B32">
            <v>1236</v>
          </cell>
        </row>
        <row r="33">
          <cell r="B33">
            <v>918</v>
          </cell>
        </row>
        <row r="34">
          <cell r="B34">
            <v>7040</v>
          </cell>
        </row>
        <row r="35">
          <cell r="B35">
            <v>579</v>
          </cell>
        </row>
        <row r="36">
          <cell r="B36">
            <v>13581</v>
          </cell>
        </row>
        <row r="37">
          <cell r="B37">
            <v>1215</v>
          </cell>
        </row>
        <row r="38">
          <cell r="B38">
            <v>1065455</v>
          </cell>
        </row>
        <row r="39">
          <cell r="B39">
            <v>2033</v>
          </cell>
        </row>
        <row r="40">
          <cell r="B40">
            <v>16543</v>
          </cell>
        </row>
        <row r="41">
          <cell r="B41">
            <v>12226</v>
          </cell>
        </row>
        <row r="42">
          <cell r="B42">
            <v>570</v>
          </cell>
        </row>
        <row r="43">
          <cell r="B43">
            <v>3578</v>
          </cell>
        </row>
        <row r="44">
          <cell r="B44">
            <v>261</v>
          </cell>
        </row>
        <row r="45">
          <cell r="B45">
            <v>515</v>
          </cell>
        </row>
        <row r="46">
          <cell r="B46">
            <v>2656</v>
          </cell>
        </row>
        <row r="47">
          <cell r="B47">
            <v>931</v>
          </cell>
        </row>
        <row r="48">
          <cell r="B48">
            <v>126</v>
          </cell>
        </row>
        <row r="49">
          <cell r="B49">
            <v>384</v>
          </cell>
        </row>
        <row r="50">
          <cell r="B50">
            <v>321</v>
          </cell>
        </row>
        <row r="51">
          <cell r="B51">
            <v>13760</v>
          </cell>
        </row>
        <row r="52">
          <cell r="B52">
            <v>3700</v>
          </cell>
        </row>
        <row r="53">
          <cell r="B53">
            <v>610</v>
          </cell>
        </row>
        <row r="54">
          <cell r="B54">
            <v>6943</v>
          </cell>
        </row>
        <row r="55">
          <cell r="B55">
            <v>15424</v>
          </cell>
        </row>
        <row r="56">
          <cell r="B56">
            <v>13924</v>
          </cell>
        </row>
        <row r="57">
          <cell r="B57">
            <v>739</v>
          </cell>
        </row>
        <row r="58">
          <cell r="B58">
            <v>1015</v>
          </cell>
        </row>
        <row r="59">
          <cell r="B59">
            <v>305</v>
          </cell>
        </row>
        <row r="60">
          <cell r="B60">
            <v>463</v>
          </cell>
        </row>
        <row r="61">
          <cell r="B61">
            <v>2648</v>
          </cell>
        </row>
        <row r="62">
          <cell r="B62">
            <v>5749</v>
          </cell>
        </row>
        <row r="63">
          <cell r="B63">
            <v>175</v>
          </cell>
        </row>
        <row r="64">
          <cell r="B64">
            <v>818</v>
          </cell>
        </row>
        <row r="65">
          <cell r="B65">
            <v>765</v>
          </cell>
        </row>
        <row r="66">
          <cell r="B66">
            <v>207</v>
          </cell>
        </row>
        <row r="67">
          <cell r="B67">
            <v>6534</v>
          </cell>
        </row>
        <row r="68">
          <cell r="B68">
            <v>4599</v>
          </cell>
        </row>
        <row r="69">
          <cell r="B69">
            <v>224</v>
          </cell>
        </row>
        <row r="70">
          <cell r="B70">
            <v>6893</v>
          </cell>
        </row>
        <row r="71">
          <cell r="B71">
            <v>7932</v>
          </cell>
        </row>
        <row r="72">
          <cell r="B72">
            <v>978</v>
          </cell>
        </row>
        <row r="73">
          <cell r="B73">
            <v>1002</v>
          </cell>
        </row>
        <row r="74">
          <cell r="B74">
            <v>155</v>
          </cell>
        </row>
        <row r="75">
          <cell r="B75">
            <v>393</v>
          </cell>
        </row>
        <row r="76">
          <cell r="B76">
            <v>782439</v>
          </cell>
        </row>
        <row r="77">
          <cell r="B77">
            <v>8365</v>
          </cell>
        </row>
        <row r="78">
          <cell r="B78">
            <v>1512</v>
          </cell>
        </row>
        <row r="79">
          <cell r="B79">
            <v>338</v>
          </cell>
        </row>
        <row r="80">
          <cell r="B80">
            <v>136</v>
          </cell>
        </row>
        <row r="81">
          <cell r="B81">
            <v>5153</v>
          </cell>
        </row>
        <row r="82">
          <cell r="B82">
            <v>941</v>
          </cell>
        </row>
        <row r="83">
          <cell r="B83">
            <v>524</v>
          </cell>
        </row>
        <row r="84">
          <cell r="B84">
            <v>895</v>
          </cell>
        </row>
        <row r="85">
          <cell r="B85">
            <v>3072</v>
          </cell>
        </row>
        <row r="86">
          <cell r="B86">
            <v>17469</v>
          </cell>
        </row>
        <row r="87">
          <cell r="B87">
            <v>2278</v>
          </cell>
        </row>
        <row r="88">
          <cell r="B88">
            <v>134</v>
          </cell>
        </row>
        <row r="89">
          <cell r="B89">
            <v>2848</v>
          </cell>
        </row>
        <row r="90">
          <cell r="B90">
            <v>280</v>
          </cell>
        </row>
        <row r="91">
          <cell r="B91">
            <v>3783</v>
          </cell>
        </row>
        <row r="92">
          <cell r="B92">
            <v>50227</v>
          </cell>
        </row>
        <row r="93">
          <cell r="B93">
            <v>17989</v>
          </cell>
        </row>
        <row r="94">
          <cell r="B94">
            <v>445</v>
          </cell>
        </row>
        <row r="95">
          <cell r="B95">
            <v>2537</v>
          </cell>
        </row>
        <row r="96">
          <cell r="B96">
            <v>2847</v>
          </cell>
        </row>
        <row r="97">
          <cell r="B97">
            <v>761</v>
          </cell>
        </row>
        <row r="98">
          <cell r="B98">
            <v>429</v>
          </cell>
        </row>
        <row r="99">
          <cell r="B99">
            <v>153</v>
          </cell>
        </row>
        <row r="100">
          <cell r="B100">
            <v>3887</v>
          </cell>
        </row>
        <row r="101">
          <cell r="B101">
            <v>2836</v>
          </cell>
        </row>
        <row r="102">
          <cell r="B102">
            <v>11346</v>
          </cell>
        </row>
        <row r="103">
          <cell r="B103">
            <v>430</v>
          </cell>
        </row>
        <row r="104">
          <cell r="B104">
            <v>9825</v>
          </cell>
        </row>
        <row r="105">
          <cell r="B105">
            <v>398</v>
          </cell>
        </row>
        <row r="106">
          <cell r="B106">
            <v>266</v>
          </cell>
        </row>
        <row r="107">
          <cell r="B107">
            <v>187</v>
          </cell>
        </row>
        <row r="108">
          <cell r="B108">
            <v>821</v>
          </cell>
        </row>
        <row r="109">
          <cell r="B109">
            <v>7883</v>
          </cell>
        </row>
        <row r="110">
          <cell r="B110">
            <v>444</v>
          </cell>
        </row>
        <row r="111">
          <cell r="B111">
            <v>1243</v>
          </cell>
        </row>
        <row r="112">
          <cell r="B112">
            <v>4745</v>
          </cell>
        </row>
        <row r="113">
          <cell r="B113">
            <v>1019</v>
          </cell>
        </row>
        <row r="114">
          <cell r="B114">
            <v>219</v>
          </cell>
        </row>
        <row r="115">
          <cell r="B115">
            <v>808</v>
          </cell>
        </row>
        <row r="116">
          <cell r="B116">
            <v>9123</v>
          </cell>
        </row>
        <row r="117">
          <cell r="B117">
            <v>10220</v>
          </cell>
        </row>
        <row r="118">
          <cell r="B118">
            <v>11733</v>
          </cell>
        </row>
        <row r="119">
          <cell r="B119">
            <v>1664</v>
          </cell>
        </row>
        <row r="120">
          <cell r="B120">
            <v>3925</v>
          </cell>
        </row>
        <row r="121">
          <cell r="B121">
            <v>21597</v>
          </cell>
        </row>
        <row r="122">
          <cell r="B122">
            <v>12730</v>
          </cell>
        </row>
        <row r="123">
          <cell r="B123">
            <v>85492</v>
          </cell>
        </row>
        <row r="124">
          <cell r="B124">
            <v>741</v>
          </cell>
        </row>
        <row r="125">
          <cell r="B125">
            <v>17402</v>
          </cell>
        </row>
        <row r="126">
          <cell r="B126">
            <v>175</v>
          </cell>
        </row>
        <row r="127">
          <cell r="B127">
            <v>334</v>
          </cell>
        </row>
        <row r="128">
          <cell r="B128">
            <v>240</v>
          </cell>
        </row>
        <row r="129">
          <cell r="B129">
            <v>10002</v>
          </cell>
        </row>
        <row r="130">
          <cell r="B130">
            <v>2254</v>
          </cell>
        </row>
        <row r="131">
          <cell r="B131">
            <v>1493</v>
          </cell>
        </row>
        <row r="132">
          <cell r="B132">
            <v>761</v>
          </cell>
        </row>
        <row r="133">
          <cell r="B133">
            <v>569</v>
          </cell>
        </row>
        <row r="134">
          <cell r="B134">
            <v>1474</v>
          </cell>
        </row>
        <row r="135">
          <cell r="B135">
            <v>824</v>
          </cell>
        </row>
        <row r="136">
          <cell r="B136">
            <v>61097</v>
          </cell>
        </row>
        <row r="137">
          <cell r="B137">
            <v>846</v>
          </cell>
        </row>
        <row r="138">
          <cell r="B138">
            <v>2125</v>
          </cell>
        </row>
        <row r="139">
          <cell r="B139">
            <v>122</v>
          </cell>
        </row>
        <row r="140">
          <cell r="B140">
            <v>7636</v>
          </cell>
        </row>
        <row r="141">
          <cell r="B141">
            <v>253</v>
          </cell>
        </row>
        <row r="142">
          <cell r="B142">
            <v>823</v>
          </cell>
        </row>
        <row r="143">
          <cell r="B143">
            <v>373</v>
          </cell>
        </row>
        <row r="144">
          <cell r="B144">
            <v>2124</v>
          </cell>
        </row>
        <row r="145">
          <cell r="B145">
            <v>530</v>
          </cell>
        </row>
        <row r="146">
          <cell r="B146">
            <v>7101</v>
          </cell>
        </row>
        <row r="147">
          <cell r="B147">
            <v>21690</v>
          </cell>
        </row>
        <row r="148">
          <cell r="B148">
            <v>7248</v>
          </cell>
        </row>
        <row r="149">
          <cell r="B149">
            <v>875</v>
          </cell>
        </row>
        <row r="150">
          <cell r="B150">
            <v>3259</v>
          </cell>
        </row>
        <row r="151">
          <cell r="B151">
            <v>1190</v>
          </cell>
        </row>
        <row r="152">
          <cell r="B152">
            <v>183</v>
          </cell>
        </row>
        <row r="153">
          <cell r="B153">
            <v>30089</v>
          </cell>
        </row>
        <row r="154">
          <cell r="B154">
            <v>1487</v>
          </cell>
        </row>
        <row r="155">
          <cell r="B155">
            <v>6315</v>
          </cell>
        </row>
        <row r="156">
          <cell r="B156">
            <v>2114</v>
          </cell>
        </row>
        <row r="157">
          <cell r="B157">
            <v>1592</v>
          </cell>
        </row>
        <row r="158">
          <cell r="B158">
            <v>7240</v>
          </cell>
        </row>
        <row r="159">
          <cell r="B159">
            <v>6576</v>
          </cell>
        </row>
        <row r="160">
          <cell r="B160">
            <v>2078</v>
          </cell>
        </row>
        <row r="161">
          <cell r="B161">
            <v>2547</v>
          </cell>
        </row>
        <row r="162">
          <cell r="B162">
            <v>1082</v>
          </cell>
        </row>
        <row r="163">
          <cell r="B163">
            <v>3674</v>
          </cell>
        </row>
        <row r="164">
          <cell r="B164">
            <v>89891</v>
          </cell>
        </row>
        <row r="165">
          <cell r="B165">
            <v>5096</v>
          </cell>
        </row>
        <row r="166">
          <cell r="B166">
            <v>2192</v>
          </cell>
        </row>
        <row r="167">
          <cell r="B167">
            <v>2496</v>
          </cell>
        </row>
        <row r="168">
          <cell r="B168">
            <v>7231</v>
          </cell>
        </row>
        <row r="169">
          <cell r="B169">
            <v>349</v>
          </cell>
        </row>
        <row r="170">
          <cell r="B170">
            <v>388</v>
          </cell>
        </row>
        <row r="171">
          <cell r="B171">
            <v>638</v>
          </cell>
        </row>
        <row r="172">
          <cell r="B172">
            <v>458</v>
          </cell>
        </row>
        <row r="173">
          <cell r="B173">
            <v>203</v>
          </cell>
        </row>
        <row r="174">
          <cell r="B174">
            <v>891</v>
          </cell>
        </row>
        <row r="175">
          <cell r="B175">
            <v>2255</v>
          </cell>
        </row>
        <row r="176">
          <cell r="B176">
            <v>4330</v>
          </cell>
        </row>
        <row r="177">
          <cell r="B177">
            <v>9851</v>
          </cell>
        </row>
        <row r="178">
          <cell r="B178">
            <v>1010</v>
          </cell>
        </row>
        <row r="179">
          <cell r="B179">
            <v>1148</v>
          </cell>
        </row>
        <row r="180">
          <cell r="B180">
            <v>23326</v>
          </cell>
        </row>
        <row r="181">
          <cell r="B181">
            <v>58501</v>
          </cell>
        </row>
        <row r="182">
          <cell r="B182">
            <v>5441</v>
          </cell>
        </row>
        <row r="183">
          <cell r="B183">
            <v>5925</v>
          </cell>
        </row>
        <row r="184">
          <cell r="B184">
            <v>380</v>
          </cell>
        </row>
        <row r="185">
          <cell r="B185">
            <v>497</v>
          </cell>
        </row>
        <row r="186">
          <cell r="B186">
            <v>11059</v>
          </cell>
        </row>
        <row r="187">
          <cell r="B187">
            <v>1106</v>
          </cell>
        </row>
        <row r="188">
          <cell r="B188">
            <v>12363</v>
          </cell>
        </row>
        <row r="189">
          <cell r="B189">
            <v>87998</v>
          </cell>
        </row>
        <row r="190">
          <cell r="B190">
            <v>11838</v>
          </cell>
        </row>
        <row r="191">
          <cell r="B191">
            <v>2518</v>
          </cell>
        </row>
        <row r="192">
          <cell r="B192">
            <v>1858</v>
          </cell>
        </row>
        <row r="193">
          <cell r="B193">
            <v>11115</v>
          </cell>
        </row>
        <row r="194">
          <cell r="B194">
            <v>7821</v>
          </cell>
        </row>
        <row r="195">
          <cell r="B195">
            <v>6714</v>
          </cell>
        </row>
        <row r="196">
          <cell r="B196">
            <v>505</v>
          </cell>
        </row>
        <row r="197">
          <cell r="B197">
            <v>3042</v>
          </cell>
        </row>
        <row r="198">
          <cell r="B198">
            <v>945</v>
          </cell>
        </row>
        <row r="199">
          <cell r="B199">
            <v>3322</v>
          </cell>
        </row>
        <row r="200">
          <cell r="B200">
            <v>405</v>
          </cell>
        </row>
        <row r="201">
          <cell r="B201">
            <v>1876</v>
          </cell>
        </row>
        <row r="202">
          <cell r="B202">
            <v>1113</v>
          </cell>
        </row>
        <row r="203">
          <cell r="B203">
            <v>1232</v>
          </cell>
        </row>
        <row r="204">
          <cell r="B204">
            <v>1884</v>
          </cell>
        </row>
        <row r="205">
          <cell r="B205">
            <v>1069</v>
          </cell>
        </row>
        <row r="206">
          <cell r="B206">
            <v>5834</v>
          </cell>
        </row>
        <row r="207">
          <cell r="B207">
            <v>4472</v>
          </cell>
        </row>
        <row r="208">
          <cell r="B208">
            <v>293</v>
          </cell>
        </row>
        <row r="209">
          <cell r="B209">
            <v>1085</v>
          </cell>
        </row>
        <row r="210">
          <cell r="B210">
            <v>274</v>
          </cell>
        </row>
        <row r="211">
          <cell r="B211">
            <v>1940</v>
          </cell>
        </row>
        <row r="212">
          <cell r="B212">
            <v>3830</v>
          </cell>
        </row>
        <row r="213">
          <cell r="B213">
            <v>662</v>
          </cell>
        </row>
        <row r="214">
          <cell r="B214">
            <v>5775</v>
          </cell>
        </row>
        <row r="215">
          <cell r="B215">
            <v>696</v>
          </cell>
        </row>
        <row r="216">
          <cell r="B216">
            <v>383</v>
          </cell>
        </row>
        <row r="217">
          <cell r="B217">
            <v>278</v>
          </cell>
        </row>
        <row r="218">
          <cell r="B218">
            <v>1443</v>
          </cell>
        </row>
        <row r="219">
          <cell r="B219">
            <v>11874</v>
          </cell>
        </row>
        <row r="220">
          <cell r="B220">
            <v>12285</v>
          </cell>
        </row>
        <row r="221">
          <cell r="B221">
            <v>10535</v>
          </cell>
        </row>
        <row r="222">
          <cell r="B222">
            <v>9202</v>
          </cell>
        </row>
        <row r="223">
          <cell r="B223">
            <v>295</v>
          </cell>
        </row>
        <row r="224">
          <cell r="B224">
            <v>89950</v>
          </cell>
        </row>
        <row r="225">
          <cell r="B225">
            <v>4158</v>
          </cell>
        </row>
        <row r="226">
          <cell r="B226">
            <v>10045</v>
          </cell>
        </row>
        <row r="227">
          <cell r="B227">
            <v>170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Expenditures"/>
      <sheetName val="OutputMeasures"/>
      <sheetName val="UserSatisfaction"/>
      <sheetName val="Systems - Revenue"/>
      <sheetName val="Systems - Expenditures"/>
      <sheetName val="Systems - Outputs"/>
    </sheetNames>
    <sheetDataSet>
      <sheetData sheetId="0">
        <row r="2">
          <cell r="B2">
            <v>495</v>
          </cell>
        </row>
        <row r="3">
          <cell r="B3">
            <v>653</v>
          </cell>
        </row>
        <row r="4">
          <cell r="B4">
            <v>45711</v>
          </cell>
        </row>
        <row r="5">
          <cell r="B5">
            <v>865</v>
          </cell>
        </row>
        <row r="6">
          <cell r="B6">
            <v>830</v>
          </cell>
        </row>
        <row r="7">
          <cell r="B7">
            <v>174</v>
          </cell>
        </row>
        <row r="8">
          <cell r="B8">
            <v>207</v>
          </cell>
        </row>
        <row r="9">
          <cell r="B9">
            <v>379</v>
          </cell>
        </row>
        <row r="10">
          <cell r="B10">
            <v>188</v>
          </cell>
        </row>
        <row r="11">
          <cell r="B11">
            <v>2990</v>
          </cell>
        </row>
        <row r="12">
          <cell r="B12">
            <v>7662</v>
          </cell>
        </row>
        <row r="13">
          <cell r="B13">
            <v>8244</v>
          </cell>
        </row>
        <row r="14">
          <cell r="B14">
            <v>812</v>
          </cell>
        </row>
        <row r="15">
          <cell r="B15">
            <v>10528</v>
          </cell>
        </row>
        <row r="16">
          <cell r="B16">
            <v>873</v>
          </cell>
        </row>
        <row r="17">
          <cell r="B17">
            <v>1282</v>
          </cell>
        </row>
        <row r="18">
          <cell r="B18">
            <v>403</v>
          </cell>
        </row>
        <row r="19">
          <cell r="B19">
            <v>13977</v>
          </cell>
        </row>
        <row r="20">
          <cell r="B20">
            <v>2365</v>
          </cell>
        </row>
        <row r="21">
          <cell r="B21">
            <v>785</v>
          </cell>
        </row>
        <row r="22">
          <cell r="B22">
            <v>1073</v>
          </cell>
        </row>
        <row r="23">
          <cell r="B23">
            <v>526</v>
          </cell>
        </row>
        <row r="24">
          <cell r="B24">
            <v>4194</v>
          </cell>
        </row>
        <row r="25">
          <cell r="B25">
            <v>364</v>
          </cell>
        </row>
        <row r="26">
          <cell r="B26">
            <v>1582</v>
          </cell>
        </row>
        <row r="27">
          <cell r="B27">
            <v>6767</v>
          </cell>
        </row>
        <row r="28">
          <cell r="B28">
            <v>1488</v>
          </cell>
        </row>
        <row r="29">
          <cell r="B29">
            <v>6837</v>
          </cell>
        </row>
        <row r="30">
          <cell r="B30">
            <v>10101</v>
          </cell>
        </row>
        <row r="31">
          <cell r="B31">
            <v>2025</v>
          </cell>
        </row>
        <row r="32">
          <cell r="B32">
            <v>1241</v>
          </cell>
        </row>
        <row r="33">
          <cell r="B33">
            <v>916</v>
          </cell>
        </row>
        <row r="34">
          <cell r="B34">
            <v>7201</v>
          </cell>
        </row>
        <row r="35">
          <cell r="B35">
            <v>581</v>
          </cell>
        </row>
        <row r="36">
          <cell r="B36">
            <v>13676</v>
          </cell>
        </row>
        <row r="37">
          <cell r="B37">
            <v>1298</v>
          </cell>
        </row>
        <row r="38">
          <cell r="B38">
            <v>1120225</v>
          </cell>
        </row>
        <row r="39">
          <cell r="B39">
            <v>1970</v>
          </cell>
        </row>
        <row r="40">
          <cell r="B40">
            <v>17286</v>
          </cell>
        </row>
        <row r="41">
          <cell r="B41">
            <v>12317</v>
          </cell>
        </row>
        <row r="42">
          <cell r="B42">
            <v>592</v>
          </cell>
        </row>
        <row r="43">
          <cell r="B43">
            <v>3580</v>
          </cell>
        </row>
        <row r="44">
          <cell r="B44">
            <v>367</v>
          </cell>
        </row>
        <row r="45">
          <cell r="B45">
            <v>501</v>
          </cell>
        </row>
        <row r="46">
          <cell r="B46">
            <v>3442</v>
          </cell>
        </row>
        <row r="47">
          <cell r="B47">
            <v>932</v>
          </cell>
        </row>
        <row r="48">
          <cell r="B48">
            <v>134</v>
          </cell>
        </row>
        <row r="49">
          <cell r="B49">
            <v>378</v>
          </cell>
        </row>
        <row r="50">
          <cell r="B50">
            <v>340</v>
          </cell>
        </row>
        <row r="51">
          <cell r="B51">
            <v>15352</v>
          </cell>
        </row>
        <row r="52">
          <cell r="B52">
            <v>3758</v>
          </cell>
        </row>
        <row r="53">
          <cell r="B53">
            <v>675</v>
          </cell>
        </row>
        <row r="54">
          <cell r="B54">
            <v>7493</v>
          </cell>
        </row>
        <row r="55">
          <cell r="B55">
            <v>17580</v>
          </cell>
        </row>
        <row r="56">
          <cell r="B56">
            <v>14400</v>
          </cell>
        </row>
        <row r="57">
          <cell r="B57">
            <v>722</v>
          </cell>
        </row>
        <row r="58">
          <cell r="B58">
            <v>947</v>
          </cell>
        </row>
        <row r="59">
          <cell r="B59">
            <v>277</v>
          </cell>
        </row>
        <row r="60">
          <cell r="B60">
            <v>457</v>
          </cell>
        </row>
        <row r="61">
          <cell r="B61">
            <v>2853</v>
          </cell>
        </row>
        <row r="62">
          <cell r="B62">
            <v>5565</v>
          </cell>
        </row>
        <row r="63">
          <cell r="B63">
            <v>167</v>
          </cell>
        </row>
        <row r="64">
          <cell r="B64">
            <v>807</v>
          </cell>
        </row>
        <row r="65">
          <cell r="B65">
            <v>830</v>
          </cell>
        </row>
        <row r="66">
          <cell r="B66">
            <v>186</v>
          </cell>
        </row>
        <row r="67">
          <cell r="B67">
            <v>6510</v>
          </cell>
        </row>
        <row r="68">
          <cell r="B68">
            <v>4957</v>
          </cell>
        </row>
        <row r="69">
          <cell r="B69">
            <v>259</v>
          </cell>
        </row>
        <row r="70">
          <cell r="B70">
            <v>7049</v>
          </cell>
        </row>
        <row r="71">
          <cell r="B71">
            <v>8029</v>
          </cell>
        </row>
        <row r="72">
          <cell r="B72">
            <v>992</v>
          </cell>
        </row>
        <row r="73">
          <cell r="B73">
            <v>1125</v>
          </cell>
        </row>
        <row r="74">
          <cell r="B74">
            <v>168</v>
          </cell>
        </row>
        <row r="75">
          <cell r="B75">
            <v>401</v>
          </cell>
        </row>
        <row r="76">
          <cell r="B76">
            <v>817498</v>
          </cell>
        </row>
        <row r="77">
          <cell r="B77">
            <v>8646</v>
          </cell>
        </row>
        <row r="78">
          <cell r="B78">
            <v>1571</v>
          </cell>
        </row>
        <row r="79">
          <cell r="B79">
            <v>320</v>
          </cell>
        </row>
        <row r="80">
          <cell r="B80">
            <v>188</v>
          </cell>
        </row>
        <row r="81">
          <cell r="B81">
            <v>4835</v>
          </cell>
        </row>
        <row r="82">
          <cell r="B82">
            <v>1075</v>
          </cell>
        </row>
        <row r="83">
          <cell r="B83">
            <v>526</v>
          </cell>
        </row>
        <row r="84">
          <cell r="B84">
            <v>831</v>
          </cell>
        </row>
        <row r="85">
          <cell r="B85">
            <v>3117</v>
          </cell>
        </row>
        <row r="86">
          <cell r="B86">
            <v>20475</v>
          </cell>
        </row>
        <row r="87">
          <cell r="B87">
            <v>1969</v>
          </cell>
        </row>
        <row r="88">
          <cell r="B88">
            <v>119</v>
          </cell>
        </row>
        <row r="89">
          <cell r="B89">
            <v>3030</v>
          </cell>
        </row>
        <row r="90">
          <cell r="B90">
            <v>287</v>
          </cell>
        </row>
        <row r="91">
          <cell r="B91">
            <v>4319</v>
          </cell>
        </row>
        <row r="92">
          <cell r="B92">
            <v>55032</v>
          </cell>
        </row>
        <row r="93">
          <cell r="B93">
            <v>20347</v>
          </cell>
        </row>
        <row r="94">
          <cell r="B94">
            <v>447</v>
          </cell>
        </row>
        <row r="95">
          <cell r="B95">
            <v>2515</v>
          </cell>
        </row>
        <row r="96">
          <cell r="B96">
            <v>2673</v>
          </cell>
        </row>
        <row r="97">
          <cell r="B97">
            <v>639</v>
          </cell>
        </row>
        <row r="98">
          <cell r="B98">
            <v>425</v>
          </cell>
        </row>
        <row r="99">
          <cell r="B99">
            <v>151</v>
          </cell>
        </row>
        <row r="100">
          <cell r="B100">
            <v>3641</v>
          </cell>
        </row>
        <row r="101">
          <cell r="B101">
            <v>2600</v>
          </cell>
        </row>
        <row r="102">
          <cell r="B102">
            <v>12920</v>
          </cell>
        </row>
        <row r="103">
          <cell r="B103">
            <v>380</v>
          </cell>
        </row>
        <row r="104">
          <cell r="B104">
            <v>9640</v>
          </cell>
        </row>
        <row r="105">
          <cell r="B105">
            <v>381</v>
          </cell>
        </row>
        <row r="106">
          <cell r="B106">
            <v>258</v>
          </cell>
        </row>
        <row r="107">
          <cell r="B107">
            <v>176</v>
          </cell>
        </row>
        <row r="108">
          <cell r="B108">
            <v>820</v>
          </cell>
        </row>
        <row r="109">
          <cell r="B109">
            <v>7922</v>
          </cell>
        </row>
        <row r="110">
          <cell r="B110">
            <v>220</v>
          </cell>
        </row>
        <row r="111">
          <cell r="B111">
            <v>457</v>
          </cell>
        </row>
        <row r="112">
          <cell r="B112">
            <v>1162</v>
          </cell>
        </row>
        <row r="113">
          <cell r="B113">
            <v>5236</v>
          </cell>
        </row>
        <row r="114">
          <cell r="B114">
            <v>981</v>
          </cell>
        </row>
        <row r="115">
          <cell r="B115">
            <v>892</v>
          </cell>
        </row>
        <row r="116">
          <cell r="B116">
            <v>8397</v>
          </cell>
        </row>
        <row r="117">
          <cell r="B117">
            <v>10260</v>
          </cell>
        </row>
        <row r="118">
          <cell r="B118">
            <v>11707</v>
          </cell>
        </row>
        <row r="119">
          <cell r="B119">
            <v>1753</v>
          </cell>
        </row>
        <row r="120">
          <cell r="B120">
            <v>3872</v>
          </cell>
        </row>
        <row r="121">
          <cell r="B121">
            <v>25482</v>
          </cell>
        </row>
        <row r="122">
          <cell r="B122">
            <v>13541</v>
          </cell>
        </row>
        <row r="123">
          <cell r="B123">
            <v>89074</v>
          </cell>
        </row>
        <row r="124">
          <cell r="B124">
            <v>725</v>
          </cell>
        </row>
        <row r="125">
          <cell r="B125">
            <v>18032</v>
          </cell>
        </row>
        <row r="126">
          <cell r="B126">
            <v>173</v>
          </cell>
        </row>
        <row r="127">
          <cell r="B127">
            <v>307</v>
          </cell>
        </row>
        <row r="128">
          <cell r="B128">
            <v>233</v>
          </cell>
        </row>
        <row r="129">
          <cell r="B129">
            <v>10927</v>
          </cell>
        </row>
        <row r="130">
          <cell r="B130">
            <v>2217</v>
          </cell>
        </row>
        <row r="131">
          <cell r="B131">
            <v>1164</v>
          </cell>
        </row>
        <row r="132">
          <cell r="B132">
            <v>803</v>
          </cell>
        </row>
        <row r="133">
          <cell r="B133">
            <v>612</v>
          </cell>
        </row>
        <row r="134">
          <cell r="B134">
            <v>1398</v>
          </cell>
        </row>
        <row r="135">
          <cell r="B135">
            <v>809</v>
          </cell>
        </row>
        <row r="136">
          <cell r="B136">
            <v>61180</v>
          </cell>
        </row>
        <row r="137">
          <cell r="B137">
            <v>811</v>
          </cell>
        </row>
        <row r="138">
          <cell r="B138">
            <v>2092</v>
          </cell>
        </row>
        <row r="139">
          <cell r="B139">
            <v>122</v>
          </cell>
        </row>
        <row r="140">
          <cell r="B140">
            <v>8569</v>
          </cell>
        </row>
        <row r="141">
          <cell r="B141">
            <v>245</v>
          </cell>
        </row>
        <row r="142">
          <cell r="B142">
            <v>855</v>
          </cell>
        </row>
        <row r="143">
          <cell r="B143">
            <v>362</v>
          </cell>
        </row>
        <row r="144">
          <cell r="B144">
            <v>2132</v>
          </cell>
        </row>
        <row r="145">
          <cell r="B145">
            <v>6786</v>
          </cell>
        </row>
        <row r="146">
          <cell r="B146">
            <v>24962</v>
          </cell>
        </row>
        <row r="147">
          <cell r="B147">
            <v>8235</v>
          </cell>
        </row>
        <row r="148">
          <cell r="B148">
            <v>1039</v>
          </cell>
        </row>
        <row r="149">
          <cell r="B149">
            <v>3074</v>
          </cell>
        </row>
        <row r="150">
          <cell r="B150">
            <v>1070</v>
          </cell>
        </row>
        <row r="151">
          <cell r="B151">
            <v>174</v>
          </cell>
        </row>
        <row r="152">
          <cell r="B152">
            <v>30568</v>
          </cell>
        </row>
        <row r="153">
          <cell r="B153">
            <v>1344</v>
          </cell>
        </row>
        <row r="154">
          <cell r="B154">
            <v>6744</v>
          </cell>
        </row>
        <row r="155">
          <cell r="B155">
            <v>2476</v>
          </cell>
        </row>
        <row r="156">
          <cell r="B156">
            <v>1650</v>
          </cell>
        </row>
        <row r="157">
          <cell r="B157">
            <v>7079</v>
          </cell>
        </row>
        <row r="158">
          <cell r="B158">
            <v>6773</v>
          </cell>
        </row>
        <row r="159">
          <cell r="B159">
            <v>2041</v>
          </cell>
        </row>
        <row r="160">
          <cell r="B160">
            <v>2288</v>
          </cell>
        </row>
        <row r="161">
          <cell r="B161">
            <v>870</v>
          </cell>
        </row>
        <row r="162">
          <cell r="B162">
            <v>3891</v>
          </cell>
        </row>
        <row r="163">
          <cell r="B163">
            <v>91877</v>
          </cell>
        </row>
        <row r="164">
          <cell r="B164">
            <v>5588</v>
          </cell>
        </row>
        <row r="165">
          <cell r="B165">
            <v>2116</v>
          </cell>
        </row>
        <row r="166">
          <cell r="B166">
            <v>2378</v>
          </cell>
        </row>
        <row r="167">
          <cell r="B167">
            <v>7300</v>
          </cell>
        </row>
        <row r="168">
          <cell r="B168">
            <v>325</v>
          </cell>
        </row>
        <row r="169">
          <cell r="B169">
            <v>421</v>
          </cell>
        </row>
        <row r="170">
          <cell r="B170">
            <v>628</v>
          </cell>
        </row>
        <row r="171">
          <cell r="B171">
            <v>497</v>
          </cell>
        </row>
        <row r="172">
          <cell r="B172">
            <v>2288</v>
          </cell>
        </row>
        <row r="173">
          <cell r="B173">
            <v>143</v>
          </cell>
        </row>
        <row r="174">
          <cell r="B174">
            <v>857</v>
          </cell>
        </row>
        <row r="175">
          <cell r="B175">
            <v>2418</v>
          </cell>
        </row>
        <row r="176">
          <cell r="B176">
            <v>4540</v>
          </cell>
        </row>
        <row r="177">
          <cell r="B177">
            <v>9711</v>
          </cell>
        </row>
        <row r="178">
          <cell r="B178">
            <v>1022</v>
          </cell>
        </row>
        <row r="179">
          <cell r="B179">
            <v>1025</v>
          </cell>
        </row>
        <row r="180">
          <cell r="B180">
            <v>26171</v>
          </cell>
        </row>
        <row r="181">
          <cell r="B181">
            <v>61466</v>
          </cell>
        </row>
        <row r="182">
          <cell r="B182">
            <v>5844</v>
          </cell>
        </row>
        <row r="183">
          <cell r="B183">
            <v>6168</v>
          </cell>
        </row>
        <row r="184">
          <cell r="B184">
            <v>379</v>
          </cell>
        </row>
        <row r="185">
          <cell r="B185">
            <v>505</v>
          </cell>
        </row>
        <row r="186">
          <cell r="B186">
            <v>10837</v>
          </cell>
        </row>
        <row r="187">
          <cell r="B187">
            <v>1090</v>
          </cell>
        </row>
        <row r="188">
          <cell r="B188">
            <v>15051</v>
          </cell>
        </row>
        <row r="189">
          <cell r="B189">
            <v>92490</v>
          </cell>
        </row>
        <row r="190">
          <cell r="B190">
            <v>12352</v>
          </cell>
        </row>
        <row r="191">
          <cell r="B191">
            <v>2695</v>
          </cell>
        </row>
        <row r="192">
          <cell r="B192">
            <v>1465</v>
          </cell>
        </row>
        <row r="193">
          <cell r="B193">
            <v>12327</v>
          </cell>
        </row>
        <row r="194">
          <cell r="B194">
            <v>8104</v>
          </cell>
        </row>
        <row r="195">
          <cell r="B195">
            <v>6851</v>
          </cell>
        </row>
        <row r="196">
          <cell r="B196">
            <v>3417</v>
          </cell>
        </row>
        <row r="197">
          <cell r="B197">
            <v>947</v>
          </cell>
        </row>
        <row r="198">
          <cell r="B198">
            <v>3230</v>
          </cell>
        </row>
        <row r="199">
          <cell r="B199">
            <v>352</v>
          </cell>
        </row>
        <row r="200">
          <cell r="B200">
            <v>2182</v>
          </cell>
        </row>
        <row r="201">
          <cell r="B201">
            <v>1072</v>
          </cell>
        </row>
        <row r="202">
          <cell r="B202">
            <v>1431</v>
          </cell>
        </row>
        <row r="203">
          <cell r="B203">
            <v>1761</v>
          </cell>
        </row>
        <row r="204">
          <cell r="B204">
            <v>1288</v>
          </cell>
        </row>
        <row r="205">
          <cell r="B205">
            <v>5758</v>
          </cell>
        </row>
        <row r="206">
          <cell r="B206">
            <v>4545</v>
          </cell>
        </row>
        <row r="207">
          <cell r="B207">
            <v>249</v>
          </cell>
        </row>
        <row r="208">
          <cell r="B208">
            <v>1041</v>
          </cell>
        </row>
        <row r="209">
          <cell r="B209">
            <v>290</v>
          </cell>
        </row>
        <row r="210">
          <cell r="B210">
            <v>1836</v>
          </cell>
        </row>
        <row r="211">
          <cell r="B211">
            <v>3893</v>
          </cell>
        </row>
        <row r="212">
          <cell r="B212">
            <v>661</v>
          </cell>
        </row>
        <row r="213">
          <cell r="B213">
            <v>5925</v>
          </cell>
        </row>
        <row r="214">
          <cell r="B214">
            <v>789</v>
          </cell>
        </row>
        <row r="215">
          <cell r="B215">
            <v>392</v>
          </cell>
        </row>
        <row r="216">
          <cell r="B216">
            <v>255</v>
          </cell>
        </row>
        <row r="217">
          <cell r="B217">
            <v>1410</v>
          </cell>
        </row>
        <row r="218">
          <cell r="B218">
            <v>12467</v>
          </cell>
        </row>
        <row r="219">
          <cell r="B219">
            <v>12525</v>
          </cell>
        </row>
        <row r="220">
          <cell r="B220">
            <v>10866</v>
          </cell>
        </row>
        <row r="221">
          <cell r="B221">
            <v>9605</v>
          </cell>
        </row>
        <row r="222">
          <cell r="B222">
            <v>275</v>
          </cell>
        </row>
        <row r="223">
          <cell r="B223">
            <v>116407</v>
          </cell>
        </row>
        <row r="224">
          <cell r="B224">
            <v>4306</v>
          </cell>
        </row>
        <row r="225">
          <cell r="B225">
            <v>10469</v>
          </cell>
        </row>
        <row r="226">
          <cell r="B226">
            <v>178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- Cash"/>
      <sheetName val="Receipts - Revenues"/>
      <sheetName val="Disbursements - Staff"/>
      <sheetName val="Disbursements - Lib. Resources"/>
      <sheetName val="Disbursements - Administration"/>
      <sheetName val="Disbursemts - Maint., Transfers"/>
      <sheetName val="Disbursements - Other"/>
      <sheetName val="Cash balance"/>
      <sheetName val="SUMMARY"/>
      <sheetName val="Direct Payments"/>
      <sheetName val="Chart1"/>
      <sheetName val="PerCapita-Averages"/>
      <sheetName val="Sheet1"/>
      <sheetName val="TTL Support"/>
      <sheetName val="Sheet3"/>
      <sheetName val="Library support stars"/>
      <sheetName val="Sheet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>
        <row r="3">
          <cell r="C3" t="str">
            <v>a</v>
          </cell>
        </row>
        <row r="4">
          <cell r="C4" t="str">
            <v>b</v>
          </cell>
        </row>
        <row r="5">
          <cell r="C5" t="str">
            <v>f</v>
          </cell>
        </row>
        <row r="6">
          <cell r="C6" t="str">
            <v>b</v>
          </cell>
        </row>
        <row r="7">
          <cell r="C7" t="str">
            <v>b</v>
          </cell>
        </row>
        <row r="8">
          <cell r="C8" t="str">
            <v>a</v>
          </cell>
        </row>
        <row r="9">
          <cell r="C9" t="str">
            <v>a</v>
          </cell>
        </row>
        <row r="10">
          <cell r="C10" t="str">
            <v>a</v>
          </cell>
        </row>
        <row r="11">
          <cell r="C11" t="str">
            <v>a</v>
          </cell>
        </row>
        <row r="12">
          <cell r="C12" t="str">
            <v>c</v>
          </cell>
        </row>
        <row r="13">
          <cell r="C13" t="str">
            <v>e</v>
          </cell>
        </row>
        <row r="14">
          <cell r="C14" t="str">
            <v>e</v>
          </cell>
        </row>
        <row r="15">
          <cell r="C15" t="str">
            <v>a</v>
          </cell>
        </row>
        <row r="16">
          <cell r="C16" t="str">
            <v>e</v>
          </cell>
        </row>
        <row r="17">
          <cell r="C17" t="str">
            <v>b</v>
          </cell>
        </row>
        <row r="18">
          <cell r="C18" t="str">
            <v>c</v>
          </cell>
        </row>
        <row r="19">
          <cell r="C19" t="str">
            <v>a</v>
          </cell>
        </row>
        <row r="20">
          <cell r="C20" t="str">
            <v>e</v>
          </cell>
        </row>
        <row r="21">
          <cell r="C21" t="str">
            <v>c</v>
          </cell>
        </row>
        <row r="22">
          <cell r="C22" t="str">
            <v>b</v>
          </cell>
        </row>
        <row r="23">
          <cell r="C23" t="str">
            <v>b</v>
          </cell>
        </row>
        <row r="24">
          <cell r="C24" t="str">
            <v>a</v>
          </cell>
        </row>
        <row r="25">
          <cell r="C25" t="str">
            <v>d</v>
          </cell>
        </row>
        <row r="26">
          <cell r="C26" t="str">
            <v>a</v>
          </cell>
        </row>
        <row r="27">
          <cell r="C27" t="str">
            <v>c</v>
          </cell>
        </row>
        <row r="28">
          <cell r="C28" t="str">
            <v>d</v>
          </cell>
        </row>
        <row r="29">
          <cell r="C29" t="str">
            <v>d</v>
          </cell>
        </row>
        <row r="30">
          <cell r="C30" t="str">
            <v>c</v>
          </cell>
        </row>
        <row r="31">
          <cell r="C31" t="str">
            <v>e</v>
          </cell>
        </row>
        <row r="32">
          <cell r="C32" t="str">
            <v>e</v>
          </cell>
        </row>
        <row r="33">
          <cell r="C33" t="str">
            <v>c</v>
          </cell>
        </row>
        <row r="34">
          <cell r="C34" t="str">
            <v>b</v>
          </cell>
        </row>
        <row r="35">
          <cell r="C35" t="str">
            <v>b</v>
          </cell>
        </row>
        <row r="36">
          <cell r="C36" t="str">
            <v>e</v>
          </cell>
        </row>
        <row r="37">
          <cell r="C37" t="str">
            <v>a</v>
          </cell>
        </row>
        <row r="38">
          <cell r="C38" t="str">
            <v>f</v>
          </cell>
        </row>
        <row r="39">
          <cell r="C39" t="str">
            <v>c</v>
          </cell>
        </row>
        <row r="40">
          <cell r="C40" t="str">
            <v>h</v>
          </cell>
        </row>
        <row r="41">
          <cell r="C41" t="str">
            <v>c</v>
          </cell>
        </row>
        <row r="42">
          <cell r="C42" t="str">
            <v>f</v>
          </cell>
        </row>
        <row r="43">
          <cell r="C43" t="str">
            <v>f</v>
          </cell>
        </row>
        <row r="44">
          <cell r="C44" t="str">
            <v>a</v>
          </cell>
        </row>
        <row r="45">
          <cell r="C45" t="str">
            <v>d</v>
          </cell>
        </row>
        <row r="46">
          <cell r="C46" t="str">
            <v>a</v>
          </cell>
        </row>
        <row r="47">
          <cell r="C47" t="str">
            <v>a</v>
          </cell>
        </row>
        <row r="48">
          <cell r="C48" t="str">
            <v>d</v>
          </cell>
        </row>
        <row r="49">
          <cell r="C49" t="str">
            <v>b</v>
          </cell>
        </row>
        <row r="50">
          <cell r="C50" t="str">
            <v>a</v>
          </cell>
        </row>
        <row r="51">
          <cell r="C51" t="str">
            <v>a</v>
          </cell>
        </row>
        <row r="52">
          <cell r="C52" t="str">
            <v>a</v>
          </cell>
        </row>
        <row r="53">
          <cell r="C53" t="str">
            <v>e</v>
          </cell>
        </row>
        <row r="54">
          <cell r="C54" t="str">
            <v>d</v>
          </cell>
        </row>
        <row r="55">
          <cell r="C55" t="str">
            <v>a</v>
          </cell>
        </row>
        <row r="56">
          <cell r="C56" t="str">
            <v>e</v>
          </cell>
        </row>
        <row r="57">
          <cell r="C57" t="str">
            <v>f</v>
          </cell>
        </row>
        <row r="58">
          <cell r="C58" t="str">
            <v>f</v>
          </cell>
        </row>
        <row r="59">
          <cell r="C59" t="str">
            <v>b</v>
          </cell>
        </row>
        <row r="60">
          <cell r="C60" t="str">
            <v>b</v>
          </cell>
        </row>
        <row r="61">
          <cell r="C61" t="str">
            <v>a</v>
          </cell>
        </row>
        <row r="62">
          <cell r="C62" t="str">
            <v>a</v>
          </cell>
        </row>
        <row r="63">
          <cell r="C63" t="str">
            <v>d</v>
          </cell>
        </row>
        <row r="64">
          <cell r="C64" t="str">
            <v>e</v>
          </cell>
        </row>
        <row r="65">
          <cell r="C65" t="str">
            <v>a</v>
          </cell>
        </row>
        <row r="66">
          <cell r="C66" t="str">
            <v>b</v>
          </cell>
        </row>
        <row r="67">
          <cell r="C67" t="str">
            <v>b</v>
          </cell>
        </row>
        <row r="68">
          <cell r="C68" t="str">
            <v>a</v>
          </cell>
        </row>
        <row r="69">
          <cell r="C69" t="str">
            <v>a</v>
          </cell>
        </row>
        <row r="70">
          <cell r="C70" t="str">
            <v>e</v>
          </cell>
        </row>
        <row r="71">
          <cell r="C71" t="str">
            <v>d</v>
          </cell>
        </row>
        <row r="72">
          <cell r="C72" t="str">
            <v>a</v>
          </cell>
        </row>
        <row r="73">
          <cell r="C73" t="str">
            <v>e</v>
          </cell>
        </row>
        <row r="74">
          <cell r="C74" t="str">
            <v>e</v>
          </cell>
        </row>
        <row r="75">
          <cell r="C75" t="str">
            <v>b</v>
          </cell>
        </row>
        <row r="76">
          <cell r="C76" t="str">
            <v>b</v>
          </cell>
        </row>
        <row r="77">
          <cell r="C77" t="str">
            <v>a</v>
          </cell>
        </row>
        <row r="78">
          <cell r="C78" t="str">
            <v>a</v>
          </cell>
        </row>
        <row r="79">
          <cell r="C79" t="str">
            <v>h</v>
          </cell>
        </row>
        <row r="80">
          <cell r="C80" t="str">
            <v>e</v>
          </cell>
        </row>
        <row r="81">
          <cell r="C81" t="str">
            <v>c</v>
          </cell>
        </row>
        <row r="82">
          <cell r="C82" t="str">
            <v>a</v>
          </cell>
        </row>
        <row r="83">
          <cell r="C83" t="str">
            <v>a</v>
          </cell>
        </row>
        <row r="84">
          <cell r="C84" t="str">
            <v>d</v>
          </cell>
        </row>
        <row r="85">
          <cell r="C85" t="str">
            <v>b</v>
          </cell>
        </row>
        <row r="86">
          <cell r="C86" t="str">
            <v>a</v>
          </cell>
        </row>
        <row r="87">
          <cell r="C87" t="str">
            <v>b</v>
          </cell>
        </row>
        <row r="88">
          <cell r="C88" t="str">
            <v>d</v>
          </cell>
        </row>
        <row r="89">
          <cell r="C89" t="str">
            <v>f</v>
          </cell>
        </row>
        <row r="90">
          <cell r="C90" t="str">
            <v>c</v>
          </cell>
        </row>
        <row r="91">
          <cell r="C91" t="str">
            <v>a</v>
          </cell>
        </row>
        <row r="92">
          <cell r="C92" t="str">
            <v>d</v>
          </cell>
        </row>
        <row r="93">
          <cell r="C93" t="str">
            <v>a</v>
          </cell>
        </row>
        <row r="94">
          <cell r="C94" t="str">
            <v>d</v>
          </cell>
        </row>
        <row r="95">
          <cell r="C95" t="str">
            <v>f</v>
          </cell>
        </row>
        <row r="96">
          <cell r="C96" t="str">
            <v>f</v>
          </cell>
        </row>
        <row r="97">
          <cell r="C97" t="str">
            <v>a</v>
          </cell>
        </row>
        <row r="98">
          <cell r="C98" t="str">
            <v>c</v>
          </cell>
        </row>
        <row r="99">
          <cell r="C99" t="str">
            <v>d</v>
          </cell>
        </row>
        <row r="100">
          <cell r="C100" t="str">
            <v>b</v>
          </cell>
        </row>
        <row r="101">
          <cell r="C101" t="str">
            <v>a</v>
          </cell>
        </row>
        <row r="102">
          <cell r="C102" t="str">
            <v>a</v>
          </cell>
        </row>
        <row r="103">
          <cell r="C103" t="str">
            <v>d</v>
          </cell>
        </row>
        <row r="104">
          <cell r="C104" t="str">
            <v>d</v>
          </cell>
        </row>
        <row r="105">
          <cell r="C105" t="str">
            <v>e</v>
          </cell>
        </row>
        <row r="106">
          <cell r="C106" t="str">
            <v>a</v>
          </cell>
        </row>
        <row r="107">
          <cell r="C107" t="str">
            <v>e</v>
          </cell>
        </row>
        <row r="108">
          <cell r="C108" t="str">
            <v>a</v>
          </cell>
        </row>
        <row r="109">
          <cell r="C109" t="str">
            <v>a</v>
          </cell>
        </row>
        <row r="110">
          <cell r="C110" t="str">
            <v>a</v>
          </cell>
        </row>
        <row r="111">
          <cell r="C111" t="str">
            <v>b</v>
          </cell>
        </row>
        <row r="112">
          <cell r="C112" t="str">
            <v>e</v>
          </cell>
        </row>
        <row r="113">
          <cell r="C113" t="str">
            <v>a</v>
          </cell>
        </row>
        <row r="114">
          <cell r="C114" t="str">
            <v>b</v>
          </cell>
        </row>
        <row r="115">
          <cell r="C115" t="str">
            <v>d</v>
          </cell>
        </row>
        <row r="116">
          <cell r="C116" t="str">
            <v>b</v>
          </cell>
        </row>
        <row r="117">
          <cell r="C117" t="str">
            <v>a</v>
          </cell>
        </row>
        <row r="118">
          <cell r="C118" t="str">
            <v>b</v>
          </cell>
        </row>
        <row r="119">
          <cell r="C119" t="str">
            <v>e</v>
          </cell>
        </row>
        <row r="120">
          <cell r="C120" t="str">
            <v>e</v>
          </cell>
        </row>
        <row r="121">
          <cell r="C121" t="str">
            <v>f</v>
          </cell>
        </row>
        <row r="122">
          <cell r="C122" t="str">
            <v>c</v>
          </cell>
        </row>
        <row r="123">
          <cell r="C123" t="str">
            <v>f</v>
          </cell>
        </row>
        <row r="124">
          <cell r="C124" t="str">
            <v>f</v>
          </cell>
        </row>
        <row r="125">
          <cell r="C125" t="str">
            <v>g</v>
          </cell>
        </row>
        <row r="126">
          <cell r="C126" t="str">
            <v>b</v>
          </cell>
        </row>
        <row r="127">
          <cell r="C127" t="str">
            <v>f</v>
          </cell>
        </row>
        <row r="128">
          <cell r="C128" t="str">
            <v>a</v>
          </cell>
        </row>
        <row r="129">
          <cell r="C129" t="str">
            <v>a</v>
          </cell>
        </row>
        <row r="130">
          <cell r="C130" t="str">
            <v>a</v>
          </cell>
        </row>
        <row r="131">
          <cell r="C131" t="str">
            <v>e</v>
          </cell>
        </row>
        <row r="132">
          <cell r="C132" t="str">
            <v>c</v>
          </cell>
        </row>
        <row r="133">
          <cell r="C133" t="str">
            <v>c</v>
          </cell>
        </row>
        <row r="134">
          <cell r="C134" t="str">
            <v>b</v>
          </cell>
        </row>
        <row r="135">
          <cell r="C135" t="str">
            <v>a</v>
          </cell>
        </row>
        <row r="136">
          <cell r="C136" t="str">
            <v>c</v>
          </cell>
        </row>
        <row r="137">
          <cell r="C137" t="str">
            <v>b</v>
          </cell>
        </row>
        <row r="138">
          <cell r="C138" t="str">
            <v>g</v>
          </cell>
        </row>
        <row r="139">
          <cell r="C139" t="str">
            <v>b</v>
          </cell>
        </row>
        <row r="140">
          <cell r="C140" t="str">
            <v>c</v>
          </cell>
        </row>
        <row r="141">
          <cell r="C141" t="str">
            <v>a</v>
          </cell>
        </row>
        <row r="142">
          <cell r="C142" t="str">
            <v>e</v>
          </cell>
        </row>
        <row r="143">
          <cell r="C143" t="str">
            <v>a</v>
          </cell>
        </row>
        <row r="144">
          <cell r="C144" t="str">
            <v>b</v>
          </cell>
        </row>
        <row r="145">
          <cell r="C145" t="str">
            <v>a</v>
          </cell>
        </row>
        <row r="146">
          <cell r="C146" t="str">
            <v>c</v>
          </cell>
        </row>
        <row r="147">
          <cell r="C147" t="str">
            <v>a</v>
          </cell>
        </row>
        <row r="148">
          <cell r="C148" t="str">
            <v>e</v>
          </cell>
        </row>
        <row r="149">
          <cell r="C149" t="str">
            <v>f</v>
          </cell>
        </row>
        <row r="150">
          <cell r="C150" t="str">
            <v>e</v>
          </cell>
        </row>
        <row r="151">
          <cell r="C151" t="str">
            <v>b</v>
          </cell>
        </row>
        <row r="152">
          <cell r="C152" t="str">
            <v>d</v>
          </cell>
        </row>
        <row r="153">
          <cell r="C153" t="str">
            <v>b</v>
          </cell>
        </row>
        <row r="154">
          <cell r="C154" t="str">
            <v>a</v>
          </cell>
        </row>
        <row r="155">
          <cell r="C155" t="str">
            <v>f</v>
          </cell>
        </row>
        <row r="156">
          <cell r="C156" t="str">
            <v>c</v>
          </cell>
        </row>
        <row r="157">
          <cell r="C157" t="str">
            <v>e</v>
          </cell>
        </row>
        <row r="158">
          <cell r="C158" t="str">
            <v>c</v>
          </cell>
        </row>
        <row r="159">
          <cell r="C159" t="str">
            <v>c</v>
          </cell>
        </row>
        <row r="160">
          <cell r="C160" t="str">
            <v>e</v>
          </cell>
        </row>
        <row r="161">
          <cell r="C161" t="str">
            <v>e</v>
          </cell>
        </row>
        <row r="162">
          <cell r="C162" t="str">
            <v>c</v>
          </cell>
        </row>
        <row r="163">
          <cell r="C163" t="str">
            <v>d</v>
          </cell>
        </row>
        <row r="164">
          <cell r="C164" t="str">
            <v>b</v>
          </cell>
        </row>
        <row r="165">
          <cell r="C165" t="str">
            <v>d</v>
          </cell>
        </row>
        <row r="166">
          <cell r="C166" t="str">
            <v>g</v>
          </cell>
        </row>
        <row r="167">
          <cell r="C167" t="str">
            <v>d</v>
          </cell>
        </row>
        <row r="168">
          <cell r="C168" t="str">
            <v>c</v>
          </cell>
        </row>
        <row r="169">
          <cell r="C169" t="str">
            <v>g</v>
          </cell>
        </row>
        <row r="170">
          <cell r="C170" t="str">
            <v>c</v>
          </cell>
        </row>
        <row r="171">
          <cell r="C171" t="str">
            <v>e</v>
          </cell>
        </row>
        <row r="172">
          <cell r="C172" t="str">
            <v>a</v>
          </cell>
        </row>
        <row r="173">
          <cell r="C173" t="str">
            <v>a</v>
          </cell>
        </row>
        <row r="174">
          <cell r="C174" t="str">
            <v>b</v>
          </cell>
        </row>
        <row r="175">
          <cell r="C175" t="str">
            <v>a</v>
          </cell>
        </row>
        <row r="176">
          <cell r="C176" t="str">
            <v>a</v>
          </cell>
        </row>
        <row r="177">
          <cell r="C177" t="str">
            <v>a</v>
          </cell>
        </row>
        <row r="178">
          <cell r="C178" t="str">
            <v>a</v>
          </cell>
        </row>
        <row r="179">
          <cell r="C179" t="str">
            <v>b</v>
          </cell>
        </row>
        <row r="180">
          <cell r="C180" t="str">
            <v>c</v>
          </cell>
        </row>
        <row r="181">
          <cell r="C181" t="str">
            <v>e</v>
          </cell>
        </row>
        <row r="182">
          <cell r="C182" t="str">
            <v>b</v>
          </cell>
        </row>
        <row r="183">
          <cell r="C183" t="str">
            <v>b</v>
          </cell>
        </row>
        <row r="184">
          <cell r="C184" t="str">
            <v>f</v>
          </cell>
        </row>
        <row r="185">
          <cell r="C185" t="str">
            <v>g</v>
          </cell>
        </row>
        <row r="186">
          <cell r="C186" t="str">
            <v>e</v>
          </cell>
        </row>
        <row r="187">
          <cell r="C187" t="str">
            <v>e</v>
          </cell>
        </row>
        <row r="188">
          <cell r="C188" t="str">
            <v>a</v>
          </cell>
        </row>
        <row r="189">
          <cell r="C189" t="str">
            <v>a</v>
          </cell>
        </row>
        <row r="190">
          <cell r="C190" t="str">
            <v>f</v>
          </cell>
        </row>
        <row r="191">
          <cell r="C191" t="str">
            <v>b</v>
          </cell>
        </row>
        <row r="192">
          <cell r="C192" t="str">
            <v>f</v>
          </cell>
        </row>
        <row r="193">
          <cell r="C193" t="str">
            <v>g</v>
          </cell>
        </row>
        <row r="194">
          <cell r="C194" t="str">
            <v>f</v>
          </cell>
        </row>
        <row r="195">
          <cell r="C195" t="str">
            <v>c</v>
          </cell>
        </row>
        <row r="196">
          <cell r="C196" t="str">
            <v>c</v>
          </cell>
        </row>
        <row r="197">
          <cell r="C197" t="str">
            <v>e</v>
          </cell>
        </row>
        <row r="198">
          <cell r="C198" t="str">
            <v>e</v>
          </cell>
        </row>
        <row r="199">
          <cell r="C199" t="str">
            <v>e</v>
          </cell>
        </row>
        <row r="200">
          <cell r="C200" t="str">
            <v>a</v>
          </cell>
        </row>
        <row r="201">
          <cell r="C201" t="str">
            <v>d</v>
          </cell>
        </row>
        <row r="202">
          <cell r="C202" t="str">
            <v>b</v>
          </cell>
        </row>
        <row r="203">
          <cell r="C203" t="str">
            <v>d</v>
          </cell>
        </row>
        <row r="204">
          <cell r="C204" t="str">
            <v>a</v>
          </cell>
        </row>
        <row r="205">
          <cell r="C205" t="str">
            <v>c</v>
          </cell>
        </row>
        <row r="206">
          <cell r="C206" t="str">
            <v>b</v>
          </cell>
        </row>
        <row r="207">
          <cell r="C207" t="str">
            <v>b</v>
          </cell>
        </row>
        <row r="208">
          <cell r="C208" t="str">
            <v>c</v>
          </cell>
        </row>
        <row r="209">
          <cell r="C209" t="str">
            <v>b</v>
          </cell>
        </row>
        <row r="210">
          <cell r="C210" t="str">
            <v>e</v>
          </cell>
        </row>
        <row r="211">
          <cell r="C211" t="str">
            <v>d</v>
          </cell>
        </row>
        <row r="212">
          <cell r="C212" t="str">
            <v>a</v>
          </cell>
        </row>
        <row r="213">
          <cell r="C213" t="str">
            <v>b</v>
          </cell>
        </row>
        <row r="214">
          <cell r="C214" t="str">
            <v>a</v>
          </cell>
        </row>
        <row r="215">
          <cell r="C215" t="str">
            <v>c</v>
          </cell>
        </row>
        <row r="216">
          <cell r="C216" t="str">
            <v>d</v>
          </cell>
        </row>
        <row r="217">
          <cell r="C217" t="str">
            <v>b</v>
          </cell>
        </row>
        <row r="218">
          <cell r="C218" t="str">
            <v>e</v>
          </cell>
        </row>
        <row r="219">
          <cell r="C219" t="str">
            <v>a</v>
          </cell>
        </row>
        <row r="220">
          <cell r="C220" t="str">
            <v>a</v>
          </cell>
        </row>
        <row r="221">
          <cell r="C221" t="str">
            <v>a</v>
          </cell>
        </row>
        <row r="222">
          <cell r="C222" t="str">
            <v>f</v>
          </cell>
        </row>
        <row r="223">
          <cell r="C223" t="str">
            <v>f</v>
          </cell>
        </row>
        <row r="224">
          <cell r="C224" t="str">
            <v>f</v>
          </cell>
        </row>
        <row r="225">
          <cell r="C225" t="str">
            <v>e</v>
          </cell>
        </row>
        <row r="226">
          <cell r="C226" t="str">
            <v>a</v>
          </cell>
        </row>
        <row r="227">
          <cell r="C227" t="str">
            <v>d</v>
          </cell>
        </row>
        <row r="228">
          <cell r="C228" t="str">
            <v>e</v>
          </cell>
        </row>
        <row r="229">
          <cell r="C229" t="str">
            <v>a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0809Comp"/>
      <sheetName val="Averages-Table"/>
      <sheetName val="Average TTLs - Table"/>
      <sheetName val="TopThirty"/>
      <sheetName val="LocalApprop-List"/>
      <sheetName val="bySystem"/>
      <sheetName val="SystemAverages"/>
    </sheetNames>
    <sheetDataSet>
      <sheetData sheetId="0">
        <row r="2">
          <cell r="C2" t="str">
            <v>0-600</v>
          </cell>
          <cell r="D2" t="str">
            <v>MLS</v>
          </cell>
        </row>
        <row r="3">
          <cell r="D3" t="str">
            <v>MLS</v>
          </cell>
        </row>
        <row r="4">
          <cell r="D4" t="str">
            <v>MLS</v>
          </cell>
        </row>
        <row r="5">
          <cell r="D5" t="str">
            <v>YRL</v>
          </cell>
        </row>
        <row r="6">
          <cell r="D6" t="str">
            <v>PRL</v>
          </cell>
        </row>
        <row r="7">
          <cell r="D7" t="str">
            <v>PRL</v>
          </cell>
        </row>
        <row r="8">
          <cell r="D8" t="str">
            <v>PRL</v>
          </cell>
        </row>
        <row r="10">
          <cell r="D10" t="str">
            <v>CARLS</v>
          </cell>
        </row>
        <row r="11">
          <cell r="D11" t="str">
            <v>NLLS</v>
          </cell>
        </row>
        <row r="12">
          <cell r="D12" t="str">
            <v>NLLS</v>
          </cell>
        </row>
        <row r="14">
          <cell r="D14" t="str">
            <v>CARLS</v>
          </cell>
        </row>
        <row r="15">
          <cell r="D15" t="str">
            <v>YRL</v>
          </cell>
        </row>
        <row r="16">
          <cell r="D16" t="str">
            <v>PRL</v>
          </cell>
        </row>
        <row r="17">
          <cell r="D17" t="str">
            <v>SLS</v>
          </cell>
        </row>
        <row r="18">
          <cell r="D18" t="str">
            <v>PRL</v>
          </cell>
        </row>
        <row r="19">
          <cell r="D19" t="str">
            <v>YRL</v>
          </cell>
        </row>
        <row r="20">
          <cell r="D20" t="str">
            <v>PLS</v>
          </cell>
        </row>
        <row r="21">
          <cell r="D21" t="str">
            <v>MLS</v>
          </cell>
        </row>
        <row r="22">
          <cell r="D22" t="str">
            <v>PRL</v>
          </cell>
        </row>
        <row r="23">
          <cell r="D23" t="str">
            <v>PLS</v>
          </cell>
        </row>
        <row r="24">
          <cell r="D24" t="str">
            <v>PLS</v>
          </cell>
        </row>
        <row r="25">
          <cell r="D25" t="str">
            <v>PRL</v>
          </cell>
        </row>
        <row r="27">
          <cell r="D27" t="str">
            <v>PRL</v>
          </cell>
        </row>
        <row r="28">
          <cell r="D28" t="str">
            <v>NLLS</v>
          </cell>
        </row>
        <row r="29">
          <cell r="D29" t="str">
            <v>NLLS</v>
          </cell>
        </row>
        <row r="30">
          <cell r="D30" t="str">
            <v>NLLS</v>
          </cell>
        </row>
        <row r="31">
          <cell r="D31" t="str">
            <v>SLS</v>
          </cell>
        </row>
        <row r="32">
          <cell r="D32" t="str">
            <v>PRL</v>
          </cell>
        </row>
        <row r="33">
          <cell r="D33" t="str">
            <v>NLLS</v>
          </cell>
        </row>
        <row r="34">
          <cell r="D34" t="str">
            <v>YRL</v>
          </cell>
        </row>
        <row r="35">
          <cell r="D35" t="str">
            <v>YRL</v>
          </cell>
        </row>
        <row r="36">
          <cell r="D36" t="str">
            <v>SLS</v>
          </cell>
        </row>
        <row r="37">
          <cell r="D37" t="str">
            <v>NLLS</v>
          </cell>
        </row>
        <row r="39">
          <cell r="D39" t="str">
            <v>YRL</v>
          </cell>
        </row>
        <row r="40">
          <cell r="D40" t="str">
            <v>PRL</v>
          </cell>
        </row>
        <row r="41">
          <cell r="D41" t="str">
            <v>MLS</v>
          </cell>
        </row>
        <row r="42">
          <cell r="D42" t="str">
            <v>MLS</v>
          </cell>
        </row>
        <row r="43">
          <cell r="D43" t="str">
            <v>CARLS</v>
          </cell>
        </row>
        <row r="44">
          <cell r="D44" t="str">
            <v>CARLS</v>
          </cell>
        </row>
        <row r="45">
          <cell r="D45" t="str">
            <v>PRL</v>
          </cell>
        </row>
        <row r="46">
          <cell r="D46" t="str">
            <v>PRL</v>
          </cell>
        </row>
        <row r="47">
          <cell r="D47" t="str">
            <v>PRL</v>
          </cell>
        </row>
        <row r="48">
          <cell r="D48" t="str">
            <v>MLS</v>
          </cell>
        </row>
        <row r="49">
          <cell r="D49" t="str">
            <v>CARLS</v>
          </cell>
        </row>
        <row r="51">
          <cell r="D51" t="str">
            <v>MLS</v>
          </cell>
        </row>
        <row r="52">
          <cell r="D52" t="str">
            <v>CARLS</v>
          </cell>
        </row>
        <row r="53">
          <cell r="D53" t="str">
            <v>PRL</v>
          </cell>
        </row>
        <row r="54">
          <cell r="D54" t="str">
            <v>CARLS</v>
          </cell>
        </row>
        <row r="55">
          <cell r="D55" t="str">
            <v>MLS</v>
          </cell>
        </row>
        <row r="56">
          <cell r="D56" t="str">
            <v>NLLS</v>
          </cell>
        </row>
        <row r="57">
          <cell r="D57" t="str">
            <v>MLS</v>
          </cell>
        </row>
        <row r="58">
          <cell r="D58" t="str">
            <v>PRL</v>
          </cell>
        </row>
        <row r="59">
          <cell r="D59" t="str">
            <v>CARLS</v>
          </cell>
        </row>
        <row r="60">
          <cell r="D60" t="str">
            <v>PRL</v>
          </cell>
        </row>
        <row r="62">
          <cell r="D62" t="str">
            <v>CARLS</v>
          </cell>
        </row>
        <row r="63">
          <cell r="D63" t="str">
            <v>PRL</v>
          </cell>
        </row>
        <row r="64">
          <cell r="D64" t="str">
            <v>PRL</v>
          </cell>
        </row>
        <row r="65">
          <cell r="D65" t="str">
            <v>PRL</v>
          </cell>
        </row>
        <row r="66">
          <cell r="D66" t="str">
            <v>MLS</v>
          </cell>
        </row>
        <row r="67">
          <cell r="D67" t="str">
            <v>YRL</v>
          </cell>
        </row>
        <row r="68">
          <cell r="D68" t="str">
            <v>PRL</v>
          </cell>
        </row>
        <row r="69">
          <cell r="D69" t="str">
            <v>PRL</v>
          </cell>
        </row>
        <row r="70">
          <cell r="D70" t="str">
            <v>YRL</v>
          </cell>
        </row>
        <row r="71">
          <cell r="D71" t="str">
            <v>MLS</v>
          </cell>
        </row>
        <row r="73">
          <cell r="D73" t="str">
            <v>PRL</v>
          </cell>
        </row>
        <row r="74">
          <cell r="D74" t="str">
            <v>PRL</v>
          </cell>
        </row>
        <row r="75">
          <cell r="D75" t="str">
            <v>NLLS</v>
          </cell>
        </row>
        <row r="77">
          <cell r="D77" t="str">
            <v>YRL</v>
          </cell>
        </row>
        <row r="78">
          <cell r="D78" t="str">
            <v>NLLS</v>
          </cell>
        </row>
        <row r="79">
          <cell r="D79" t="str">
            <v>PRL</v>
          </cell>
        </row>
        <row r="80">
          <cell r="D80" t="str">
            <v>MLS</v>
          </cell>
        </row>
        <row r="81">
          <cell r="D81" t="str">
            <v>PLS</v>
          </cell>
        </row>
        <row r="82">
          <cell r="D82" t="str">
            <v>PLS</v>
          </cell>
        </row>
        <row r="83">
          <cell r="D83" t="str">
            <v>SLS</v>
          </cell>
        </row>
        <row r="84">
          <cell r="D84" t="str">
            <v>PRL</v>
          </cell>
        </row>
        <row r="85">
          <cell r="D85" t="str">
            <v>CARLS</v>
          </cell>
        </row>
        <row r="87">
          <cell r="D87" t="str">
            <v>PLS</v>
          </cell>
        </row>
        <row r="88">
          <cell r="D88" t="str">
            <v>PRL</v>
          </cell>
        </row>
        <row r="89">
          <cell r="D89" t="str">
            <v>NLLS</v>
          </cell>
        </row>
        <row r="90">
          <cell r="D90" t="str">
            <v>CARLS</v>
          </cell>
        </row>
        <row r="91">
          <cell r="D91" t="str">
            <v>YRL</v>
          </cell>
        </row>
        <row r="92">
          <cell r="D92" t="str">
            <v>PLS</v>
          </cell>
        </row>
        <row r="93">
          <cell r="D93" t="str">
            <v>PLS</v>
          </cell>
        </row>
        <row r="94">
          <cell r="D94" t="str">
            <v>CARLS</v>
          </cell>
        </row>
        <row r="95">
          <cell r="D95" t="str">
            <v>PLS</v>
          </cell>
        </row>
        <row r="96">
          <cell r="D96" t="str">
            <v>MLS</v>
          </cell>
        </row>
        <row r="97">
          <cell r="D97" t="str">
            <v>PRL</v>
          </cell>
        </row>
        <row r="98">
          <cell r="D98" t="str">
            <v>PRL</v>
          </cell>
        </row>
        <row r="99">
          <cell r="D99" t="str">
            <v>PRL</v>
          </cell>
        </row>
        <row r="100">
          <cell r="D100" t="str">
            <v>PLS</v>
          </cell>
        </row>
        <row r="101">
          <cell r="D101" t="str">
            <v>PLS</v>
          </cell>
        </row>
        <row r="102">
          <cell r="D102" t="str">
            <v>MLS</v>
          </cell>
        </row>
        <row r="103">
          <cell r="D103" t="str">
            <v>PLS</v>
          </cell>
        </row>
        <row r="104">
          <cell r="D104" t="str">
            <v>YRL</v>
          </cell>
        </row>
        <row r="105">
          <cell r="D105" t="str">
            <v>NLLS</v>
          </cell>
        </row>
        <row r="106">
          <cell r="D106" t="str">
            <v>PRL</v>
          </cell>
        </row>
        <row r="107">
          <cell r="D107" t="str">
            <v>MLS</v>
          </cell>
        </row>
        <row r="108">
          <cell r="D108" t="str">
            <v>PLS</v>
          </cell>
        </row>
        <row r="109">
          <cell r="D109" t="str">
            <v>PRL</v>
          </cell>
        </row>
        <row r="110">
          <cell r="D110" t="str">
            <v>NLLS</v>
          </cell>
        </row>
        <row r="111">
          <cell r="D111" t="str">
            <v>MLS</v>
          </cell>
        </row>
        <row r="112">
          <cell r="D112" t="str">
            <v>YRL</v>
          </cell>
        </row>
        <row r="113">
          <cell r="D113" t="str">
            <v>PRL</v>
          </cell>
        </row>
        <row r="114">
          <cell r="D114" t="str">
            <v>PLS</v>
          </cell>
        </row>
        <row r="116">
          <cell r="D116" t="str">
            <v>NLLS</v>
          </cell>
        </row>
        <row r="117">
          <cell r="D117" t="str">
            <v>YRL</v>
          </cell>
        </row>
        <row r="118">
          <cell r="D118" t="str">
            <v>PRL</v>
          </cell>
        </row>
        <row r="121">
          <cell r="D121" t="str">
            <v>YRL</v>
          </cell>
        </row>
        <row r="122">
          <cell r="D122" t="str">
            <v>YRL</v>
          </cell>
        </row>
        <row r="123">
          <cell r="D123" t="str">
            <v>CARLS</v>
          </cell>
        </row>
        <row r="124">
          <cell r="D124" t="str">
            <v>MLS</v>
          </cell>
        </row>
        <row r="126">
          <cell r="D126" t="str">
            <v>CARLS</v>
          </cell>
        </row>
        <row r="127">
          <cell r="D127" t="str">
            <v>MLS</v>
          </cell>
        </row>
        <row r="128">
          <cell r="D128" t="str">
            <v>PRL</v>
          </cell>
        </row>
        <row r="130">
          <cell r="D130" t="str">
            <v>CARLS</v>
          </cell>
        </row>
        <row r="131">
          <cell r="D131" t="str">
            <v>PLS</v>
          </cell>
        </row>
        <row r="132">
          <cell r="D132" t="str">
            <v>NLLS</v>
          </cell>
        </row>
        <row r="133">
          <cell r="D133" t="str">
            <v>NLLS</v>
          </cell>
        </row>
        <row r="134">
          <cell r="D134" t="str">
            <v>YRL</v>
          </cell>
        </row>
        <row r="135">
          <cell r="D135" t="str">
            <v>PLS</v>
          </cell>
        </row>
        <row r="136">
          <cell r="D136" t="str">
            <v>SLS</v>
          </cell>
        </row>
        <row r="137">
          <cell r="D137" t="str">
            <v>CARLS</v>
          </cell>
        </row>
        <row r="138">
          <cell r="D138" t="str">
            <v>YRL</v>
          </cell>
        </row>
        <row r="139">
          <cell r="D139" t="str">
            <v>CARLS</v>
          </cell>
        </row>
        <row r="140">
          <cell r="D140" t="str">
            <v>NLLS</v>
          </cell>
        </row>
        <row r="141">
          <cell r="D141" t="str">
            <v>MLS</v>
          </cell>
        </row>
        <row r="142">
          <cell r="D142" t="str">
            <v>NLLS</v>
          </cell>
        </row>
        <row r="143">
          <cell r="D143" t="str">
            <v>PLS</v>
          </cell>
        </row>
        <row r="144">
          <cell r="D144" t="str">
            <v>CARLS</v>
          </cell>
        </row>
        <row r="145">
          <cell r="D145" t="str">
            <v>YRL</v>
          </cell>
        </row>
        <row r="146">
          <cell r="D146" t="str">
            <v>SLS</v>
          </cell>
        </row>
        <row r="147">
          <cell r="D147" t="str">
            <v>MLS</v>
          </cell>
        </row>
        <row r="148">
          <cell r="D148" t="str">
            <v>PRL</v>
          </cell>
        </row>
        <row r="149">
          <cell r="D149" t="str">
            <v>YRL</v>
          </cell>
        </row>
        <row r="150">
          <cell r="D150" t="str">
            <v>PLS</v>
          </cell>
        </row>
        <row r="151">
          <cell r="D151" t="str">
            <v>MLS</v>
          </cell>
        </row>
        <row r="152">
          <cell r="D152" t="str">
            <v>NLLS</v>
          </cell>
        </row>
        <row r="153">
          <cell r="D153" t="str">
            <v>YRL</v>
          </cell>
        </row>
        <row r="154">
          <cell r="D154" t="str">
            <v>PLS</v>
          </cell>
        </row>
        <row r="155">
          <cell r="D155" t="str">
            <v>PLS</v>
          </cell>
        </row>
        <row r="156">
          <cell r="D156" t="str">
            <v>PRL</v>
          </cell>
        </row>
        <row r="157">
          <cell r="D157" t="str">
            <v>CARLS</v>
          </cell>
        </row>
        <row r="158">
          <cell r="D158" t="str">
            <v>CARLS</v>
          </cell>
        </row>
        <row r="159">
          <cell r="D159" t="str">
            <v>PRL</v>
          </cell>
        </row>
        <row r="160">
          <cell r="D160" t="str">
            <v>PRL</v>
          </cell>
        </row>
        <row r="161">
          <cell r="D161" t="str">
            <v>PRL</v>
          </cell>
        </row>
        <row r="162">
          <cell r="D162" t="str">
            <v>PLS</v>
          </cell>
        </row>
        <row r="163">
          <cell r="D163" t="str">
            <v>CARLS</v>
          </cell>
        </row>
        <row r="165">
          <cell r="D165" t="str">
            <v>SLS</v>
          </cell>
        </row>
        <row r="166">
          <cell r="D166" t="str">
            <v>NLLS</v>
          </cell>
        </row>
        <row r="167">
          <cell r="D167" t="str">
            <v>PRL</v>
          </cell>
        </row>
        <row r="168">
          <cell r="D168" t="str">
            <v>PRL</v>
          </cell>
        </row>
        <row r="169">
          <cell r="D169" t="str">
            <v>MLS</v>
          </cell>
        </row>
        <row r="170">
          <cell r="D170" t="str">
            <v>SLS</v>
          </cell>
        </row>
        <row r="172">
          <cell r="D172" t="str">
            <v>NLLS</v>
          </cell>
        </row>
        <row r="173">
          <cell r="D173" t="str">
            <v>YRL</v>
          </cell>
        </row>
        <row r="174">
          <cell r="D174" t="str">
            <v>PRL</v>
          </cell>
        </row>
        <row r="175">
          <cell r="D175" t="str">
            <v>PLS</v>
          </cell>
        </row>
        <row r="176">
          <cell r="D176" t="str">
            <v>MLS</v>
          </cell>
        </row>
        <row r="177">
          <cell r="D177" t="str">
            <v>PLS</v>
          </cell>
        </row>
        <row r="178">
          <cell r="D178" t="str">
            <v>NLLS</v>
          </cell>
        </row>
        <row r="179">
          <cell r="D179" t="str">
            <v>PLS</v>
          </cell>
        </row>
        <row r="180">
          <cell r="D180" t="str">
            <v>YRL</v>
          </cell>
        </row>
        <row r="182">
          <cell r="D182" t="str">
            <v>NLLS</v>
          </cell>
        </row>
        <row r="183">
          <cell r="D183" t="str">
            <v>NLLS</v>
          </cell>
        </row>
        <row r="184">
          <cell r="D184" t="str">
            <v>MLS</v>
          </cell>
        </row>
        <row r="185">
          <cell r="D185" t="str">
            <v>CARLS</v>
          </cell>
        </row>
        <row r="186">
          <cell r="D186" t="str">
            <v>PRL</v>
          </cell>
        </row>
        <row r="187">
          <cell r="D187" t="str">
            <v>CARLS</v>
          </cell>
        </row>
        <row r="188">
          <cell r="D188" t="str">
            <v>YRL</v>
          </cell>
        </row>
        <row r="190">
          <cell r="D190" t="str">
            <v>MLS</v>
          </cell>
        </row>
        <row r="191">
          <cell r="D191" t="str">
            <v>PRL</v>
          </cell>
        </row>
        <row r="192">
          <cell r="D192" t="str">
            <v>YRL</v>
          </cell>
        </row>
        <row r="193">
          <cell r="D193" t="str">
            <v>PRL</v>
          </cell>
        </row>
        <row r="194">
          <cell r="D194" t="str">
            <v>CARLS</v>
          </cell>
        </row>
        <row r="195">
          <cell r="D195" t="str">
            <v>CARLS</v>
          </cell>
        </row>
        <row r="196">
          <cell r="D196" t="str">
            <v>NLLS</v>
          </cell>
        </row>
        <row r="197">
          <cell r="D197" t="str">
            <v>NLLS</v>
          </cell>
        </row>
        <row r="198">
          <cell r="D198" t="str">
            <v>YRL</v>
          </cell>
        </row>
        <row r="199">
          <cell r="D199" t="str">
            <v>MLS</v>
          </cell>
        </row>
        <row r="200">
          <cell r="D200" t="str">
            <v>SLS</v>
          </cell>
        </row>
        <row r="201">
          <cell r="D201" t="str">
            <v>NLLS</v>
          </cell>
        </row>
        <row r="202">
          <cell r="D202" t="str">
            <v>MLS</v>
          </cell>
        </row>
        <row r="203">
          <cell r="D203" t="str">
            <v>NLLS</v>
          </cell>
        </row>
        <row r="204">
          <cell r="D204" t="str">
            <v>PLS</v>
          </cell>
        </row>
        <row r="205">
          <cell r="D205" t="str">
            <v>CARLS</v>
          </cell>
        </row>
        <row r="206">
          <cell r="D206" t="str">
            <v>NLLS</v>
          </cell>
        </row>
        <row r="207">
          <cell r="D207" t="str">
            <v>NLLS</v>
          </cell>
        </row>
        <row r="209">
          <cell r="D209" t="str">
            <v>NLLS</v>
          </cell>
        </row>
        <row r="210">
          <cell r="D210" t="str">
            <v>NLLS</v>
          </cell>
        </row>
        <row r="211">
          <cell r="D211" t="str">
            <v>CARLS</v>
          </cell>
        </row>
        <row r="212">
          <cell r="D212" t="str">
            <v>CARLS</v>
          </cell>
        </row>
        <row r="213">
          <cell r="D213" t="str">
            <v>YRL</v>
          </cell>
        </row>
        <row r="214">
          <cell r="D214" t="str">
            <v>NLLS</v>
          </cell>
        </row>
        <row r="215">
          <cell r="D215" t="str">
            <v>YRL</v>
          </cell>
        </row>
        <row r="216">
          <cell r="D216" t="str">
            <v>CARLS</v>
          </cell>
        </row>
        <row r="217">
          <cell r="D217" t="str">
            <v>NLLS</v>
          </cell>
        </row>
        <row r="218">
          <cell r="D218" t="str">
            <v>PLS</v>
          </cell>
        </row>
        <row r="219">
          <cell r="D219" t="str">
            <v>YRL</v>
          </cell>
        </row>
        <row r="220">
          <cell r="D220" t="str">
            <v>YRL</v>
          </cell>
        </row>
        <row r="221">
          <cell r="D221" t="str">
            <v>YRL</v>
          </cell>
        </row>
        <row r="222">
          <cell r="D222" t="str">
            <v>YRL</v>
          </cell>
        </row>
        <row r="225">
          <cell r="D225" t="str">
            <v>YRL</v>
          </cell>
        </row>
        <row r="226">
          <cell r="D226" t="str">
            <v>YRL</v>
          </cell>
        </row>
        <row r="227">
          <cell r="D227" t="str">
            <v>MLS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2" bestFit="1" customWidth="1"/>
    <col min="2" max="2" width="11.5703125" style="88" bestFit="1" customWidth="1"/>
    <col min="3" max="3" width="12" bestFit="1" customWidth="1"/>
    <col min="4" max="4" width="15.140625" style="95" bestFit="1" customWidth="1"/>
    <col min="5" max="5" width="12.7109375" style="95" bestFit="1" customWidth="1"/>
    <col min="6" max="6" width="15.140625" style="95" bestFit="1" customWidth="1"/>
    <col min="7" max="7" width="14" style="95" bestFit="1" customWidth="1"/>
    <col min="8" max="9" width="14" bestFit="1" customWidth="1"/>
    <col min="10" max="10" width="15.140625" bestFit="1" customWidth="1"/>
    <col min="11" max="11" width="16.42578125" customWidth="1"/>
    <col min="12" max="12" width="13.28515625" style="108" bestFit="1" customWidth="1"/>
    <col min="13" max="13" width="14.140625" bestFit="1" customWidth="1"/>
    <col min="14" max="15" width="15.28515625" bestFit="1" customWidth="1"/>
  </cols>
  <sheetData>
    <row r="1" spans="1:15" s="101" customFormat="1" ht="83.45" thickBot="1" x14ac:dyDescent="0.35">
      <c r="A1" s="1" t="s">
        <v>0</v>
      </c>
      <c r="B1" s="2" t="s">
        <v>1</v>
      </c>
      <c r="C1" s="4" t="s">
        <v>3</v>
      </c>
      <c r="D1" s="98" t="s">
        <v>285</v>
      </c>
      <c r="E1" s="98" t="s">
        <v>286</v>
      </c>
      <c r="F1" s="119" t="s">
        <v>287</v>
      </c>
      <c r="G1" s="96" t="s">
        <v>284</v>
      </c>
      <c r="H1" s="112" t="s">
        <v>281</v>
      </c>
      <c r="I1" s="112" t="s">
        <v>282</v>
      </c>
      <c r="J1" s="112" t="s">
        <v>288</v>
      </c>
      <c r="K1" s="112" t="s">
        <v>289</v>
      </c>
      <c r="L1" s="125" t="s">
        <v>290</v>
      </c>
      <c r="M1" s="129" t="s">
        <v>291</v>
      </c>
      <c r="N1" s="129" t="s">
        <v>292</v>
      </c>
      <c r="O1" s="128" t="s">
        <v>293</v>
      </c>
    </row>
    <row r="2" spans="1:15" ht="14.45" x14ac:dyDescent="0.3">
      <c r="A2" s="11" t="s">
        <v>38</v>
      </c>
      <c r="B2" s="12">
        <v>495</v>
      </c>
      <c r="C2" s="14" t="s">
        <v>39</v>
      </c>
      <c r="D2" s="104">
        <f>Local_appropriation</f>
        <v>4961</v>
      </c>
      <c r="E2" s="104">
        <f t="shared" ref="E2:E65" si="0">TOTAL_OP._EXPENDITURES_PD_BY_MUNICIPALITY</f>
        <v>0</v>
      </c>
      <c r="F2" s="107">
        <f>SUM(D2:E2)</f>
        <v>4961</v>
      </c>
      <c r="G2" s="110">
        <v>6660</v>
      </c>
      <c r="H2" s="110">
        <v>3200</v>
      </c>
      <c r="I2" s="110">
        <v>1063.0900000000001</v>
      </c>
      <c r="J2" s="110">
        <f>SUM(D2,G2,H2,I2)</f>
        <v>15884.09</v>
      </c>
      <c r="K2" s="110">
        <f>SUM(F2:I2)</f>
        <v>15884.09</v>
      </c>
      <c r="L2" s="106">
        <f>F2/B2</f>
        <v>10.022222222222222</v>
      </c>
      <c r="M2" s="127">
        <f>G2/K2</f>
        <v>0.41928747570682362</v>
      </c>
      <c r="N2" s="127">
        <f>H2/K2</f>
        <v>0.2014594477870624</v>
      </c>
      <c r="O2" s="127">
        <f>I2/K2</f>
        <v>6.6927976358733807E-2</v>
      </c>
    </row>
    <row r="3" spans="1:15" ht="14.45" x14ac:dyDescent="0.3">
      <c r="A3" s="11" t="s">
        <v>40</v>
      </c>
      <c r="B3" s="12">
        <v>653</v>
      </c>
      <c r="C3" s="14" t="s">
        <v>39</v>
      </c>
      <c r="D3" s="104">
        <f t="shared" ref="D3:D65" si="1">Local_appropriation</f>
        <v>2947.5</v>
      </c>
      <c r="E3" s="105">
        <f t="shared" si="0"/>
        <v>0</v>
      </c>
      <c r="F3" s="107">
        <f t="shared" ref="F3:F66" si="2">SUM(D3:E3)</f>
        <v>2947.5</v>
      </c>
      <c r="G3" s="110">
        <v>8503</v>
      </c>
      <c r="H3" s="110">
        <v>5200</v>
      </c>
      <c r="I3" s="110">
        <v>2671.19</v>
      </c>
      <c r="J3" s="110">
        <f t="shared" ref="J3:J66" si="3">SUM(D3,G3,H3,I3)</f>
        <v>19321.689999999999</v>
      </c>
      <c r="K3" s="110">
        <f t="shared" ref="K3:K66" si="4">SUM(F3:I3)</f>
        <v>19321.689999999999</v>
      </c>
      <c r="L3" s="106">
        <f t="shared" ref="L3:L66" si="5">F3/B3</f>
        <v>4.5137825421133231</v>
      </c>
      <c r="M3" s="127">
        <f t="shared" ref="M3:M66" si="6">G3/K3</f>
        <v>0.44007537642928751</v>
      </c>
      <c r="N3" s="127">
        <f t="shared" ref="N3:N66" si="7">H3/K3</f>
        <v>0.26912759701661709</v>
      </c>
      <c r="O3" s="127">
        <f t="shared" ref="O3:O66" si="8">I3/K3</f>
        <v>0.13824825882208028</v>
      </c>
    </row>
    <row r="4" spans="1:15" ht="14.45" x14ac:dyDescent="0.3">
      <c r="A4" s="11" t="s">
        <v>41</v>
      </c>
      <c r="B4" s="12">
        <v>61842</v>
      </c>
      <c r="C4" s="14" t="s">
        <v>39</v>
      </c>
      <c r="D4" s="104">
        <f t="shared" si="1"/>
        <v>1590851</v>
      </c>
      <c r="E4" s="105">
        <f t="shared" si="0"/>
        <v>0</v>
      </c>
      <c r="F4" s="107">
        <f t="shared" si="2"/>
        <v>1590851</v>
      </c>
      <c r="G4" s="110">
        <v>325730</v>
      </c>
      <c r="H4" s="110">
        <v>212246</v>
      </c>
      <c r="I4" s="110">
        <v>312344</v>
      </c>
      <c r="J4" s="110">
        <f t="shared" si="3"/>
        <v>2441171</v>
      </c>
      <c r="K4" s="110">
        <f t="shared" si="4"/>
        <v>2441171</v>
      </c>
      <c r="L4" s="106">
        <f t="shared" si="5"/>
        <v>25.724442935222019</v>
      </c>
      <c r="M4" s="127">
        <f t="shared" si="6"/>
        <v>0.1334318652810475</v>
      </c>
      <c r="N4" s="127">
        <f t="shared" si="7"/>
        <v>8.6944339417435318E-2</v>
      </c>
      <c r="O4" s="127">
        <f t="shared" si="8"/>
        <v>0.12794843130612316</v>
      </c>
    </row>
    <row r="5" spans="1:15" ht="14.45" x14ac:dyDescent="0.3">
      <c r="A5" s="11" t="s">
        <v>43</v>
      </c>
      <c r="B5" s="12">
        <v>865</v>
      </c>
      <c r="C5" s="14" t="s">
        <v>44</v>
      </c>
      <c r="D5" s="104">
        <f t="shared" si="1"/>
        <v>10500</v>
      </c>
      <c r="E5" s="105">
        <f t="shared" si="0"/>
        <v>707</v>
      </c>
      <c r="F5" s="107">
        <f t="shared" si="2"/>
        <v>11207</v>
      </c>
      <c r="G5" s="110">
        <v>8503</v>
      </c>
      <c r="H5" s="110">
        <v>41242.949999999997</v>
      </c>
      <c r="I5" s="110">
        <v>28355.33</v>
      </c>
      <c r="J5" s="110">
        <f t="shared" si="3"/>
        <v>88601.279999999999</v>
      </c>
      <c r="K5" s="110">
        <f t="shared" si="4"/>
        <v>89308.28</v>
      </c>
      <c r="L5" s="106">
        <f t="shared" si="5"/>
        <v>12.95606936416185</v>
      </c>
      <c r="M5" s="127">
        <f t="shared" si="6"/>
        <v>9.520953712242583E-2</v>
      </c>
      <c r="N5" s="127">
        <f t="shared" si="7"/>
        <v>0.46180432542201011</v>
      </c>
      <c r="O5" s="127">
        <f t="shared" si="8"/>
        <v>0.31749945245838351</v>
      </c>
    </row>
    <row r="6" spans="1:15" ht="14.45" x14ac:dyDescent="0.3">
      <c r="A6" s="11" t="s">
        <v>45</v>
      </c>
      <c r="B6" s="12">
        <v>830</v>
      </c>
      <c r="C6" s="14" t="s">
        <v>46</v>
      </c>
      <c r="D6" s="104">
        <f t="shared" si="1"/>
        <v>6686.72</v>
      </c>
      <c r="E6" s="105">
        <f t="shared" si="0"/>
        <v>0</v>
      </c>
      <c r="F6" s="107">
        <f t="shared" si="2"/>
        <v>6686.72</v>
      </c>
      <c r="G6" s="110">
        <v>8503</v>
      </c>
      <c r="H6" s="110">
        <v>9671.94</v>
      </c>
      <c r="I6" s="110">
        <v>1993.23</v>
      </c>
      <c r="J6" s="110">
        <f t="shared" si="3"/>
        <v>26854.890000000003</v>
      </c>
      <c r="K6" s="110">
        <f t="shared" si="4"/>
        <v>26854.890000000003</v>
      </c>
      <c r="L6" s="106">
        <f t="shared" si="5"/>
        <v>8.0562891566265069</v>
      </c>
      <c r="M6" s="127">
        <f t="shared" si="6"/>
        <v>0.31662762349799234</v>
      </c>
      <c r="N6" s="127">
        <f t="shared" si="7"/>
        <v>0.3601556364595051</v>
      </c>
      <c r="O6" s="127">
        <f t="shared" si="8"/>
        <v>7.4222236620593116E-2</v>
      </c>
    </row>
    <row r="7" spans="1:15" ht="14.45" x14ac:dyDescent="0.3">
      <c r="A7" s="11" t="s">
        <v>47</v>
      </c>
      <c r="B7" s="12">
        <v>174</v>
      </c>
      <c r="C7" s="14" t="s">
        <v>46</v>
      </c>
      <c r="D7" s="104">
        <f t="shared" si="1"/>
        <v>348</v>
      </c>
      <c r="E7" s="105">
        <f t="shared" si="0"/>
        <v>0</v>
      </c>
      <c r="F7" s="107">
        <f t="shared" si="2"/>
        <v>348</v>
      </c>
      <c r="G7" s="110">
        <v>6660</v>
      </c>
      <c r="H7" s="110">
        <v>2491.9499999999998</v>
      </c>
      <c r="I7" s="110">
        <v>2035.44</v>
      </c>
      <c r="J7" s="110">
        <f t="shared" si="3"/>
        <v>11535.390000000001</v>
      </c>
      <c r="K7" s="110">
        <f t="shared" si="4"/>
        <v>11535.390000000001</v>
      </c>
      <c r="L7" s="106">
        <f t="shared" si="5"/>
        <v>2</v>
      </c>
      <c r="M7" s="127">
        <f t="shared" si="6"/>
        <v>0.57735369155269123</v>
      </c>
      <c r="N7" s="127">
        <f t="shared" si="7"/>
        <v>0.21602650625596531</v>
      </c>
      <c r="O7" s="127">
        <f t="shared" si="8"/>
        <v>0.17645177146156305</v>
      </c>
    </row>
    <row r="8" spans="1:15" ht="14.45" x14ac:dyDescent="0.3">
      <c r="A8" s="11" t="s">
        <v>48</v>
      </c>
      <c r="B8" s="12">
        <v>207</v>
      </c>
      <c r="C8" s="14" t="s">
        <v>46</v>
      </c>
      <c r="D8" s="104">
        <f t="shared" si="1"/>
        <v>3624</v>
      </c>
      <c r="E8" s="105">
        <f t="shared" si="0"/>
        <v>0</v>
      </c>
      <c r="F8" s="107">
        <f t="shared" si="2"/>
        <v>3624</v>
      </c>
      <c r="G8" s="110">
        <v>6660</v>
      </c>
      <c r="H8" s="110">
        <v>10470</v>
      </c>
      <c r="I8" s="110">
        <v>988.43</v>
      </c>
      <c r="J8" s="110">
        <f t="shared" si="3"/>
        <v>21742.43</v>
      </c>
      <c r="K8" s="110">
        <f t="shared" si="4"/>
        <v>21742.43</v>
      </c>
      <c r="L8" s="106">
        <f t="shared" si="5"/>
        <v>17.507246376811594</v>
      </c>
      <c r="M8" s="127">
        <f t="shared" si="6"/>
        <v>0.30631350773579585</v>
      </c>
      <c r="N8" s="127">
        <f t="shared" si="7"/>
        <v>0.48154691080987727</v>
      </c>
      <c r="O8" s="127">
        <f t="shared" si="8"/>
        <v>4.5460879947641544E-2</v>
      </c>
    </row>
    <row r="9" spans="1:15" ht="14.45" x14ac:dyDescent="0.3">
      <c r="A9" s="11" t="s">
        <v>49</v>
      </c>
      <c r="B9" s="12">
        <v>379</v>
      </c>
      <c r="C9" s="26" t="s">
        <v>50</v>
      </c>
      <c r="D9" s="104">
        <f t="shared" si="1"/>
        <v>758</v>
      </c>
      <c r="E9" s="105">
        <f t="shared" si="0"/>
        <v>0</v>
      </c>
      <c r="F9" s="107">
        <f t="shared" si="2"/>
        <v>758</v>
      </c>
      <c r="G9" s="110">
        <v>6660</v>
      </c>
      <c r="H9" s="110">
        <v>4000</v>
      </c>
      <c r="I9" s="110">
        <v>527.83999999999992</v>
      </c>
      <c r="J9" s="110">
        <f t="shared" si="3"/>
        <v>11945.84</v>
      </c>
      <c r="K9" s="110">
        <f t="shared" si="4"/>
        <v>11945.84</v>
      </c>
      <c r="L9" s="106">
        <f t="shared" si="5"/>
        <v>2</v>
      </c>
      <c r="M9" s="127">
        <f t="shared" si="6"/>
        <v>0.55751625670526306</v>
      </c>
      <c r="N9" s="127">
        <f t="shared" si="7"/>
        <v>0.33484459862177962</v>
      </c>
      <c r="O9" s="127">
        <f t="shared" si="8"/>
        <v>4.4186093234130031E-2</v>
      </c>
    </row>
    <row r="10" spans="1:15" ht="14.45" x14ac:dyDescent="0.3">
      <c r="A10" s="11" t="s">
        <v>51</v>
      </c>
      <c r="B10" s="12">
        <v>188</v>
      </c>
      <c r="C10" s="14" t="s">
        <v>52</v>
      </c>
      <c r="D10" s="104">
        <f t="shared" si="1"/>
        <v>609.28</v>
      </c>
      <c r="E10" s="105">
        <f t="shared" si="0"/>
        <v>0</v>
      </c>
      <c r="F10" s="107">
        <f t="shared" si="2"/>
        <v>609.28</v>
      </c>
      <c r="G10" s="110">
        <v>6660</v>
      </c>
      <c r="H10" s="110">
        <v>24900</v>
      </c>
      <c r="I10" s="110">
        <v>3183.6100000000006</v>
      </c>
      <c r="J10" s="110">
        <f t="shared" si="3"/>
        <v>35352.89</v>
      </c>
      <c r="K10" s="110">
        <f t="shared" si="4"/>
        <v>35352.89</v>
      </c>
      <c r="L10" s="106">
        <f t="shared" si="5"/>
        <v>3.2408510638297869</v>
      </c>
      <c r="M10" s="127">
        <f t="shared" si="6"/>
        <v>0.18838629600012899</v>
      </c>
      <c r="N10" s="127">
        <f t="shared" si="7"/>
        <v>0.70432714270318497</v>
      </c>
      <c r="O10" s="127">
        <f t="shared" si="8"/>
        <v>9.0052326698043653E-2</v>
      </c>
    </row>
    <row r="11" spans="1:15" ht="14.45" x14ac:dyDescent="0.3">
      <c r="A11" s="11" t="s">
        <v>53</v>
      </c>
      <c r="B11" s="12">
        <v>7662</v>
      </c>
      <c r="C11" s="14" t="s">
        <v>54</v>
      </c>
      <c r="D11" s="104">
        <f t="shared" si="1"/>
        <v>52751</v>
      </c>
      <c r="E11" s="105">
        <f t="shared" si="0"/>
        <v>0</v>
      </c>
      <c r="F11" s="107">
        <f t="shared" si="2"/>
        <v>52751</v>
      </c>
      <c r="G11" s="110">
        <v>16650</v>
      </c>
      <c r="H11" s="110">
        <v>69448</v>
      </c>
      <c r="I11" s="110">
        <v>14790</v>
      </c>
      <c r="J11" s="110">
        <f t="shared" si="3"/>
        <v>153639</v>
      </c>
      <c r="K11" s="110">
        <f t="shared" si="4"/>
        <v>153639</v>
      </c>
      <c r="L11" s="106">
        <f t="shared" si="5"/>
        <v>6.8847559383972854</v>
      </c>
      <c r="M11" s="127">
        <f t="shared" si="6"/>
        <v>0.10837092144572667</v>
      </c>
      <c r="N11" s="127">
        <f t="shared" si="7"/>
        <v>0.45202064579956913</v>
      </c>
      <c r="O11" s="127">
        <f t="shared" si="8"/>
        <v>9.6264620311249091E-2</v>
      </c>
    </row>
    <row r="12" spans="1:15" ht="14.45" x14ac:dyDescent="0.3">
      <c r="A12" s="11" t="s">
        <v>55</v>
      </c>
      <c r="B12" s="12">
        <v>2990</v>
      </c>
      <c r="C12" s="14" t="s">
        <v>54</v>
      </c>
      <c r="D12" s="104">
        <f t="shared" si="1"/>
        <v>113627</v>
      </c>
      <c r="E12" s="105">
        <f t="shared" si="0"/>
        <v>0</v>
      </c>
      <c r="F12" s="107">
        <f t="shared" si="2"/>
        <v>113627</v>
      </c>
      <c r="G12" s="110">
        <v>42524</v>
      </c>
      <c r="H12" s="110">
        <v>0</v>
      </c>
      <c r="I12" s="110">
        <v>0</v>
      </c>
      <c r="J12" s="110">
        <f t="shared" si="3"/>
        <v>156151</v>
      </c>
      <c r="K12" s="110">
        <f t="shared" si="4"/>
        <v>156151</v>
      </c>
      <c r="L12" s="106">
        <f t="shared" si="5"/>
        <v>38.002341137123743</v>
      </c>
      <c r="M12" s="127">
        <f t="shared" si="6"/>
        <v>0.27232614584600801</v>
      </c>
      <c r="N12" s="127">
        <f t="shared" si="7"/>
        <v>0</v>
      </c>
      <c r="O12" s="127">
        <f t="shared" si="8"/>
        <v>0</v>
      </c>
    </row>
    <row r="13" spans="1:15" ht="14.45" x14ac:dyDescent="0.3">
      <c r="A13" s="11" t="s">
        <v>56</v>
      </c>
      <c r="B13" s="12">
        <v>9386</v>
      </c>
      <c r="C13" s="14" t="s">
        <v>39</v>
      </c>
      <c r="D13" s="104">
        <f t="shared" si="1"/>
        <v>440200</v>
      </c>
      <c r="E13" s="105">
        <f t="shared" si="0"/>
        <v>0</v>
      </c>
      <c r="F13" s="107">
        <f t="shared" si="2"/>
        <v>440200</v>
      </c>
      <c r="G13" s="110">
        <v>52092</v>
      </c>
      <c r="H13" s="110">
        <v>47115</v>
      </c>
      <c r="I13" s="110">
        <v>39030</v>
      </c>
      <c r="J13" s="110">
        <f t="shared" si="3"/>
        <v>578437</v>
      </c>
      <c r="K13" s="110">
        <f t="shared" si="4"/>
        <v>578437</v>
      </c>
      <c r="L13" s="106">
        <f t="shared" si="5"/>
        <v>46.899637758363518</v>
      </c>
      <c r="M13" s="127">
        <f t="shared" si="6"/>
        <v>9.0056479789501709E-2</v>
      </c>
      <c r="N13" s="127">
        <f t="shared" si="7"/>
        <v>8.1452258413621539E-2</v>
      </c>
      <c r="O13" s="127">
        <f t="shared" si="8"/>
        <v>6.7474936769259225E-2</v>
      </c>
    </row>
    <row r="14" spans="1:15" ht="14.45" x14ac:dyDescent="0.3">
      <c r="A14" s="11" t="s">
        <v>57</v>
      </c>
      <c r="B14" s="12">
        <v>960</v>
      </c>
      <c r="C14" s="14" t="s">
        <v>52</v>
      </c>
      <c r="D14" s="104">
        <f t="shared" si="1"/>
        <v>9000</v>
      </c>
      <c r="E14" s="105">
        <f t="shared" si="0"/>
        <v>3286</v>
      </c>
      <c r="F14" s="107">
        <f t="shared" si="2"/>
        <v>12286</v>
      </c>
      <c r="G14" s="110">
        <v>8503</v>
      </c>
      <c r="H14" s="110">
        <v>11666</v>
      </c>
      <c r="I14" s="110">
        <v>1453.69</v>
      </c>
      <c r="J14" s="110">
        <f t="shared" si="3"/>
        <v>30622.69</v>
      </c>
      <c r="K14" s="110">
        <f t="shared" si="4"/>
        <v>33908.69</v>
      </c>
      <c r="L14" s="106">
        <f t="shared" si="5"/>
        <v>12.797916666666667</v>
      </c>
      <c r="M14" s="127">
        <f t="shared" si="6"/>
        <v>0.25076167790616505</v>
      </c>
      <c r="N14" s="127">
        <f t="shared" si="7"/>
        <v>0.3440416011352842</v>
      </c>
      <c r="O14" s="127">
        <f t="shared" si="8"/>
        <v>4.2870721340163835E-2</v>
      </c>
    </row>
    <row r="15" spans="1:15" ht="14.45" x14ac:dyDescent="0.3">
      <c r="A15" s="11" t="s">
        <v>58</v>
      </c>
      <c r="B15" s="12">
        <v>10528</v>
      </c>
      <c r="C15" s="14" t="s">
        <v>44</v>
      </c>
      <c r="D15" s="104">
        <f t="shared" si="1"/>
        <v>76895</v>
      </c>
      <c r="E15" s="105">
        <f t="shared" si="0"/>
        <v>0</v>
      </c>
      <c r="F15" s="107">
        <f t="shared" si="2"/>
        <v>76895</v>
      </c>
      <c r="G15" s="110">
        <v>58430</v>
      </c>
      <c r="H15" s="110">
        <v>208984</v>
      </c>
      <c r="I15" s="110">
        <v>26646</v>
      </c>
      <c r="J15" s="110">
        <f t="shared" si="3"/>
        <v>370955</v>
      </c>
      <c r="K15" s="110">
        <f t="shared" si="4"/>
        <v>370955</v>
      </c>
      <c r="L15" s="106">
        <f t="shared" si="5"/>
        <v>7.3038563829787231</v>
      </c>
      <c r="M15" s="127">
        <f t="shared" si="6"/>
        <v>0.15751236672911809</v>
      </c>
      <c r="N15" s="127">
        <f t="shared" si="7"/>
        <v>0.56336752436279336</v>
      </c>
      <c r="O15" s="127">
        <f t="shared" si="8"/>
        <v>7.1830815058430267E-2</v>
      </c>
    </row>
    <row r="16" spans="1:15" ht="14.45" x14ac:dyDescent="0.3">
      <c r="A16" s="11" t="s">
        <v>59</v>
      </c>
      <c r="B16" s="12">
        <v>873</v>
      </c>
      <c r="C16" s="14" t="s">
        <v>46</v>
      </c>
      <c r="D16" s="104">
        <f t="shared" si="1"/>
        <v>8500</v>
      </c>
      <c r="E16" s="105">
        <f t="shared" si="0"/>
        <v>0</v>
      </c>
      <c r="F16" s="107">
        <f t="shared" si="2"/>
        <v>8500</v>
      </c>
      <c r="G16" s="110">
        <v>8503</v>
      </c>
      <c r="H16" s="110">
        <v>18473.23</v>
      </c>
      <c r="I16" s="110">
        <v>2933.8599999999997</v>
      </c>
      <c r="J16" s="110">
        <f t="shared" si="3"/>
        <v>38410.089999999997</v>
      </c>
      <c r="K16" s="110">
        <f t="shared" si="4"/>
        <v>38410.089999999997</v>
      </c>
      <c r="L16" s="106">
        <f t="shared" si="5"/>
        <v>9.7365406643757151</v>
      </c>
      <c r="M16" s="127">
        <f t="shared" si="6"/>
        <v>0.22137412330978659</v>
      </c>
      <c r="N16" s="127">
        <f t="shared" si="7"/>
        <v>0.48094732399741841</v>
      </c>
      <c r="O16" s="127">
        <f t="shared" si="8"/>
        <v>7.638253386024349E-2</v>
      </c>
    </row>
    <row r="17" spans="1:15" ht="14.45" x14ac:dyDescent="0.3">
      <c r="A17" s="11" t="s">
        <v>60</v>
      </c>
      <c r="B17" s="12">
        <v>1282</v>
      </c>
      <c r="C17" s="14" t="s">
        <v>61</v>
      </c>
      <c r="D17" s="104">
        <f t="shared" si="1"/>
        <v>9507.9</v>
      </c>
      <c r="E17" s="105">
        <f t="shared" si="0"/>
        <v>1446</v>
      </c>
      <c r="F17" s="107">
        <f t="shared" si="2"/>
        <v>10953.9</v>
      </c>
      <c r="G17" s="110">
        <v>16650</v>
      </c>
      <c r="H17" s="110">
        <v>19821.72</v>
      </c>
      <c r="I17" s="110">
        <v>12319.17</v>
      </c>
      <c r="J17" s="110">
        <f t="shared" si="3"/>
        <v>58298.79</v>
      </c>
      <c r="K17" s="110">
        <f t="shared" si="4"/>
        <v>59744.79</v>
      </c>
      <c r="L17" s="106">
        <f t="shared" si="5"/>
        <v>8.5443837753510135</v>
      </c>
      <c r="M17" s="127">
        <f t="shared" si="6"/>
        <v>0.27868538829913037</v>
      </c>
      <c r="N17" s="127">
        <f t="shared" si="7"/>
        <v>0.33177319729469301</v>
      </c>
      <c r="O17" s="127">
        <f t="shared" si="8"/>
        <v>0.2061965570554353</v>
      </c>
    </row>
    <row r="18" spans="1:15" ht="14.45" x14ac:dyDescent="0.3">
      <c r="A18" s="11" t="s">
        <v>62</v>
      </c>
      <c r="B18" s="12">
        <v>403</v>
      </c>
      <c r="C18" s="14" t="s">
        <v>46</v>
      </c>
      <c r="D18" s="104">
        <f t="shared" si="1"/>
        <v>3000</v>
      </c>
      <c r="E18" s="105">
        <f t="shared" si="0"/>
        <v>379.8</v>
      </c>
      <c r="F18" s="107">
        <f t="shared" si="2"/>
        <v>3379.8</v>
      </c>
      <c r="G18" s="110">
        <v>6660</v>
      </c>
      <c r="H18" s="110">
        <v>14094.92</v>
      </c>
      <c r="I18" s="110">
        <v>4247.71</v>
      </c>
      <c r="J18" s="110">
        <f t="shared" si="3"/>
        <v>28002.629999999997</v>
      </c>
      <c r="K18" s="110">
        <f t="shared" si="4"/>
        <v>28382.43</v>
      </c>
      <c r="L18" s="106">
        <f t="shared" si="5"/>
        <v>8.3866004962779162</v>
      </c>
      <c r="M18" s="127">
        <f t="shared" si="6"/>
        <v>0.23465221265409622</v>
      </c>
      <c r="N18" s="127">
        <f t="shared" si="7"/>
        <v>0.49660723200938045</v>
      </c>
      <c r="O18" s="127">
        <f t="shared" si="8"/>
        <v>0.14965984237431396</v>
      </c>
    </row>
    <row r="19" spans="1:15" ht="14.45" x14ac:dyDescent="0.3">
      <c r="A19" s="11" t="s">
        <v>63</v>
      </c>
      <c r="B19" s="12">
        <v>17720</v>
      </c>
      <c r="C19" s="14" t="s">
        <v>44</v>
      </c>
      <c r="D19" s="104">
        <f t="shared" si="1"/>
        <v>391750</v>
      </c>
      <c r="E19" s="105">
        <f t="shared" si="0"/>
        <v>0</v>
      </c>
      <c r="F19" s="107">
        <f t="shared" si="2"/>
        <v>391750</v>
      </c>
      <c r="G19" s="110">
        <v>96434</v>
      </c>
      <c r="H19" s="110">
        <v>13807</v>
      </c>
      <c r="I19" s="110">
        <v>52670</v>
      </c>
      <c r="J19" s="110">
        <f t="shared" si="3"/>
        <v>554661</v>
      </c>
      <c r="K19" s="110">
        <f t="shared" si="4"/>
        <v>554661</v>
      </c>
      <c r="L19" s="106">
        <f t="shared" si="5"/>
        <v>22.107787810383748</v>
      </c>
      <c r="M19" s="127">
        <f t="shared" si="6"/>
        <v>0.17386115122570364</v>
      </c>
      <c r="N19" s="127">
        <f t="shared" si="7"/>
        <v>2.4892682196873406E-2</v>
      </c>
      <c r="O19" s="127">
        <f t="shared" si="8"/>
        <v>9.4958902825329344E-2</v>
      </c>
    </row>
    <row r="20" spans="1:15" ht="14.45" x14ac:dyDescent="0.3">
      <c r="A20" s="11" t="s">
        <v>64</v>
      </c>
      <c r="B20" s="12">
        <v>2365</v>
      </c>
      <c r="C20" s="14" t="s">
        <v>65</v>
      </c>
      <c r="D20" s="104">
        <f t="shared" si="1"/>
        <v>0</v>
      </c>
      <c r="E20" s="105">
        <f t="shared" si="0"/>
        <v>168739</v>
      </c>
      <c r="F20" s="107">
        <f t="shared" si="2"/>
        <v>168739</v>
      </c>
      <c r="G20" s="110">
        <v>16650</v>
      </c>
      <c r="H20" s="110">
        <v>33225</v>
      </c>
      <c r="I20" s="110">
        <v>21017.670000000002</v>
      </c>
      <c r="J20" s="110">
        <f t="shared" si="3"/>
        <v>70892.67</v>
      </c>
      <c r="K20" s="110">
        <f t="shared" si="4"/>
        <v>239631.67</v>
      </c>
      <c r="L20" s="106">
        <f t="shared" si="5"/>
        <v>71.348414376321358</v>
      </c>
      <c r="M20" s="127">
        <f t="shared" si="6"/>
        <v>6.9481634042779072E-2</v>
      </c>
      <c r="N20" s="127">
        <f t="shared" si="7"/>
        <v>0.13865028775203211</v>
      </c>
      <c r="O20" s="127">
        <f t="shared" si="8"/>
        <v>8.7708231553867658E-2</v>
      </c>
    </row>
    <row r="21" spans="1:15" ht="14.45" x14ac:dyDescent="0.3">
      <c r="A21" s="11" t="s">
        <v>66</v>
      </c>
      <c r="B21" s="12">
        <v>785</v>
      </c>
      <c r="C21" s="14" t="s">
        <v>39</v>
      </c>
      <c r="D21" s="104">
        <f t="shared" si="1"/>
        <v>11409.44</v>
      </c>
      <c r="E21" s="105">
        <f t="shared" si="0"/>
        <v>21504.44</v>
      </c>
      <c r="F21" s="107">
        <f t="shared" si="2"/>
        <v>32913.879999999997</v>
      </c>
      <c r="G21" s="110">
        <v>8503</v>
      </c>
      <c r="H21" s="110">
        <v>7648</v>
      </c>
      <c r="I21" s="110">
        <v>9929.89</v>
      </c>
      <c r="J21" s="110">
        <f t="shared" si="3"/>
        <v>37490.33</v>
      </c>
      <c r="K21" s="110">
        <f t="shared" si="4"/>
        <v>58994.77</v>
      </c>
      <c r="L21" s="106">
        <f t="shared" si="5"/>
        <v>41.928509554140128</v>
      </c>
      <c r="M21" s="127">
        <f t="shared" si="6"/>
        <v>0.14413142046320379</v>
      </c>
      <c r="N21" s="127">
        <f t="shared" si="7"/>
        <v>0.12963861033783164</v>
      </c>
      <c r="O21" s="127">
        <f t="shared" si="8"/>
        <v>0.16831814074366253</v>
      </c>
    </row>
    <row r="22" spans="1:15" ht="14.45" x14ac:dyDescent="0.3">
      <c r="A22" s="11" t="s">
        <v>67</v>
      </c>
      <c r="B22" s="12">
        <v>1122</v>
      </c>
      <c r="C22" s="14" t="s">
        <v>46</v>
      </c>
      <c r="D22" s="104">
        <f t="shared" si="1"/>
        <v>17997</v>
      </c>
      <c r="E22" s="105">
        <f t="shared" si="0"/>
        <v>8132.25</v>
      </c>
      <c r="F22" s="107">
        <f t="shared" si="2"/>
        <v>26129.25</v>
      </c>
      <c r="G22" s="110">
        <v>8503</v>
      </c>
      <c r="H22" s="110">
        <v>25557.300000000003</v>
      </c>
      <c r="I22" s="110">
        <v>21991.77</v>
      </c>
      <c r="J22" s="110">
        <f t="shared" si="3"/>
        <v>74049.070000000007</v>
      </c>
      <c r="K22" s="110">
        <f t="shared" si="4"/>
        <v>82181.320000000007</v>
      </c>
      <c r="L22" s="106">
        <f t="shared" si="5"/>
        <v>23.288101604278076</v>
      </c>
      <c r="M22" s="127">
        <f t="shared" si="6"/>
        <v>0.10346633517203178</v>
      </c>
      <c r="N22" s="127">
        <f t="shared" si="7"/>
        <v>0.31098673031779001</v>
      </c>
      <c r="O22" s="127">
        <f t="shared" si="8"/>
        <v>0.26760059341952647</v>
      </c>
    </row>
    <row r="23" spans="1:15" ht="14.45" x14ac:dyDescent="0.3">
      <c r="A23" s="11" t="s">
        <v>68</v>
      </c>
      <c r="B23" s="12">
        <v>526</v>
      </c>
      <c r="C23" s="14" t="s">
        <v>65</v>
      </c>
      <c r="D23" s="104">
        <f t="shared" si="1"/>
        <v>15818</v>
      </c>
      <c r="E23" s="105">
        <f t="shared" si="0"/>
        <v>0</v>
      </c>
      <c r="F23" s="107">
        <f t="shared" si="2"/>
        <v>15818</v>
      </c>
      <c r="G23" s="110">
        <v>6660</v>
      </c>
      <c r="H23" s="110">
        <v>10318.379999999999</v>
      </c>
      <c r="I23" s="110">
        <v>10074.329999999996</v>
      </c>
      <c r="J23" s="110">
        <f t="shared" si="3"/>
        <v>42870.709999999992</v>
      </c>
      <c r="K23" s="110">
        <f t="shared" si="4"/>
        <v>42870.709999999992</v>
      </c>
      <c r="L23" s="106">
        <f t="shared" si="5"/>
        <v>30.072243346007603</v>
      </c>
      <c r="M23" s="127">
        <f t="shared" si="6"/>
        <v>0.15535082110839782</v>
      </c>
      <c r="N23" s="127">
        <f t="shared" si="7"/>
        <v>0.24068600683310357</v>
      </c>
      <c r="O23" s="127">
        <f t="shared" si="8"/>
        <v>0.2349933089514962</v>
      </c>
    </row>
    <row r="24" spans="1:15" ht="14.45" x14ac:dyDescent="0.3">
      <c r="A24" s="11" t="s">
        <v>69</v>
      </c>
      <c r="B24" s="12">
        <v>3861</v>
      </c>
      <c r="C24" s="14" t="s">
        <v>65</v>
      </c>
      <c r="D24" s="104">
        <f t="shared" si="1"/>
        <v>242969</v>
      </c>
      <c r="E24" s="105">
        <f t="shared" si="0"/>
        <v>0</v>
      </c>
      <c r="F24" s="107">
        <f t="shared" si="2"/>
        <v>242969</v>
      </c>
      <c r="G24" s="110">
        <v>22367</v>
      </c>
      <c r="H24" s="110">
        <v>0</v>
      </c>
      <c r="I24" s="110">
        <v>1623</v>
      </c>
      <c r="J24" s="110">
        <f t="shared" si="3"/>
        <v>266959</v>
      </c>
      <c r="K24" s="110">
        <f t="shared" si="4"/>
        <v>266959</v>
      </c>
      <c r="L24" s="106">
        <f t="shared" si="5"/>
        <v>62.929033929033928</v>
      </c>
      <c r="M24" s="127">
        <f t="shared" si="6"/>
        <v>8.3784401350020035E-2</v>
      </c>
      <c r="N24" s="127">
        <f t="shared" si="7"/>
        <v>0</v>
      </c>
      <c r="O24" s="127">
        <f t="shared" si="8"/>
        <v>6.0795852546645743E-3</v>
      </c>
    </row>
    <row r="25" spans="1:15" ht="14.45" x14ac:dyDescent="0.3">
      <c r="A25" s="11" t="s">
        <v>70</v>
      </c>
      <c r="B25" s="12">
        <v>347</v>
      </c>
      <c r="C25" s="14" t="s">
        <v>46</v>
      </c>
      <c r="D25" s="104">
        <f t="shared" si="1"/>
        <v>1800</v>
      </c>
      <c r="E25" s="105">
        <f t="shared" si="0"/>
        <v>2082.56</v>
      </c>
      <c r="F25" s="107">
        <f t="shared" si="2"/>
        <v>3882.56</v>
      </c>
      <c r="G25" s="110">
        <v>6660</v>
      </c>
      <c r="H25" s="110">
        <v>8948.06</v>
      </c>
      <c r="I25" s="110">
        <v>578.18000000000006</v>
      </c>
      <c r="J25" s="110">
        <f t="shared" si="3"/>
        <v>17986.239999999998</v>
      </c>
      <c r="K25" s="110">
        <f t="shared" si="4"/>
        <v>20068.8</v>
      </c>
      <c r="L25" s="106">
        <f t="shared" si="5"/>
        <v>11.18893371757925</v>
      </c>
      <c r="M25" s="127">
        <f t="shared" si="6"/>
        <v>0.33185840707964603</v>
      </c>
      <c r="N25" s="127">
        <f t="shared" si="7"/>
        <v>0.44586920991788248</v>
      </c>
      <c r="O25" s="127">
        <f t="shared" si="8"/>
        <v>2.8809893964761225E-2</v>
      </c>
    </row>
    <row r="26" spans="1:15" ht="14.45" x14ac:dyDescent="0.3">
      <c r="A26" s="11" t="s">
        <v>71</v>
      </c>
      <c r="B26" s="12">
        <v>1582</v>
      </c>
      <c r="C26" s="14" t="s">
        <v>65</v>
      </c>
      <c r="D26" s="104">
        <f t="shared" si="1"/>
        <v>12570.66</v>
      </c>
      <c r="E26" s="105">
        <f t="shared" si="0"/>
        <v>480</v>
      </c>
      <c r="F26" s="107">
        <f t="shared" si="2"/>
        <v>13050.66</v>
      </c>
      <c r="G26" s="110">
        <v>16650</v>
      </c>
      <c r="H26" s="110">
        <v>2800</v>
      </c>
      <c r="I26" s="110">
        <v>2446.38</v>
      </c>
      <c r="J26" s="110">
        <f t="shared" si="3"/>
        <v>34467.040000000001</v>
      </c>
      <c r="K26" s="110">
        <f t="shared" si="4"/>
        <v>34947.040000000001</v>
      </c>
      <c r="L26" s="106">
        <f t="shared" si="5"/>
        <v>8.2494690265486721</v>
      </c>
      <c r="M26" s="127">
        <f t="shared" si="6"/>
        <v>0.47643520023441183</v>
      </c>
      <c r="N26" s="127">
        <f t="shared" si="7"/>
        <v>8.0121234874255445E-2</v>
      </c>
      <c r="O26" s="127">
        <f t="shared" si="8"/>
        <v>7.0002495204171802E-2</v>
      </c>
    </row>
    <row r="27" spans="1:15" ht="14.45" x14ac:dyDescent="0.3">
      <c r="A27" s="11" t="s">
        <v>72</v>
      </c>
      <c r="B27" s="12">
        <v>9510</v>
      </c>
      <c r="C27" s="14" t="s">
        <v>46</v>
      </c>
      <c r="D27" s="104">
        <f t="shared" si="1"/>
        <v>253800</v>
      </c>
      <c r="E27" s="105">
        <f t="shared" si="0"/>
        <v>0</v>
      </c>
      <c r="F27" s="107">
        <f t="shared" si="2"/>
        <v>253800</v>
      </c>
      <c r="G27" s="110">
        <v>48801</v>
      </c>
      <c r="H27" s="110">
        <v>22705</v>
      </c>
      <c r="I27" s="110">
        <v>17778</v>
      </c>
      <c r="J27" s="110">
        <f t="shared" si="3"/>
        <v>343084</v>
      </c>
      <c r="K27" s="110">
        <f t="shared" si="4"/>
        <v>343084</v>
      </c>
      <c r="L27" s="106">
        <f t="shared" si="5"/>
        <v>26.687697160883282</v>
      </c>
      <c r="M27" s="127">
        <f t="shared" si="6"/>
        <v>0.14224213312191766</v>
      </c>
      <c r="N27" s="127">
        <f t="shared" si="7"/>
        <v>6.6179128143545027E-2</v>
      </c>
      <c r="O27" s="127">
        <f t="shared" si="8"/>
        <v>5.1818213615324529E-2</v>
      </c>
    </row>
    <row r="28" spans="1:15" ht="14.45" x14ac:dyDescent="0.3">
      <c r="A28" s="11" t="s">
        <v>73</v>
      </c>
      <c r="B28" s="12">
        <v>1488</v>
      </c>
      <c r="C28" s="14" t="s">
        <v>54</v>
      </c>
      <c r="D28" s="104">
        <f t="shared" si="1"/>
        <v>36400</v>
      </c>
      <c r="E28" s="105">
        <f t="shared" si="0"/>
        <v>4034.3</v>
      </c>
      <c r="F28" s="107">
        <f t="shared" si="2"/>
        <v>40434.300000000003</v>
      </c>
      <c r="G28" s="110">
        <v>16650</v>
      </c>
      <c r="H28" s="110">
        <v>17385.259999999998</v>
      </c>
      <c r="I28" s="110">
        <v>17885.95</v>
      </c>
      <c r="J28" s="110">
        <f t="shared" si="3"/>
        <v>88321.209999999992</v>
      </c>
      <c r="K28" s="110">
        <f t="shared" si="4"/>
        <v>92355.51</v>
      </c>
      <c r="L28" s="106">
        <f t="shared" si="5"/>
        <v>27.173588709677421</v>
      </c>
      <c r="M28" s="127">
        <f t="shared" si="6"/>
        <v>0.18028160961917702</v>
      </c>
      <c r="N28" s="127">
        <f t="shared" si="7"/>
        <v>0.18824280218906267</v>
      </c>
      <c r="O28" s="127">
        <f t="shared" si="8"/>
        <v>0.19366413546955674</v>
      </c>
    </row>
    <row r="29" spans="1:15" ht="14.45" x14ac:dyDescent="0.3">
      <c r="A29" s="11" t="s">
        <v>74</v>
      </c>
      <c r="B29" s="12">
        <v>6921</v>
      </c>
      <c r="C29" s="14" t="s">
        <v>54</v>
      </c>
      <c r="D29" s="104">
        <f t="shared" si="1"/>
        <v>124760</v>
      </c>
      <c r="E29" s="105">
        <f t="shared" si="0"/>
        <v>13749.69</v>
      </c>
      <c r="F29" s="107">
        <f t="shared" si="2"/>
        <v>138509.69</v>
      </c>
      <c r="G29" s="110">
        <v>38413</v>
      </c>
      <c r="H29" s="110">
        <v>179563</v>
      </c>
      <c r="I29" s="110">
        <v>24481</v>
      </c>
      <c r="J29" s="110">
        <f t="shared" si="3"/>
        <v>367217</v>
      </c>
      <c r="K29" s="110">
        <f t="shared" si="4"/>
        <v>380966.69</v>
      </c>
      <c r="L29" s="106">
        <f t="shared" si="5"/>
        <v>20.012959109955208</v>
      </c>
      <c r="M29" s="127">
        <f t="shared" si="6"/>
        <v>0.10083033768647857</v>
      </c>
      <c r="N29" s="127">
        <f t="shared" si="7"/>
        <v>0.47133517106180595</v>
      </c>
      <c r="O29" s="127">
        <f t="shared" si="8"/>
        <v>6.4260211306138071E-2</v>
      </c>
    </row>
    <row r="30" spans="1:15" ht="14.45" x14ac:dyDescent="0.3">
      <c r="A30" s="11" t="s">
        <v>75</v>
      </c>
      <c r="B30" s="12">
        <v>13233</v>
      </c>
      <c r="C30" s="14" t="s">
        <v>54</v>
      </c>
      <c r="D30" s="104">
        <f t="shared" si="1"/>
        <v>239517.3</v>
      </c>
      <c r="E30" s="105">
        <f t="shared" si="0"/>
        <v>0</v>
      </c>
      <c r="F30" s="107">
        <f t="shared" si="2"/>
        <v>239517.3</v>
      </c>
      <c r="G30" s="110">
        <v>73443</v>
      </c>
      <c r="H30" s="110">
        <v>0</v>
      </c>
      <c r="I30" s="110">
        <v>0</v>
      </c>
      <c r="J30" s="110">
        <f t="shared" si="3"/>
        <v>312960.3</v>
      </c>
      <c r="K30" s="110">
        <f t="shared" si="4"/>
        <v>312960.3</v>
      </c>
      <c r="L30" s="106">
        <f t="shared" si="5"/>
        <v>18.099999999999998</v>
      </c>
      <c r="M30" s="127">
        <f t="shared" si="6"/>
        <v>0.2346719376227592</v>
      </c>
      <c r="N30" s="127">
        <f t="shared" si="7"/>
        <v>0</v>
      </c>
      <c r="O30" s="127">
        <f t="shared" si="8"/>
        <v>0</v>
      </c>
    </row>
    <row r="31" spans="1:15" x14ac:dyDescent="0.25">
      <c r="A31" s="11" t="s">
        <v>77</v>
      </c>
      <c r="B31" s="12">
        <v>2025</v>
      </c>
      <c r="C31" s="14" t="s">
        <v>61</v>
      </c>
      <c r="D31" s="104">
        <f t="shared" si="1"/>
        <v>49500</v>
      </c>
      <c r="E31" s="105">
        <f t="shared" si="0"/>
        <v>19094.48</v>
      </c>
      <c r="F31" s="107">
        <f t="shared" si="2"/>
        <v>68594.48</v>
      </c>
      <c r="G31" s="110">
        <v>16650</v>
      </c>
      <c r="H31" s="110">
        <v>11531</v>
      </c>
      <c r="I31" s="110">
        <v>16034.990000000002</v>
      </c>
      <c r="J31" s="110">
        <f t="shared" si="3"/>
        <v>93715.99</v>
      </c>
      <c r="K31" s="110">
        <f t="shared" si="4"/>
        <v>112810.47</v>
      </c>
      <c r="L31" s="106">
        <f t="shared" si="5"/>
        <v>33.873817283950615</v>
      </c>
      <c r="M31" s="127">
        <f t="shared" si="6"/>
        <v>0.14759268355144695</v>
      </c>
      <c r="N31" s="127">
        <f t="shared" si="7"/>
        <v>0.10221568973163572</v>
      </c>
      <c r="O31" s="127">
        <f t="shared" si="8"/>
        <v>0.1421409732624995</v>
      </c>
    </row>
    <row r="32" spans="1:15" x14ac:dyDescent="0.25">
      <c r="A32" s="11" t="s">
        <v>78</v>
      </c>
      <c r="B32" s="12">
        <v>1241</v>
      </c>
      <c r="C32" s="14" t="s">
        <v>46</v>
      </c>
      <c r="D32" s="104">
        <f t="shared" si="1"/>
        <v>5584.5</v>
      </c>
      <c r="E32" s="105">
        <f t="shared" si="0"/>
        <v>12198.04</v>
      </c>
      <c r="F32" s="107">
        <f t="shared" si="2"/>
        <v>17782.54</v>
      </c>
      <c r="G32" s="110">
        <v>16650</v>
      </c>
      <c r="H32" s="110">
        <v>14446.65</v>
      </c>
      <c r="I32" s="110">
        <v>2054.56</v>
      </c>
      <c r="J32" s="110">
        <f t="shared" si="3"/>
        <v>38735.71</v>
      </c>
      <c r="K32" s="110">
        <f t="shared" si="4"/>
        <v>50933.75</v>
      </c>
      <c r="L32" s="106">
        <f t="shared" si="5"/>
        <v>14.329202256244965</v>
      </c>
      <c r="M32" s="127">
        <f t="shared" si="6"/>
        <v>0.32689523155078903</v>
      </c>
      <c r="N32" s="127">
        <f t="shared" si="7"/>
        <v>0.28363609590890126</v>
      </c>
      <c r="O32" s="127">
        <f t="shared" si="8"/>
        <v>4.0337889906005349E-2</v>
      </c>
    </row>
    <row r="33" spans="1:15" x14ac:dyDescent="0.25">
      <c r="A33" s="11" t="s">
        <v>79</v>
      </c>
      <c r="B33" s="12">
        <v>948</v>
      </c>
      <c r="C33" s="14" t="s">
        <v>54</v>
      </c>
      <c r="D33" s="104">
        <f t="shared" si="1"/>
        <v>26000</v>
      </c>
      <c r="E33" s="105">
        <f t="shared" si="0"/>
        <v>7524.2400000000007</v>
      </c>
      <c r="F33" s="107">
        <f t="shared" si="2"/>
        <v>33524.239999999998</v>
      </c>
      <c r="G33" s="110">
        <v>8503</v>
      </c>
      <c r="H33" s="110">
        <v>16637.75</v>
      </c>
      <c r="I33" s="110">
        <v>22758.1</v>
      </c>
      <c r="J33" s="110">
        <f t="shared" si="3"/>
        <v>73898.850000000006</v>
      </c>
      <c r="K33" s="110">
        <f t="shared" si="4"/>
        <v>81423.09</v>
      </c>
      <c r="L33" s="106">
        <f t="shared" si="5"/>
        <v>35.363122362869198</v>
      </c>
      <c r="M33" s="127">
        <f t="shared" si="6"/>
        <v>0.10442983679445229</v>
      </c>
      <c r="N33" s="127">
        <f t="shared" si="7"/>
        <v>0.2043370007205573</v>
      </c>
      <c r="O33" s="127">
        <f t="shared" si="8"/>
        <v>0.27950425364598663</v>
      </c>
    </row>
    <row r="34" spans="1:15" x14ac:dyDescent="0.25">
      <c r="A34" s="11" t="s">
        <v>80</v>
      </c>
      <c r="B34" s="12">
        <v>7201</v>
      </c>
      <c r="C34" s="14" t="s">
        <v>44</v>
      </c>
      <c r="D34" s="104">
        <f t="shared" si="1"/>
        <v>280000</v>
      </c>
      <c r="E34" s="105">
        <f t="shared" si="0"/>
        <v>0</v>
      </c>
      <c r="F34" s="107">
        <f t="shared" si="2"/>
        <v>280000</v>
      </c>
      <c r="G34" s="110">
        <v>39666</v>
      </c>
      <c r="H34" s="110">
        <v>0</v>
      </c>
      <c r="I34" s="110">
        <v>268.02999999999997</v>
      </c>
      <c r="J34" s="110">
        <f t="shared" si="3"/>
        <v>319934.03000000003</v>
      </c>
      <c r="K34" s="110">
        <f t="shared" si="4"/>
        <v>319934.03000000003</v>
      </c>
      <c r="L34" s="106">
        <f t="shared" si="5"/>
        <v>38.883488404388281</v>
      </c>
      <c r="M34" s="127">
        <f t="shared" si="6"/>
        <v>0.12398180962494049</v>
      </c>
      <c r="N34" s="127">
        <f t="shared" si="7"/>
        <v>0</v>
      </c>
      <c r="O34" s="127">
        <f t="shared" si="8"/>
        <v>8.3776646079193249E-4</v>
      </c>
    </row>
    <row r="35" spans="1:15" x14ac:dyDescent="0.25">
      <c r="A35" s="11" t="s">
        <v>81</v>
      </c>
      <c r="B35" s="12">
        <v>581</v>
      </c>
      <c r="C35" s="14" t="s">
        <v>44</v>
      </c>
      <c r="D35" s="104">
        <f t="shared" si="1"/>
        <v>14672</v>
      </c>
      <c r="E35" s="105">
        <f t="shared" si="0"/>
        <v>0</v>
      </c>
      <c r="F35" s="107">
        <f t="shared" si="2"/>
        <v>14672</v>
      </c>
      <c r="G35" s="110">
        <v>6660</v>
      </c>
      <c r="H35" s="110">
        <v>64992</v>
      </c>
      <c r="I35" s="110">
        <v>2810.17</v>
      </c>
      <c r="J35" s="110">
        <f t="shared" si="3"/>
        <v>89134.17</v>
      </c>
      <c r="K35" s="110">
        <f t="shared" si="4"/>
        <v>89134.17</v>
      </c>
      <c r="L35" s="106">
        <f t="shared" si="5"/>
        <v>25.253012048192772</v>
      </c>
      <c r="M35" s="127">
        <f t="shared" si="6"/>
        <v>7.4718819954233046E-2</v>
      </c>
      <c r="N35" s="127">
        <f t="shared" si="7"/>
        <v>0.72914797994977687</v>
      </c>
      <c r="O35" s="127">
        <f t="shared" si="8"/>
        <v>3.1527415355974038E-2</v>
      </c>
    </row>
    <row r="36" spans="1:15" x14ac:dyDescent="0.25">
      <c r="A36" s="11" t="s">
        <v>82</v>
      </c>
      <c r="B36" s="12">
        <v>14185</v>
      </c>
      <c r="C36" s="14" t="s">
        <v>61</v>
      </c>
      <c r="D36" s="104">
        <f t="shared" si="1"/>
        <v>283666</v>
      </c>
      <c r="E36" s="105">
        <f t="shared" si="0"/>
        <v>0</v>
      </c>
      <c r="F36" s="107">
        <f t="shared" si="2"/>
        <v>283666</v>
      </c>
      <c r="G36" s="110">
        <v>78727</v>
      </c>
      <c r="H36" s="110">
        <v>41460</v>
      </c>
      <c r="I36" s="110">
        <v>91643</v>
      </c>
      <c r="J36" s="110">
        <f t="shared" si="3"/>
        <v>495496</v>
      </c>
      <c r="K36" s="110">
        <f t="shared" si="4"/>
        <v>495496</v>
      </c>
      <c r="L36" s="106">
        <f t="shared" si="5"/>
        <v>19.997603101868172</v>
      </c>
      <c r="M36" s="127">
        <f t="shared" si="6"/>
        <v>0.15888523822593925</v>
      </c>
      <c r="N36" s="127">
        <f t="shared" si="7"/>
        <v>8.3673732986744589E-2</v>
      </c>
      <c r="O36" s="127">
        <f t="shared" si="8"/>
        <v>0.18495204804882381</v>
      </c>
    </row>
    <row r="37" spans="1:15" x14ac:dyDescent="0.25">
      <c r="A37" s="11" t="s">
        <v>83</v>
      </c>
      <c r="B37" s="12">
        <v>1348</v>
      </c>
      <c r="C37" s="14" t="s">
        <v>54</v>
      </c>
      <c r="D37" s="104">
        <f t="shared" si="1"/>
        <v>12880</v>
      </c>
      <c r="E37" s="105">
        <f t="shared" si="0"/>
        <v>8042.08</v>
      </c>
      <c r="F37" s="107">
        <f t="shared" si="2"/>
        <v>20922.080000000002</v>
      </c>
      <c r="G37" s="110">
        <v>16650</v>
      </c>
      <c r="H37" s="110">
        <v>3000</v>
      </c>
      <c r="I37" s="110">
        <v>740.99</v>
      </c>
      <c r="J37" s="110">
        <f t="shared" si="3"/>
        <v>33270.99</v>
      </c>
      <c r="K37" s="110">
        <f t="shared" si="4"/>
        <v>41313.07</v>
      </c>
      <c r="L37" s="106">
        <f t="shared" si="5"/>
        <v>15.520830860534126</v>
      </c>
      <c r="M37" s="127">
        <f t="shared" si="6"/>
        <v>0.40302015802747171</v>
      </c>
      <c r="N37" s="127">
        <f t="shared" si="7"/>
        <v>7.261624468963454E-2</v>
      </c>
      <c r="O37" s="127">
        <f t="shared" si="8"/>
        <v>1.7935970384190765E-2</v>
      </c>
    </row>
    <row r="38" spans="1:15" x14ac:dyDescent="0.25">
      <c r="A38" s="11" t="s">
        <v>84</v>
      </c>
      <c r="B38" s="12">
        <v>1235171</v>
      </c>
      <c r="C38" s="14" t="s">
        <v>50</v>
      </c>
      <c r="D38" s="104">
        <f t="shared" si="1"/>
        <v>44460602</v>
      </c>
      <c r="E38" s="105">
        <f t="shared" si="0"/>
        <v>0</v>
      </c>
      <c r="F38" s="107">
        <f t="shared" si="2"/>
        <v>44460602</v>
      </c>
      <c r="G38" s="110">
        <v>6831578</v>
      </c>
      <c r="H38" s="110">
        <v>2303033</v>
      </c>
      <c r="I38" s="110">
        <v>1676164</v>
      </c>
      <c r="J38" s="110">
        <f t="shared" si="3"/>
        <v>55271377</v>
      </c>
      <c r="K38" s="110">
        <f t="shared" si="4"/>
        <v>55271377</v>
      </c>
      <c r="L38" s="106">
        <f t="shared" si="5"/>
        <v>35.995503456606414</v>
      </c>
      <c r="M38" s="127">
        <f t="shared" si="6"/>
        <v>0.12360064776385071</v>
      </c>
      <c r="N38" s="127">
        <f t="shared" si="7"/>
        <v>4.1667733373098342E-2</v>
      </c>
      <c r="O38" s="127">
        <f t="shared" si="8"/>
        <v>3.0326076370415015E-2</v>
      </c>
    </row>
    <row r="39" spans="1:15" x14ac:dyDescent="0.25">
      <c r="A39" s="11" t="s">
        <v>85</v>
      </c>
      <c r="B39" s="12">
        <v>2101</v>
      </c>
      <c r="C39" s="14" t="s">
        <v>44</v>
      </c>
      <c r="D39" s="104">
        <f t="shared" si="1"/>
        <v>62642.45</v>
      </c>
      <c r="E39" s="105">
        <f t="shared" si="0"/>
        <v>3722.7200000000003</v>
      </c>
      <c r="F39" s="107">
        <f t="shared" si="2"/>
        <v>66365.17</v>
      </c>
      <c r="G39" s="110">
        <v>16650</v>
      </c>
      <c r="H39" s="110">
        <v>74377.88</v>
      </c>
      <c r="I39" s="110">
        <v>2866.51</v>
      </c>
      <c r="J39" s="110">
        <f t="shared" si="3"/>
        <v>156536.84000000003</v>
      </c>
      <c r="K39" s="110">
        <f t="shared" si="4"/>
        <v>160259.56</v>
      </c>
      <c r="L39" s="106">
        <f t="shared" si="5"/>
        <v>31.587420276059017</v>
      </c>
      <c r="M39" s="127">
        <f t="shared" si="6"/>
        <v>0.10389395802659136</v>
      </c>
      <c r="N39" s="127">
        <f t="shared" si="7"/>
        <v>0.46410884941903002</v>
      </c>
      <c r="O39" s="127">
        <f t="shared" si="8"/>
        <v>1.7886670848216484E-2</v>
      </c>
    </row>
    <row r="40" spans="1:15" x14ac:dyDescent="0.25">
      <c r="A40" s="11" t="s">
        <v>86</v>
      </c>
      <c r="B40" s="12">
        <v>18044</v>
      </c>
      <c r="C40" s="14" t="s">
        <v>46</v>
      </c>
      <c r="D40" s="104">
        <f t="shared" si="1"/>
        <v>508390</v>
      </c>
      <c r="E40" s="105">
        <f t="shared" si="0"/>
        <v>0</v>
      </c>
      <c r="F40" s="107">
        <f t="shared" si="2"/>
        <v>508390</v>
      </c>
      <c r="G40" s="110">
        <v>100111</v>
      </c>
      <c r="H40" s="110">
        <v>185019</v>
      </c>
      <c r="I40" s="110">
        <v>43492</v>
      </c>
      <c r="J40" s="110">
        <f t="shared" si="3"/>
        <v>837012</v>
      </c>
      <c r="K40" s="110">
        <f t="shared" si="4"/>
        <v>837012</v>
      </c>
      <c r="L40" s="106">
        <f t="shared" si="5"/>
        <v>28.175016626025272</v>
      </c>
      <c r="M40" s="127">
        <f t="shared" si="6"/>
        <v>0.11960521474005152</v>
      </c>
      <c r="N40" s="127">
        <f t="shared" si="7"/>
        <v>0.22104701007870856</v>
      </c>
      <c r="O40" s="127">
        <f t="shared" si="8"/>
        <v>5.1961023258925799E-2</v>
      </c>
    </row>
    <row r="41" spans="1:15" x14ac:dyDescent="0.25">
      <c r="A41" s="11" t="s">
        <v>87</v>
      </c>
      <c r="B41" s="12">
        <v>13077</v>
      </c>
      <c r="C41" s="14" t="s">
        <v>39</v>
      </c>
      <c r="D41" s="104">
        <f t="shared" si="1"/>
        <v>754090</v>
      </c>
      <c r="E41" s="105">
        <f t="shared" si="0"/>
        <v>0</v>
      </c>
      <c r="F41" s="107">
        <f t="shared" si="2"/>
        <v>754090</v>
      </c>
      <c r="G41" s="110">
        <v>72577</v>
      </c>
      <c r="H41" s="110">
        <v>57389</v>
      </c>
      <c r="I41" s="110">
        <v>70309</v>
      </c>
      <c r="J41" s="110">
        <f t="shared" si="3"/>
        <v>954365</v>
      </c>
      <c r="K41" s="110">
        <f t="shared" si="4"/>
        <v>954365</v>
      </c>
      <c r="L41" s="106">
        <f t="shared" si="5"/>
        <v>57.665366674313681</v>
      </c>
      <c r="M41" s="127">
        <f t="shared" si="6"/>
        <v>7.6047424203528002E-2</v>
      </c>
      <c r="N41" s="127">
        <f t="shared" si="7"/>
        <v>6.01331775578526E-2</v>
      </c>
      <c r="O41" s="127">
        <f t="shared" si="8"/>
        <v>7.3670974941453221E-2</v>
      </c>
    </row>
    <row r="42" spans="1:15" x14ac:dyDescent="0.25">
      <c r="A42" s="11" t="s">
        <v>88</v>
      </c>
      <c r="B42" s="12">
        <v>592</v>
      </c>
      <c r="C42" s="14" t="s">
        <v>39</v>
      </c>
      <c r="D42" s="104">
        <f t="shared" si="1"/>
        <v>3451.36</v>
      </c>
      <c r="E42" s="105">
        <f t="shared" si="0"/>
        <v>0</v>
      </c>
      <c r="F42" s="107">
        <f t="shared" si="2"/>
        <v>3451.36</v>
      </c>
      <c r="G42" s="110">
        <v>6660</v>
      </c>
      <c r="H42" s="110">
        <v>3200</v>
      </c>
      <c r="I42" s="110">
        <v>15767.810000000001</v>
      </c>
      <c r="J42" s="110">
        <f t="shared" si="3"/>
        <v>29079.170000000002</v>
      </c>
      <c r="K42" s="110">
        <f t="shared" si="4"/>
        <v>29079.170000000002</v>
      </c>
      <c r="L42" s="106">
        <f t="shared" si="5"/>
        <v>5.83</v>
      </c>
      <c r="M42" s="127">
        <f t="shared" si="6"/>
        <v>0.22902992073019965</v>
      </c>
      <c r="N42" s="127">
        <f t="shared" si="7"/>
        <v>0.11004440635685268</v>
      </c>
      <c r="O42" s="127">
        <f t="shared" si="8"/>
        <v>0.54223727843676417</v>
      </c>
    </row>
    <row r="43" spans="1:15" x14ac:dyDescent="0.25">
      <c r="A43" s="11" t="s">
        <v>89</v>
      </c>
      <c r="B43" s="12">
        <v>3580</v>
      </c>
      <c r="C43" s="14" t="s">
        <v>52</v>
      </c>
      <c r="D43" s="104">
        <f t="shared" si="1"/>
        <v>157031</v>
      </c>
      <c r="E43" s="105">
        <f t="shared" si="0"/>
        <v>68733.17</v>
      </c>
      <c r="F43" s="107">
        <f t="shared" si="2"/>
        <v>225764.16999999998</v>
      </c>
      <c r="G43" s="110">
        <v>19869</v>
      </c>
      <c r="H43" s="110">
        <v>17352.510000000002</v>
      </c>
      <c r="I43" s="110">
        <v>22736.45</v>
      </c>
      <c r="J43" s="110">
        <f t="shared" si="3"/>
        <v>216988.96000000002</v>
      </c>
      <c r="K43" s="110">
        <f t="shared" si="4"/>
        <v>285722.13</v>
      </c>
      <c r="L43" s="106">
        <f t="shared" si="5"/>
        <v>63.062617318435748</v>
      </c>
      <c r="M43" s="127">
        <f t="shared" si="6"/>
        <v>6.9539590790534844E-2</v>
      </c>
      <c r="N43" s="127">
        <f t="shared" si="7"/>
        <v>6.0732117599711304E-2</v>
      </c>
      <c r="O43" s="127">
        <f t="shared" si="8"/>
        <v>7.9575390257660472E-2</v>
      </c>
    </row>
    <row r="44" spans="1:15" x14ac:dyDescent="0.25">
      <c r="A44" s="11" t="s">
        <v>90</v>
      </c>
      <c r="B44" s="12">
        <v>262</v>
      </c>
      <c r="C44" s="14" t="s">
        <v>52</v>
      </c>
      <c r="D44" s="104">
        <f t="shared" si="1"/>
        <v>982.5</v>
      </c>
      <c r="E44" s="105">
        <f t="shared" si="0"/>
        <v>3639.04</v>
      </c>
      <c r="F44" s="107">
        <f t="shared" si="2"/>
        <v>4621.54</v>
      </c>
      <c r="G44" s="110">
        <v>6660</v>
      </c>
      <c r="H44" s="110">
        <v>16400.11</v>
      </c>
      <c r="I44" s="110">
        <v>5907.11</v>
      </c>
      <c r="J44" s="110">
        <f t="shared" si="3"/>
        <v>29949.72</v>
      </c>
      <c r="K44" s="110">
        <f t="shared" si="4"/>
        <v>33588.76</v>
      </c>
      <c r="L44" s="106">
        <f t="shared" si="5"/>
        <v>17.639465648854962</v>
      </c>
      <c r="M44" s="127">
        <f t="shared" si="6"/>
        <v>0.19828061530107094</v>
      </c>
      <c r="N44" s="127">
        <f t="shared" si="7"/>
        <v>0.48826184711790488</v>
      </c>
      <c r="O44" s="127">
        <f t="shared" si="8"/>
        <v>0.17586567649416052</v>
      </c>
    </row>
    <row r="45" spans="1:15" x14ac:dyDescent="0.25">
      <c r="A45" s="11" t="s">
        <v>91</v>
      </c>
      <c r="B45" s="12">
        <v>501</v>
      </c>
      <c r="C45" s="14" t="s">
        <v>46</v>
      </c>
      <c r="D45" s="104">
        <f t="shared" si="1"/>
        <v>4000</v>
      </c>
      <c r="E45" s="105">
        <f t="shared" si="0"/>
        <v>0</v>
      </c>
      <c r="F45" s="107">
        <f t="shared" si="2"/>
        <v>4000</v>
      </c>
      <c r="G45" s="110">
        <v>6660</v>
      </c>
      <c r="H45" s="110">
        <v>45936.65</v>
      </c>
      <c r="I45" s="110">
        <v>14686</v>
      </c>
      <c r="J45" s="110">
        <f t="shared" si="3"/>
        <v>71282.649999999994</v>
      </c>
      <c r="K45" s="110">
        <f t="shared" si="4"/>
        <v>71282.649999999994</v>
      </c>
      <c r="L45" s="106">
        <f t="shared" si="5"/>
        <v>7.9840319361277441</v>
      </c>
      <c r="M45" s="127">
        <f t="shared" si="6"/>
        <v>9.3430869924168089E-2</v>
      </c>
      <c r="N45" s="127">
        <f t="shared" si="7"/>
        <v>0.64442960524054593</v>
      </c>
      <c r="O45" s="127">
        <f t="shared" si="8"/>
        <v>0.20602488824419407</v>
      </c>
    </row>
    <row r="46" spans="1:15" x14ac:dyDescent="0.25">
      <c r="A46" s="11" t="s">
        <v>92</v>
      </c>
      <c r="B46" s="12">
        <v>3442</v>
      </c>
      <c r="C46" s="14" t="s">
        <v>46</v>
      </c>
      <c r="D46" s="104">
        <f t="shared" si="1"/>
        <v>140265.56</v>
      </c>
      <c r="E46" s="105">
        <f t="shared" si="0"/>
        <v>17362.97</v>
      </c>
      <c r="F46" s="107">
        <f t="shared" si="2"/>
        <v>157628.53</v>
      </c>
      <c r="G46" s="110">
        <v>19103</v>
      </c>
      <c r="H46" s="110">
        <v>31878.600000000002</v>
      </c>
      <c r="I46" s="110">
        <v>19794.330000000002</v>
      </c>
      <c r="J46" s="110">
        <f t="shared" si="3"/>
        <v>211041.49</v>
      </c>
      <c r="K46" s="110">
        <f t="shared" si="4"/>
        <v>228404.46000000002</v>
      </c>
      <c r="L46" s="106">
        <f t="shared" si="5"/>
        <v>45.795621731551421</v>
      </c>
      <c r="M46" s="127">
        <f t="shared" si="6"/>
        <v>8.3636720578923893E-2</v>
      </c>
      <c r="N46" s="127">
        <f t="shared" si="7"/>
        <v>0.13957082974649443</v>
      </c>
      <c r="O46" s="127">
        <f t="shared" si="8"/>
        <v>8.6663500353714631E-2</v>
      </c>
    </row>
    <row r="47" spans="1:15" x14ac:dyDescent="0.25">
      <c r="A47" s="11" t="s">
        <v>93</v>
      </c>
      <c r="B47" s="12">
        <v>932</v>
      </c>
      <c r="C47" s="14" t="s">
        <v>46</v>
      </c>
      <c r="D47" s="104">
        <f t="shared" si="1"/>
        <v>5379</v>
      </c>
      <c r="E47" s="105">
        <f t="shared" si="0"/>
        <v>0</v>
      </c>
      <c r="F47" s="107">
        <f t="shared" si="2"/>
        <v>5379</v>
      </c>
      <c r="G47" s="110">
        <v>8503</v>
      </c>
      <c r="H47" s="110">
        <v>10893.36</v>
      </c>
      <c r="I47" s="110">
        <v>2642.2000000000003</v>
      </c>
      <c r="J47" s="110">
        <f t="shared" si="3"/>
        <v>27417.56</v>
      </c>
      <c r="K47" s="110">
        <f t="shared" si="4"/>
        <v>27417.56</v>
      </c>
      <c r="L47" s="106">
        <f t="shared" si="5"/>
        <v>5.7714592274678109</v>
      </c>
      <c r="M47" s="127">
        <f t="shared" si="6"/>
        <v>0.31012971249082705</v>
      </c>
      <c r="N47" s="127">
        <f t="shared" si="7"/>
        <v>0.39731325471704992</v>
      </c>
      <c r="O47" s="127">
        <f t="shared" si="8"/>
        <v>9.6368896429879253E-2</v>
      </c>
    </row>
    <row r="48" spans="1:15" x14ac:dyDescent="0.25">
      <c r="A48" s="11" t="s">
        <v>94</v>
      </c>
      <c r="B48" s="12">
        <v>134</v>
      </c>
      <c r="C48" s="14" t="s">
        <v>39</v>
      </c>
      <c r="D48" s="104">
        <f t="shared" si="1"/>
        <v>320</v>
      </c>
      <c r="E48" s="105">
        <f t="shared" si="0"/>
        <v>0</v>
      </c>
      <c r="F48" s="107">
        <f t="shared" si="2"/>
        <v>320</v>
      </c>
      <c r="G48" s="110">
        <v>6660</v>
      </c>
      <c r="H48" s="110">
        <v>47605.23</v>
      </c>
      <c r="I48" s="110">
        <v>73.36</v>
      </c>
      <c r="J48" s="110">
        <f t="shared" si="3"/>
        <v>54658.590000000004</v>
      </c>
      <c r="K48" s="110">
        <f t="shared" si="4"/>
        <v>54658.590000000004</v>
      </c>
      <c r="L48" s="106">
        <f t="shared" si="5"/>
        <v>2.3880597014925371</v>
      </c>
      <c r="M48" s="127">
        <f t="shared" si="6"/>
        <v>0.12184727048392575</v>
      </c>
      <c r="N48" s="127">
        <f t="shared" si="7"/>
        <v>0.87095605649542007</v>
      </c>
      <c r="O48" s="127">
        <f t="shared" si="8"/>
        <v>1.3421495139190381E-3</v>
      </c>
    </row>
    <row r="49" spans="1:15" x14ac:dyDescent="0.25">
      <c r="A49" s="11" t="s">
        <v>95</v>
      </c>
      <c r="B49" s="12">
        <v>378</v>
      </c>
      <c r="C49" s="14" t="s">
        <v>52</v>
      </c>
      <c r="D49" s="104">
        <f t="shared" si="1"/>
        <v>5000</v>
      </c>
      <c r="E49" s="105">
        <f t="shared" si="0"/>
        <v>0</v>
      </c>
      <c r="F49" s="107">
        <f t="shared" si="2"/>
        <v>5000</v>
      </c>
      <c r="G49" s="110">
        <v>6660</v>
      </c>
      <c r="H49" s="110">
        <v>16000</v>
      </c>
      <c r="I49" s="110">
        <v>3199.8300000000004</v>
      </c>
      <c r="J49" s="110">
        <f t="shared" si="3"/>
        <v>30859.83</v>
      </c>
      <c r="K49" s="110">
        <f t="shared" si="4"/>
        <v>30859.83</v>
      </c>
      <c r="L49" s="106">
        <f t="shared" si="5"/>
        <v>13.227513227513228</v>
      </c>
      <c r="M49" s="127">
        <f t="shared" si="6"/>
        <v>0.21581453948385326</v>
      </c>
      <c r="N49" s="127">
        <f t="shared" si="7"/>
        <v>0.51847336812937728</v>
      </c>
      <c r="O49" s="127">
        <f t="shared" si="8"/>
        <v>0.10368916484633908</v>
      </c>
    </row>
    <row r="50" spans="1:15" x14ac:dyDescent="0.25">
      <c r="A50" s="11" t="s">
        <v>96</v>
      </c>
      <c r="B50" s="12">
        <v>345</v>
      </c>
      <c r="C50" s="14" t="s">
        <v>54</v>
      </c>
      <c r="D50" s="104">
        <f t="shared" si="1"/>
        <v>1723.8</v>
      </c>
      <c r="E50" s="105">
        <f t="shared" si="0"/>
        <v>0</v>
      </c>
      <c r="F50" s="107">
        <f t="shared" si="2"/>
        <v>1723.8</v>
      </c>
      <c r="G50" s="110">
        <v>6660</v>
      </c>
      <c r="H50" s="110">
        <v>9444.89</v>
      </c>
      <c r="I50" s="110">
        <v>4351.87</v>
      </c>
      <c r="J50" s="110">
        <f t="shared" si="3"/>
        <v>22180.559999999998</v>
      </c>
      <c r="K50" s="110">
        <f t="shared" si="4"/>
        <v>22180.559999999998</v>
      </c>
      <c r="L50" s="106">
        <f t="shared" si="5"/>
        <v>4.9965217391304346</v>
      </c>
      <c r="M50" s="127">
        <f t="shared" si="6"/>
        <v>0.30026293294668849</v>
      </c>
      <c r="N50" s="127">
        <f t="shared" si="7"/>
        <v>0.42581837428811536</v>
      </c>
      <c r="O50" s="127">
        <f t="shared" si="8"/>
        <v>0.19620198948989567</v>
      </c>
    </row>
    <row r="51" spans="1:15" x14ac:dyDescent="0.25">
      <c r="A51" s="11" t="s">
        <v>97</v>
      </c>
      <c r="B51" s="12">
        <v>19715</v>
      </c>
      <c r="C51" s="14" t="s">
        <v>39</v>
      </c>
      <c r="D51" s="104">
        <f t="shared" si="1"/>
        <v>328440</v>
      </c>
      <c r="E51" s="105">
        <f t="shared" si="0"/>
        <v>0</v>
      </c>
      <c r="F51" s="107">
        <f t="shared" si="2"/>
        <v>328440</v>
      </c>
      <c r="G51" s="110">
        <v>102653</v>
      </c>
      <c r="H51" s="110">
        <v>99628</v>
      </c>
      <c r="I51" s="110">
        <v>74199</v>
      </c>
      <c r="J51" s="110">
        <f t="shared" si="3"/>
        <v>604920</v>
      </c>
      <c r="K51" s="110">
        <f t="shared" si="4"/>
        <v>604920</v>
      </c>
      <c r="L51" s="106">
        <f t="shared" si="5"/>
        <v>16.659396398681206</v>
      </c>
      <c r="M51" s="127">
        <f t="shared" si="6"/>
        <v>0.16969681941413742</v>
      </c>
      <c r="N51" s="127">
        <f t="shared" si="7"/>
        <v>0.16469615816967534</v>
      </c>
      <c r="O51" s="127">
        <f t="shared" si="8"/>
        <v>0.12265919460424519</v>
      </c>
    </row>
    <row r="52" spans="1:15" x14ac:dyDescent="0.25">
      <c r="A52" s="11" t="s">
        <v>98</v>
      </c>
      <c r="B52" s="12">
        <v>3758</v>
      </c>
      <c r="C52" s="14" t="s">
        <v>52</v>
      </c>
      <c r="D52" s="104">
        <f t="shared" si="1"/>
        <v>169500</v>
      </c>
      <c r="E52" s="105">
        <f t="shared" si="0"/>
        <v>6772</v>
      </c>
      <c r="F52" s="107">
        <f t="shared" si="2"/>
        <v>176272</v>
      </c>
      <c r="G52" s="110">
        <v>20857</v>
      </c>
      <c r="H52" s="110">
        <v>16089.939999999999</v>
      </c>
      <c r="I52" s="110">
        <v>44148.229999999996</v>
      </c>
      <c r="J52" s="110">
        <f t="shared" si="3"/>
        <v>250595.16999999998</v>
      </c>
      <c r="K52" s="110">
        <f t="shared" si="4"/>
        <v>257367.16999999998</v>
      </c>
      <c r="L52" s="106">
        <f t="shared" si="5"/>
        <v>46.905800957956359</v>
      </c>
      <c r="M52" s="127">
        <f t="shared" si="6"/>
        <v>8.1039862232622759E-2</v>
      </c>
      <c r="N52" s="127">
        <f t="shared" si="7"/>
        <v>6.2517453177885901E-2</v>
      </c>
      <c r="O52" s="127">
        <f t="shared" si="8"/>
        <v>0.17153792381522476</v>
      </c>
    </row>
    <row r="53" spans="1:15" x14ac:dyDescent="0.25">
      <c r="A53" s="11" t="s">
        <v>99</v>
      </c>
      <c r="B53" s="12">
        <v>675</v>
      </c>
      <c r="C53" s="14" t="s">
        <v>46</v>
      </c>
      <c r="D53" s="104">
        <f t="shared" si="1"/>
        <v>5164</v>
      </c>
      <c r="E53" s="105">
        <f t="shared" si="0"/>
        <v>0</v>
      </c>
      <c r="F53" s="107">
        <f t="shared" si="2"/>
        <v>5164</v>
      </c>
      <c r="G53" s="110">
        <v>8503</v>
      </c>
      <c r="H53" s="110">
        <v>27800.690000000002</v>
      </c>
      <c r="I53" s="110">
        <v>4408.6000000000004</v>
      </c>
      <c r="J53" s="110">
        <f t="shared" si="3"/>
        <v>45876.29</v>
      </c>
      <c r="K53" s="110">
        <f t="shared" si="4"/>
        <v>45876.29</v>
      </c>
      <c r="L53" s="106">
        <f t="shared" si="5"/>
        <v>7.6503703703703705</v>
      </c>
      <c r="M53" s="127">
        <f t="shared" si="6"/>
        <v>0.18534628672022083</v>
      </c>
      <c r="N53" s="127">
        <f t="shared" si="7"/>
        <v>0.60599255083617276</v>
      </c>
      <c r="O53" s="127">
        <f t="shared" si="8"/>
        <v>9.609757022636313E-2</v>
      </c>
    </row>
    <row r="54" spans="1:15" x14ac:dyDescent="0.25">
      <c r="A54" s="11" t="s">
        <v>100</v>
      </c>
      <c r="B54" s="12">
        <v>7526</v>
      </c>
      <c r="C54" s="14" t="s">
        <v>52</v>
      </c>
      <c r="D54" s="104">
        <f t="shared" si="1"/>
        <v>262037</v>
      </c>
      <c r="E54" s="105">
        <f t="shared" si="0"/>
        <v>0</v>
      </c>
      <c r="F54" s="107">
        <f t="shared" si="2"/>
        <v>262037</v>
      </c>
      <c r="G54" s="110">
        <v>41769</v>
      </c>
      <c r="H54" s="110">
        <v>45680</v>
      </c>
      <c r="I54" s="110">
        <v>15952</v>
      </c>
      <c r="J54" s="110">
        <f t="shared" si="3"/>
        <v>365438</v>
      </c>
      <c r="K54" s="110">
        <f t="shared" si="4"/>
        <v>365438</v>
      </c>
      <c r="L54" s="106">
        <f t="shared" si="5"/>
        <v>34.817565771990431</v>
      </c>
      <c r="M54" s="127">
        <f t="shared" si="6"/>
        <v>0.11429845828841008</v>
      </c>
      <c r="N54" s="127">
        <f t="shared" si="7"/>
        <v>0.12500068411057416</v>
      </c>
      <c r="O54" s="127">
        <f t="shared" si="8"/>
        <v>4.3651727516021872E-2</v>
      </c>
    </row>
    <row r="55" spans="1:15" x14ac:dyDescent="0.25">
      <c r="A55" s="11" t="s">
        <v>101</v>
      </c>
      <c r="B55" s="12">
        <v>25122</v>
      </c>
      <c r="C55" s="14" t="s">
        <v>39</v>
      </c>
      <c r="D55" s="104">
        <f t="shared" si="1"/>
        <v>448274</v>
      </c>
      <c r="E55" s="105">
        <f t="shared" si="0"/>
        <v>0</v>
      </c>
      <c r="F55" s="107">
        <f t="shared" si="2"/>
        <v>448274</v>
      </c>
      <c r="G55" s="110">
        <v>128116</v>
      </c>
      <c r="H55" s="110">
        <v>112680</v>
      </c>
      <c r="I55" s="110">
        <v>116823</v>
      </c>
      <c r="J55" s="110">
        <f t="shared" si="3"/>
        <v>805893</v>
      </c>
      <c r="K55" s="110">
        <f t="shared" si="4"/>
        <v>805893</v>
      </c>
      <c r="L55" s="106">
        <f t="shared" si="5"/>
        <v>17.843881856540083</v>
      </c>
      <c r="M55" s="127">
        <f t="shared" si="6"/>
        <v>0.15897395808128376</v>
      </c>
      <c r="N55" s="127">
        <f t="shared" si="7"/>
        <v>0.13982005055261679</v>
      </c>
      <c r="O55" s="127">
        <f t="shared" si="8"/>
        <v>0.14496093153805778</v>
      </c>
    </row>
    <row r="56" spans="1:15" x14ac:dyDescent="0.25">
      <c r="A56" s="11" t="s">
        <v>102</v>
      </c>
      <c r="B56" s="12">
        <v>15736</v>
      </c>
      <c r="C56" s="14" t="s">
        <v>54</v>
      </c>
      <c r="D56" s="104">
        <f t="shared" si="1"/>
        <v>513628</v>
      </c>
      <c r="E56" s="105">
        <f t="shared" si="0"/>
        <v>79947</v>
      </c>
      <c r="F56" s="107">
        <f t="shared" si="2"/>
        <v>593575</v>
      </c>
      <c r="G56" s="110">
        <v>87335</v>
      </c>
      <c r="H56" s="110">
        <v>11000</v>
      </c>
      <c r="I56" s="110">
        <v>15952</v>
      </c>
      <c r="J56" s="110">
        <f t="shared" si="3"/>
        <v>627915</v>
      </c>
      <c r="K56" s="110">
        <f t="shared" si="4"/>
        <v>707862</v>
      </c>
      <c r="L56" s="106">
        <f t="shared" si="5"/>
        <v>37.7208312150483</v>
      </c>
      <c r="M56" s="127">
        <f t="shared" si="6"/>
        <v>0.12337856813898754</v>
      </c>
      <c r="N56" s="127">
        <f t="shared" si="7"/>
        <v>1.5539752098572886E-2</v>
      </c>
      <c r="O56" s="127">
        <f t="shared" si="8"/>
        <v>2.253546595240315E-2</v>
      </c>
    </row>
    <row r="57" spans="1:15" x14ac:dyDescent="0.25">
      <c r="A57" s="11" t="s">
        <v>103</v>
      </c>
      <c r="B57" s="12">
        <v>722</v>
      </c>
      <c r="C57" s="14" t="s">
        <v>39</v>
      </c>
      <c r="D57" s="104">
        <f t="shared" si="1"/>
        <v>6498</v>
      </c>
      <c r="E57" s="105">
        <f t="shared" si="0"/>
        <v>0</v>
      </c>
      <c r="F57" s="107">
        <f t="shared" si="2"/>
        <v>6498</v>
      </c>
      <c r="G57" s="110">
        <v>8503</v>
      </c>
      <c r="H57" s="110">
        <v>18300</v>
      </c>
      <c r="I57" s="110">
        <v>4078.0899999999997</v>
      </c>
      <c r="J57" s="110">
        <f t="shared" si="3"/>
        <v>37379.089999999997</v>
      </c>
      <c r="K57" s="110">
        <f t="shared" si="4"/>
        <v>37379.089999999997</v>
      </c>
      <c r="L57" s="106">
        <f t="shared" si="5"/>
        <v>9</v>
      </c>
      <c r="M57" s="127">
        <f t="shared" si="6"/>
        <v>0.22748012324537598</v>
      </c>
      <c r="N57" s="127">
        <f t="shared" si="7"/>
        <v>0.48957853174060689</v>
      </c>
      <c r="O57" s="127">
        <f t="shared" si="8"/>
        <v>0.10910083685825417</v>
      </c>
    </row>
    <row r="58" spans="1:15" x14ac:dyDescent="0.25">
      <c r="A58" s="11" t="s">
        <v>104</v>
      </c>
      <c r="B58" s="12">
        <v>947</v>
      </c>
      <c r="C58" s="14" t="s">
        <v>46</v>
      </c>
      <c r="D58" s="104">
        <f t="shared" si="1"/>
        <v>13500</v>
      </c>
      <c r="E58" s="105">
        <f t="shared" si="0"/>
        <v>264</v>
      </c>
      <c r="F58" s="107">
        <f t="shared" si="2"/>
        <v>13764</v>
      </c>
      <c r="G58" s="110">
        <v>8503</v>
      </c>
      <c r="H58" s="110">
        <v>21058.89</v>
      </c>
      <c r="I58" s="110">
        <v>22342.61</v>
      </c>
      <c r="J58" s="110">
        <f t="shared" si="3"/>
        <v>65404.5</v>
      </c>
      <c r="K58" s="110">
        <f t="shared" si="4"/>
        <v>65668.5</v>
      </c>
      <c r="L58" s="106">
        <f t="shared" si="5"/>
        <v>14.534318901795142</v>
      </c>
      <c r="M58" s="127">
        <f t="shared" si="6"/>
        <v>0.12948369461766296</v>
      </c>
      <c r="N58" s="127">
        <f t="shared" si="7"/>
        <v>0.32068480321615384</v>
      </c>
      <c r="O58" s="127">
        <f t="shared" si="8"/>
        <v>0.34023329297913002</v>
      </c>
    </row>
    <row r="59" spans="1:15" x14ac:dyDescent="0.25">
      <c r="A59" s="11" t="s">
        <v>105</v>
      </c>
      <c r="B59" s="12">
        <v>277</v>
      </c>
      <c r="C59" s="14" t="s">
        <v>52</v>
      </c>
      <c r="D59" s="104">
        <f t="shared" si="1"/>
        <v>800</v>
      </c>
      <c r="E59" s="105">
        <f t="shared" si="0"/>
        <v>15264</v>
      </c>
      <c r="F59" s="107">
        <f t="shared" si="2"/>
        <v>16064</v>
      </c>
      <c r="G59" s="110">
        <v>6660</v>
      </c>
      <c r="H59" s="110">
        <v>4519.58</v>
      </c>
      <c r="I59" s="110">
        <v>1856.99</v>
      </c>
      <c r="J59" s="110">
        <f t="shared" si="3"/>
        <v>13836.57</v>
      </c>
      <c r="K59" s="110">
        <f t="shared" si="4"/>
        <v>29100.570000000003</v>
      </c>
      <c r="L59" s="106">
        <f t="shared" si="5"/>
        <v>57.992779783393502</v>
      </c>
      <c r="M59" s="127">
        <f t="shared" si="6"/>
        <v>0.22886149652738758</v>
      </c>
      <c r="N59" s="127">
        <f t="shared" si="7"/>
        <v>0.1553089853566442</v>
      </c>
      <c r="O59" s="127">
        <f t="shared" si="8"/>
        <v>6.3812839404863889E-2</v>
      </c>
    </row>
    <row r="60" spans="1:15" x14ac:dyDescent="0.25">
      <c r="A60" s="11" t="s">
        <v>106</v>
      </c>
      <c r="B60" s="12">
        <v>457</v>
      </c>
      <c r="C60" s="14" t="s">
        <v>46</v>
      </c>
      <c r="D60" s="104">
        <f t="shared" si="1"/>
        <v>2440</v>
      </c>
      <c r="E60" s="105">
        <f t="shared" si="0"/>
        <v>1722.54</v>
      </c>
      <c r="F60" s="107">
        <f t="shared" si="2"/>
        <v>4162.54</v>
      </c>
      <c r="G60" s="110">
        <v>6660</v>
      </c>
      <c r="H60" s="110">
        <v>27510.32</v>
      </c>
      <c r="I60" s="110">
        <v>2710.6800000000003</v>
      </c>
      <c r="J60" s="110">
        <f t="shared" si="3"/>
        <v>39321</v>
      </c>
      <c r="K60" s="110">
        <f t="shared" si="4"/>
        <v>41043.54</v>
      </c>
      <c r="L60" s="106">
        <f t="shared" si="5"/>
        <v>9.1084026258205686</v>
      </c>
      <c r="M60" s="127">
        <f t="shared" si="6"/>
        <v>0.16226670506491397</v>
      </c>
      <c r="N60" s="127">
        <f t="shared" si="7"/>
        <v>0.67027161887108178</v>
      </c>
      <c r="O60" s="127">
        <f t="shared" si="8"/>
        <v>6.6044010823627791E-2</v>
      </c>
    </row>
    <row r="61" spans="1:15" x14ac:dyDescent="0.25">
      <c r="A61" s="11" t="s">
        <v>107</v>
      </c>
      <c r="B61" s="12">
        <v>2918</v>
      </c>
      <c r="C61" s="14" t="s">
        <v>39</v>
      </c>
      <c r="D61" s="104">
        <f t="shared" si="1"/>
        <v>59988.06</v>
      </c>
      <c r="E61" s="105">
        <f t="shared" si="0"/>
        <v>0</v>
      </c>
      <c r="F61" s="107">
        <f t="shared" si="2"/>
        <v>59988.06</v>
      </c>
      <c r="G61" s="110">
        <v>16650</v>
      </c>
      <c r="H61" s="110">
        <v>111894</v>
      </c>
      <c r="I61" s="110">
        <v>31033.25</v>
      </c>
      <c r="J61" s="110">
        <f t="shared" si="3"/>
        <v>219565.31</v>
      </c>
      <c r="K61" s="110">
        <f t="shared" si="4"/>
        <v>219565.31</v>
      </c>
      <c r="L61" s="106">
        <f t="shared" si="5"/>
        <v>20.55793694311172</v>
      </c>
      <c r="M61" s="127">
        <f t="shared" si="6"/>
        <v>7.5831651183877816E-2</v>
      </c>
      <c r="N61" s="127">
        <f t="shared" si="7"/>
        <v>0.50961602267680628</v>
      </c>
      <c r="O61" s="127">
        <f t="shared" si="8"/>
        <v>0.14133949484096556</v>
      </c>
    </row>
    <row r="62" spans="1:15" x14ac:dyDescent="0.25">
      <c r="A62" s="11" t="s">
        <v>108</v>
      </c>
      <c r="B62" s="12">
        <v>5565</v>
      </c>
      <c r="C62" s="14" t="s">
        <v>52</v>
      </c>
      <c r="D62" s="104">
        <f t="shared" si="1"/>
        <v>77000</v>
      </c>
      <c r="E62" s="105">
        <f t="shared" si="0"/>
        <v>10213</v>
      </c>
      <c r="F62" s="107">
        <f t="shared" si="2"/>
        <v>87213</v>
      </c>
      <c r="G62" s="110">
        <v>31907</v>
      </c>
      <c r="H62" s="110">
        <v>6277</v>
      </c>
      <c r="I62" s="110">
        <v>8002.9100000000008</v>
      </c>
      <c r="J62" s="110">
        <f t="shared" si="3"/>
        <v>123186.91</v>
      </c>
      <c r="K62" s="110">
        <f t="shared" si="4"/>
        <v>133399.91</v>
      </c>
      <c r="L62" s="106">
        <f t="shared" si="5"/>
        <v>15.671698113207547</v>
      </c>
      <c r="M62" s="127">
        <f t="shared" si="6"/>
        <v>0.23918306991361538</v>
      </c>
      <c r="N62" s="127">
        <f t="shared" si="7"/>
        <v>4.7054004759073675E-2</v>
      </c>
      <c r="O62" s="127">
        <f t="shared" si="8"/>
        <v>5.999186955973209E-2</v>
      </c>
    </row>
    <row r="63" spans="1:15" x14ac:dyDescent="0.25">
      <c r="A63" s="11" t="s">
        <v>109</v>
      </c>
      <c r="B63" s="12">
        <v>167</v>
      </c>
      <c r="C63" s="14" t="s">
        <v>46</v>
      </c>
      <c r="D63" s="104">
        <f t="shared" si="1"/>
        <v>0</v>
      </c>
      <c r="E63" s="105">
        <f t="shared" si="0"/>
        <v>5835</v>
      </c>
      <c r="F63" s="107">
        <f t="shared" si="2"/>
        <v>5835</v>
      </c>
      <c r="G63" s="110">
        <v>6660</v>
      </c>
      <c r="H63" s="110">
        <v>14730</v>
      </c>
      <c r="I63" s="110">
        <v>422.45</v>
      </c>
      <c r="J63" s="110">
        <f t="shared" si="3"/>
        <v>21812.45</v>
      </c>
      <c r="K63" s="110">
        <f t="shared" si="4"/>
        <v>27647.45</v>
      </c>
      <c r="L63" s="106">
        <f t="shared" si="5"/>
        <v>34.940119760479043</v>
      </c>
      <c r="M63" s="127">
        <f t="shared" si="6"/>
        <v>0.24089020868108993</v>
      </c>
      <c r="N63" s="127">
        <f t="shared" si="7"/>
        <v>0.53277969577664486</v>
      </c>
      <c r="O63" s="127">
        <f t="shared" si="8"/>
        <v>1.5279890188787754E-2</v>
      </c>
    </row>
    <row r="64" spans="1:15" x14ac:dyDescent="0.25">
      <c r="A64" s="11" t="s">
        <v>110</v>
      </c>
      <c r="B64" s="12">
        <v>807</v>
      </c>
      <c r="C64" s="14" t="s">
        <v>46</v>
      </c>
      <c r="D64" s="104">
        <f t="shared" si="1"/>
        <v>4035</v>
      </c>
      <c r="E64" s="105">
        <f t="shared" si="0"/>
        <v>6182.9</v>
      </c>
      <c r="F64" s="107">
        <f t="shared" si="2"/>
        <v>10217.9</v>
      </c>
      <c r="G64" s="110">
        <v>8503</v>
      </c>
      <c r="H64" s="110">
        <v>13191.95</v>
      </c>
      <c r="I64" s="110">
        <v>2744.3</v>
      </c>
      <c r="J64" s="110">
        <f t="shared" si="3"/>
        <v>28474.25</v>
      </c>
      <c r="K64" s="110">
        <f t="shared" si="4"/>
        <v>34657.15</v>
      </c>
      <c r="L64" s="106">
        <f t="shared" si="5"/>
        <v>12.661586121437422</v>
      </c>
      <c r="M64" s="127">
        <f t="shared" si="6"/>
        <v>0.24534619840350402</v>
      </c>
      <c r="N64" s="127">
        <f t="shared" si="7"/>
        <v>0.38064151264601964</v>
      </c>
      <c r="O64" s="127">
        <f t="shared" si="8"/>
        <v>7.9184237595993898E-2</v>
      </c>
    </row>
    <row r="65" spans="1:15" x14ac:dyDescent="0.25">
      <c r="A65" s="11" t="s">
        <v>111</v>
      </c>
      <c r="B65" s="12">
        <v>830</v>
      </c>
      <c r="C65" s="14" t="s">
        <v>46</v>
      </c>
      <c r="D65" s="104">
        <f t="shared" si="1"/>
        <v>3320</v>
      </c>
      <c r="E65" s="105">
        <f t="shared" si="0"/>
        <v>0</v>
      </c>
      <c r="F65" s="107">
        <f t="shared" si="2"/>
        <v>3320</v>
      </c>
      <c r="G65" s="110">
        <v>8503</v>
      </c>
      <c r="H65" s="110">
        <v>2441.9299999999998</v>
      </c>
      <c r="I65" s="110">
        <v>1357.24</v>
      </c>
      <c r="J65" s="110">
        <f t="shared" si="3"/>
        <v>15622.17</v>
      </c>
      <c r="K65" s="110">
        <f t="shared" si="4"/>
        <v>15622.17</v>
      </c>
      <c r="L65" s="106">
        <f t="shared" si="5"/>
        <v>4</v>
      </c>
      <c r="M65" s="127">
        <f t="shared" si="6"/>
        <v>0.54429058191019553</v>
      </c>
      <c r="N65" s="127">
        <f t="shared" si="7"/>
        <v>0.15631183119886674</v>
      </c>
      <c r="O65" s="127">
        <f t="shared" si="8"/>
        <v>8.6879095541784523E-2</v>
      </c>
    </row>
    <row r="66" spans="1:15" x14ac:dyDescent="0.25">
      <c r="A66" s="11" t="s">
        <v>112</v>
      </c>
      <c r="B66" s="12">
        <v>186</v>
      </c>
      <c r="C66" s="14" t="s">
        <v>39</v>
      </c>
      <c r="D66" s="104">
        <f t="shared" ref="D66:D129" si="9">Local_appropriation</f>
        <v>1309</v>
      </c>
      <c r="E66" s="105">
        <f t="shared" ref="E66:E128" si="10">TOTAL_OP._EXPENDITURES_PD_BY_MUNICIPALITY</f>
        <v>0</v>
      </c>
      <c r="F66" s="107">
        <f t="shared" si="2"/>
        <v>1309</v>
      </c>
      <c r="G66" s="110">
        <v>6660</v>
      </c>
      <c r="H66" s="110">
        <v>8345.86</v>
      </c>
      <c r="I66" s="110">
        <v>5353.73</v>
      </c>
      <c r="J66" s="110">
        <f t="shared" si="3"/>
        <v>21668.59</v>
      </c>
      <c r="K66" s="110">
        <f t="shared" si="4"/>
        <v>21668.59</v>
      </c>
      <c r="L66" s="106">
        <f t="shared" si="5"/>
        <v>7.0376344086021509</v>
      </c>
      <c r="M66" s="127">
        <f t="shared" si="6"/>
        <v>0.30735733151072592</v>
      </c>
      <c r="N66" s="127">
        <f t="shared" si="7"/>
        <v>0.38515934816247854</v>
      </c>
      <c r="O66" s="127">
        <f t="shared" si="8"/>
        <v>0.24707329826260035</v>
      </c>
    </row>
    <row r="67" spans="1:15" x14ac:dyDescent="0.25">
      <c r="A67" s="11" t="s">
        <v>113</v>
      </c>
      <c r="B67" s="12">
        <v>6650</v>
      </c>
      <c r="C67" s="14" t="s">
        <v>44</v>
      </c>
      <c r="D67" s="104">
        <f t="shared" si="9"/>
        <v>467725</v>
      </c>
      <c r="E67" s="105">
        <f t="shared" si="10"/>
        <v>0</v>
      </c>
      <c r="F67" s="107">
        <f t="shared" ref="F67:F130" si="11">SUM(D67:E67)</f>
        <v>467725</v>
      </c>
      <c r="G67" s="110">
        <v>36908</v>
      </c>
      <c r="H67" s="110">
        <v>35550</v>
      </c>
      <c r="I67" s="110">
        <v>21886.312000000002</v>
      </c>
      <c r="J67" s="110">
        <f t="shared" ref="J67:J130" si="12">SUM(D67,G67,H67,I67)</f>
        <v>562069.31200000003</v>
      </c>
      <c r="K67" s="110">
        <f t="shared" ref="K67:K130" si="13">SUM(F67:I67)</f>
        <v>562069.31200000003</v>
      </c>
      <c r="L67" s="106">
        <f t="shared" ref="L67:L130" si="14">F67/B67</f>
        <v>70.334586466165419</v>
      </c>
      <c r="M67" s="127">
        <f t="shared" ref="M67:M130" si="15">G67/K67</f>
        <v>6.5664499398963808E-2</v>
      </c>
      <c r="N67" s="127">
        <f t="shared" ref="N67:N130" si="16">H67/K67</f>
        <v>6.3248427268699559E-2</v>
      </c>
      <c r="O67" s="127">
        <f t="shared" ref="O67:O130" si="17">I67/K67</f>
        <v>3.8938813297104538E-2</v>
      </c>
    </row>
    <row r="68" spans="1:15" x14ac:dyDescent="0.25">
      <c r="A68" s="11" t="s">
        <v>114</v>
      </c>
      <c r="B68" s="12">
        <v>4957</v>
      </c>
      <c r="C68" s="14" t="s">
        <v>46</v>
      </c>
      <c r="D68" s="104">
        <f t="shared" si="9"/>
        <v>194400</v>
      </c>
      <c r="E68" s="105">
        <f t="shared" si="10"/>
        <v>4262.0499999999993</v>
      </c>
      <c r="F68" s="107">
        <f t="shared" si="11"/>
        <v>198662.05</v>
      </c>
      <c r="G68" s="110">
        <v>27511</v>
      </c>
      <c r="H68" s="110">
        <v>69344.42</v>
      </c>
      <c r="I68" s="110">
        <v>38388.909999999996</v>
      </c>
      <c r="J68" s="110">
        <f t="shared" si="12"/>
        <v>329644.32999999996</v>
      </c>
      <c r="K68" s="110">
        <f t="shared" si="13"/>
        <v>333906.37999999995</v>
      </c>
      <c r="L68" s="106">
        <f t="shared" si="14"/>
        <v>40.077072826306228</v>
      </c>
      <c r="M68" s="127">
        <f t="shared" si="15"/>
        <v>8.2391357721287042E-2</v>
      </c>
      <c r="N68" s="127">
        <f t="shared" si="16"/>
        <v>0.20767623547654288</v>
      </c>
      <c r="O68" s="127">
        <f t="shared" si="17"/>
        <v>0.11496908205228065</v>
      </c>
    </row>
    <row r="69" spans="1:15" x14ac:dyDescent="0.25">
      <c r="A69" s="11" t="s">
        <v>115</v>
      </c>
      <c r="B69" s="12">
        <v>259</v>
      </c>
      <c r="C69" s="14" t="s">
        <v>46</v>
      </c>
      <c r="D69" s="104">
        <f t="shared" si="9"/>
        <v>7000</v>
      </c>
      <c r="E69" s="105">
        <f t="shared" si="10"/>
        <v>0</v>
      </c>
      <c r="F69" s="107">
        <f t="shared" si="11"/>
        <v>7000</v>
      </c>
      <c r="G69" s="110">
        <v>6660</v>
      </c>
      <c r="H69" s="110">
        <v>8448.06</v>
      </c>
      <c r="I69" s="110">
        <v>2426.3500000000004</v>
      </c>
      <c r="J69" s="110">
        <f t="shared" si="12"/>
        <v>24534.409999999996</v>
      </c>
      <c r="K69" s="110">
        <f t="shared" si="13"/>
        <v>24534.409999999996</v>
      </c>
      <c r="L69" s="106">
        <f t="shared" si="14"/>
        <v>27.027027027027028</v>
      </c>
      <c r="M69" s="127">
        <f t="shared" si="15"/>
        <v>0.27145547824463684</v>
      </c>
      <c r="N69" s="127">
        <f t="shared" si="16"/>
        <v>0.3443351602911992</v>
      </c>
      <c r="O69" s="127">
        <f t="shared" si="17"/>
        <v>9.8895795741572784E-2</v>
      </c>
    </row>
    <row r="70" spans="1:15" x14ac:dyDescent="0.25">
      <c r="A70" s="11" t="s">
        <v>116</v>
      </c>
      <c r="B70" s="12">
        <v>7049</v>
      </c>
      <c r="C70" s="14" t="s">
        <v>44</v>
      </c>
      <c r="D70" s="104">
        <f t="shared" si="9"/>
        <v>323261</v>
      </c>
      <c r="E70" s="105">
        <f t="shared" si="10"/>
        <v>0</v>
      </c>
      <c r="F70" s="107">
        <f t="shared" si="11"/>
        <v>323261</v>
      </c>
      <c r="G70" s="110">
        <v>39122</v>
      </c>
      <c r="H70" s="110">
        <v>262943</v>
      </c>
      <c r="I70" s="110">
        <v>16187</v>
      </c>
      <c r="J70" s="110">
        <f t="shared" si="12"/>
        <v>641513</v>
      </c>
      <c r="K70" s="110">
        <f t="shared" si="13"/>
        <v>641513</v>
      </c>
      <c r="L70" s="106">
        <f t="shared" si="14"/>
        <v>45.859128954461625</v>
      </c>
      <c r="M70" s="127">
        <f t="shared" si="15"/>
        <v>6.0983955118602426E-2</v>
      </c>
      <c r="N70" s="127">
        <f t="shared" si="16"/>
        <v>0.4098794568465487</v>
      </c>
      <c r="O70" s="127">
        <f t="shared" si="17"/>
        <v>2.5232536207372258E-2</v>
      </c>
    </row>
    <row r="71" spans="1:15" x14ac:dyDescent="0.25">
      <c r="A71" s="11" t="s">
        <v>117</v>
      </c>
      <c r="B71" s="12">
        <v>8029</v>
      </c>
      <c r="C71" s="14" t="s">
        <v>39</v>
      </c>
      <c r="D71" s="104">
        <f t="shared" si="9"/>
        <v>188166</v>
      </c>
      <c r="E71" s="105">
        <f t="shared" si="10"/>
        <v>87655</v>
      </c>
      <c r="F71" s="107">
        <f t="shared" si="11"/>
        <v>275821</v>
      </c>
      <c r="G71" s="110">
        <v>44561</v>
      </c>
      <c r="H71" s="110">
        <v>156290</v>
      </c>
      <c r="I71" s="110">
        <v>24246</v>
      </c>
      <c r="J71" s="110">
        <f t="shared" si="12"/>
        <v>413263</v>
      </c>
      <c r="K71" s="110">
        <f t="shared" si="13"/>
        <v>500918</v>
      </c>
      <c r="L71" s="106">
        <f t="shared" si="14"/>
        <v>34.353095030514382</v>
      </c>
      <c r="M71" s="127">
        <f t="shared" si="15"/>
        <v>8.8958671878431206E-2</v>
      </c>
      <c r="N71" s="127">
        <f t="shared" si="16"/>
        <v>0.31200715486367031</v>
      </c>
      <c r="O71" s="127">
        <f t="shared" si="17"/>
        <v>4.8403131849923543E-2</v>
      </c>
    </row>
    <row r="72" spans="1:15" x14ac:dyDescent="0.25">
      <c r="A72" s="11" t="s">
        <v>118</v>
      </c>
      <c r="B72" s="12">
        <v>992</v>
      </c>
      <c r="C72" s="14" t="s">
        <v>61</v>
      </c>
      <c r="D72" s="104">
        <f t="shared" si="9"/>
        <v>4772</v>
      </c>
      <c r="E72" s="105">
        <f t="shared" si="10"/>
        <v>0</v>
      </c>
      <c r="F72" s="107">
        <f t="shared" si="11"/>
        <v>4772</v>
      </c>
      <c r="G72" s="110">
        <v>8503</v>
      </c>
      <c r="H72" s="110">
        <v>21882.5</v>
      </c>
      <c r="I72" s="110">
        <v>687.46</v>
      </c>
      <c r="J72" s="110">
        <f t="shared" si="12"/>
        <v>35844.959999999999</v>
      </c>
      <c r="K72" s="110">
        <f t="shared" si="13"/>
        <v>35844.959999999999</v>
      </c>
      <c r="L72" s="106">
        <f t="shared" si="14"/>
        <v>4.810483870967742</v>
      </c>
      <c r="M72" s="127">
        <f t="shared" si="15"/>
        <v>0.23721605492097075</v>
      </c>
      <c r="N72" s="127">
        <f t="shared" si="16"/>
        <v>0.6104763403279011</v>
      </c>
      <c r="O72" s="127">
        <f t="shared" si="17"/>
        <v>1.9178707411027941E-2</v>
      </c>
    </row>
    <row r="73" spans="1:15" x14ac:dyDescent="0.25">
      <c r="A73" s="11" t="s">
        <v>119</v>
      </c>
      <c r="B73" s="12">
        <v>1125</v>
      </c>
      <c r="C73" s="14" t="s">
        <v>46</v>
      </c>
      <c r="D73" s="104">
        <f t="shared" si="9"/>
        <v>38350</v>
      </c>
      <c r="E73" s="105">
        <f t="shared" si="10"/>
        <v>0</v>
      </c>
      <c r="F73" s="107">
        <f t="shared" si="11"/>
        <v>38350</v>
      </c>
      <c r="G73" s="110">
        <v>8503</v>
      </c>
      <c r="H73" s="110">
        <v>12254.79</v>
      </c>
      <c r="I73" s="110">
        <v>2882.46</v>
      </c>
      <c r="J73" s="110">
        <f t="shared" si="12"/>
        <v>61990.25</v>
      </c>
      <c r="K73" s="110">
        <f t="shared" si="13"/>
        <v>61990.25</v>
      </c>
      <c r="L73" s="106">
        <f t="shared" si="14"/>
        <v>34.088888888888889</v>
      </c>
      <c r="M73" s="127">
        <f t="shared" si="15"/>
        <v>0.13716673186509168</v>
      </c>
      <c r="N73" s="127">
        <f t="shared" si="16"/>
        <v>0.19768899141397236</v>
      </c>
      <c r="O73" s="127">
        <f t="shared" si="17"/>
        <v>4.6498602602828669E-2</v>
      </c>
    </row>
    <row r="74" spans="1:15" x14ac:dyDescent="0.25">
      <c r="A74" s="11" t="s">
        <v>120</v>
      </c>
      <c r="B74" s="12">
        <v>168</v>
      </c>
      <c r="C74" s="14" t="s">
        <v>46</v>
      </c>
      <c r="D74" s="104">
        <f t="shared" si="9"/>
        <v>500</v>
      </c>
      <c r="E74" s="105">
        <f t="shared" si="10"/>
        <v>0</v>
      </c>
      <c r="F74" s="107">
        <f t="shared" si="11"/>
        <v>500</v>
      </c>
      <c r="G74" s="110">
        <v>6660</v>
      </c>
      <c r="H74" s="110">
        <v>4105</v>
      </c>
      <c r="I74" s="110">
        <v>7236.67</v>
      </c>
      <c r="J74" s="110">
        <f t="shared" si="12"/>
        <v>18501.669999999998</v>
      </c>
      <c r="K74" s="110">
        <f t="shared" si="13"/>
        <v>18501.669999999998</v>
      </c>
      <c r="L74" s="106">
        <f t="shared" si="14"/>
        <v>2.9761904761904763</v>
      </c>
      <c r="M74" s="127">
        <f t="shared" si="15"/>
        <v>0.35996750563597774</v>
      </c>
      <c r="N74" s="127">
        <f t="shared" si="16"/>
        <v>0.22187186345881213</v>
      </c>
      <c r="O74" s="127">
        <f t="shared" si="17"/>
        <v>0.39113604339500169</v>
      </c>
    </row>
    <row r="75" spans="1:15" x14ac:dyDescent="0.25">
      <c r="A75" s="11" t="s">
        <v>121</v>
      </c>
      <c r="B75" s="12">
        <v>401</v>
      </c>
      <c r="C75" s="14" t="s">
        <v>54</v>
      </c>
      <c r="D75" s="104">
        <f t="shared" si="9"/>
        <v>4000</v>
      </c>
      <c r="E75" s="105">
        <f t="shared" si="10"/>
        <v>3483.9700000000003</v>
      </c>
      <c r="F75" s="107">
        <f t="shared" si="11"/>
        <v>7483.97</v>
      </c>
      <c r="G75" s="110">
        <v>6660</v>
      </c>
      <c r="H75" s="110">
        <v>16401.89</v>
      </c>
      <c r="I75" s="110">
        <v>14035.44</v>
      </c>
      <c r="J75" s="110">
        <f t="shared" si="12"/>
        <v>41097.33</v>
      </c>
      <c r="K75" s="110">
        <f t="shared" si="13"/>
        <v>44581.3</v>
      </c>
      <c r="L75" s="106">
        <f t="shared" si="14"/>
        <v>18.663266832917706</v>
      </c>
      <c r="M75" s="127">
        <f t="shared" si="15"/>
        <v>0.14938999087061167</v>
      </c>
      <c r="N75" s="127">
        <f t="shared" si="16"/>
        <v>0.36790963924335984</v>
      </c>
      <c r="O75" s="127">
        <f t="shared" si="17"/>
        <v>0.31482796598573842</v>
      </c>
    </row>
    <row r="76" spans="1:15" x14ac:dyDescent="0.25">
      <c r="A76" s="11" t="s">
        <v>122</v>
      </c>
      <c r="B76" s="12">
        <v>899447</v>
      </c>
      <c r="C76" s="14" t="s">
        <v>50</v>
      </c>
      <c r="D76" s="104">
        <f t="shared" si="9"/>
        <v>42359514</v>
      </c>
      <c r="E76" s="105">
        <f t="shared" si="10"/>
        <v>0</v>
      </c>
      <c r="F76" s="107">
        <f t="shared" si="11"/>
        <v>42359514</v>
      </c>
      <c r="G76" s="110">
        <v>4872489</v>
      </c>
      <c r="H76" s="110">
        <v>194734</v>
      </c>
      <c r="I76" s="110">
        <v>2727684</v>
      </c>
      <c r="J76" s="110">
        <f t="shared" si="12"/>
        <v>50154421</v>
      </c>
      <c r="K76" s="110">
        <f t="shared" si="13"/>
        <v>50154421</v>
      </c>
      <c r="L76" s="106">
        <f t="shared" si="14"/>
        <v>47.095063967081998</v>
      </c>
      <c r="M76" s="127">
        <f t="shared" si="15"/>
        <v>9.7149740797526099E-2</v>
      </c>
      <c r="N76" s="127">
        <f t="shared" si="16"/>
        <v>3.8826886267912452E-3</v>
      </c>
      <c r="O76" s="127">
        <f t="shared" si="17"/>
        <v>5.4385714072942841E-2</v>
      </c>
    </row>
    <row r="77" spans="1:15" x14ac:dyDescent="0.25">
      <c r="A77" s="11" t="s">
        <v>123</v>
      </c>
      <c r="B77" s="12">
        <v>8646</v>
      </c>
      <c r="C77" s="14" t="s">
        <v>44</v>
      </c>
      <c r="D77" s="104">
        <f t="shared" si="9"/>
        <v>360627</v>
      </c>
      <c r="E77" s="105">
        <f t="shared" si="10"/>
        <v>0</v>
      </c>
      <c r="F77" s="107">
        <f t="shared" si="11"/>
        <v>360627</v>
      </c>
      <c r="G77" s="110">
        <v>47985</v>
      </c>
      <c r="H77" s="110">
        <v>171420</v>
      </c>
      <c r="I77" s="110">
        <v>38172</v>
      </c>
      <c r="J77" s="110">
        <f t="shared" si="12"/>
        <v>618204</v>
      </c>
      <c r="K77" s="110">
        <f t="shared" si="13"/>
        <v>618204</v>
      </c>
      <c r="L77" s="106">
        <f t="shared" si="14"/>
        <v>41.710270645385151</v>
      </c>
      <c r="M77" s="127">
        <f t="shared" si="15"/>
        <v>7.7620008929091364E-2</v>
      </c>
      <c r="N77" s="127">
        <f t="shared" si="16"/>
        <v>0.27728710910961429</v>
      </c>
      <c r="O77" s="127">
        <f t="shared" si="17"/>
        <v>6.1746607915833605E-2</v>
      </c>
    </row>
    <row r="78" spans="1:15" x14ac:dyDescent="0.25">
      <c r="A78" s="11" t="s">
        <v>124</v>
      </c>
      <c r="B78" s="12">
        <v>1646</v>
      </c>
      <c r="C78" s="14" t="s">
        <v>54</v>
      </c>
      <c r="D78" s="104">
        <f t="shared" si="9"/>
        <v>17964.97</v>
      </c>
      <c r="E78" s="105">
        <f t="shared" si="10"/>
        <v>34503.949999999997</v>
      </c>
      <c r="F78" s="107">
        <f t="shared" si="11"/>
        <v>52468.92</v>
      </c>
      <c r="G78" s="110">
        <v>16650</v>
      </c>
      <c r="H78" s="110">
        <v>46428</v>
      </c>
      <c r="I78" s="110">
        <v>14798.359999999999</v>
      </c>
      <c r="J78" s="110">
        <f t="shared" si="12"/>
        <v>95841.33</v>
      </c>
      <c r="K78" s="110">
        <f t="shared" si="13"/>
        <v>130345.28</v>
      </c>
      <c r="L78" s="106">
        <f t="shared" si="14"/>
        <v>31.876622114216282</v>
      </c>
      <c r="M78" s="127">
        <f t="shared" si="15"/>
        <v>0.12773765187354694</v>
      </c>
      <c r="N78" s="127">
        <f t="shared" si="16"/>
        <v>0.3561924144855878</v>
      </c>
      <c r="O78" s="127">
        <f t="shared" si="17"/>
        <v>0.11353199747624156</v>
      </c>
    </row>
    <row r="79" spans="1:15" x14ac:dyDescent="0.25">
      <c r="A79" s="11" t="s">
        <v>125</v>
      </c>
      <c r="B79" s="12">
        <v>320</v>
      </c>
      <c r="C79" s="14" t="s">
        <v>46</v>
      </c>
      <c r="D79" s="104">
        <f t="shared" si="9"/>
        <v>4000</v>
      </c>
      <c r="E79" s="105">
        <f t="shared" si="10"/>
        <v>1532.67</v>
      </c>
      <c r="F79" s="107">
        <f t="shared" si="11"/>
        <v>5532.67</v>
      </c>
      <c r="G79" s="110">
        <v>6660</v>
      </c>
      <c r="H79" s="110">
        <v>17158.169999999998</v>
      </c>
      <c r="I79" s="110">
        <v>2135.8599999999997</v>
      </c>
      <c r="J79" s="110">
        <f t="shared" si="12"/>
        <v>29954.03</v>
      </c>
      <c r="K79" s="110">
        <f t="shared" si="13"/>
        <v>31486.699999999997</v>
      </c>
      <c r="L79" s="106">
        <f t="shared" si="14"/>
        <v>17.289593750000002</v>
      </c>
      <c r="M79" s="127">
        <f t="shared" si="15"/>
        <v>0.21151787897747304</v>
      </c>
      <c r="N79" s="127">
        <f t="shared" si="16"/>
        <v>0.54493389272295922</v>
      </c>
      <c r="O79" s="127">
        <f t="shared" si="17"/>
        <v>6.7833720269193015E-2</v>
      </c>
    </row>
    <row r="80" spans="1:15" x14ac:dyDescent="0.25">
      <c r="A80" s="11" t="s">
        <v>126</v>
      </c>
      <c r="B80" s="12">
        <v>188</v>
      </c>
      <c r="C80" s="14" t="s">
        <v>39</v>
      </c>
      <c r="D80" s="104">
        <f t="shared" si="9"/>
        <v>1000</v>
      </c>
      <c r="E80" s="105">
        <f t="shared" si="10"/>
        <v>2748.25</v>
      </c>
      <c r="F80" s="107">
        <f t="shared" si="11"/>
        <v>3748.25</v>
      </c>
      <c r="G80" s="110">
        <v>6660</v>
      </c>
      <c r="H80" s="110">
        <v>11996.69</v>
      </c>
      <c r="I80" s="110">
        <v>4451.6799999999994</v>
      </c>
      <c r="J80" s="110">
        <f t="shared" si="12"/>
        <v>24108.370000000003</v>
      </c>
      <c r="K80" s="110">
        <f t="shared" si="13"/>
        <v>26856.620000000003</v>
      </c>
      <c r="L80" s="106">
        <f t="shared" si="14"/>
        <v>19.9375</v>
      </c>
      <c r="M80" s="127">
        <f t="shared" si="15"/>
        <v>0.24798355116913443</v>
      </c>
      <c r="N80" s="127">
        <f t="shared" si="16"/>
        <v>0.44669396223352004</v>
      </c>
      <c r="O80" s="127">
        <f t="shared" si="17"/>
        <v>0.16575726952982167</v>
      </c>
    </row>
    <row r="81" spans="1:15" x14ac:dyDescent="0.25">
      <c r="A81" s="11" t="s">
        <v>127</v>
      </c>
      <c r="B81" s="12">
        <v>4835</v>
      </c>
      <c r="C81" s="14" t="s">
        <v>65</v>
      </c>
      <c r="D81" s="104">
        <f t="shared" si="9"/>
        <v>99869</v>
      </c>
      <c r="E81" s="105">
        <f t="shared" si="10"/>
        <v>33152.559999999998</v>
      </c>
      <c r="F81" s="107">
        <f t="shared" si="11"/>
        <v>133021.56</v>
      </c>
      <c r="G81" s="110">
        <v>28599</v>
      </c>
      <c r="H81" s="110">
        <v>55829</v>
      </c>
      <c r="I81" s="110">
        <v>24569</v>
      </c>
      <c r="J81" s="110">
        <f t="shared" si="12"/>
        <v>208866</v>
      </c>
      <c r="K81" s="110">
        <f t="shared" si="13"/>
        <v>242018.56</v>
      </c>
      <c r="L81" s="106">
        <f t="shared" si="14"/>
        <v>27.512215098241985</v>
      </c>
      <c r="M81" s="127">
        <f t="shared" si="15"/>
        <v>0.11816862310064154</v>
      </c>
      <c r="N81" s="127">
        <f t="shared" si="16"/>
        <v>0.23068065523569764</v>
      </c>
      <c r="O81" s="127">
        <f t="shared" si="17"/>
        <v>0.10151700762123368</v>
      </c>
    </row>
    <row r="82" spans="1:15" x14ac:dyDescent="0.25">
      <c r="A82" s="11" t="s">
        <v>128</v>
      </c>
      <c r="B82" s="12">
        <v>1075</v>
      </c>
      <c r="C82" s="14" t="s">
        <v>65</v>
      </c>
      <c r="D82" s="104">
        <f t="shared" si="9"/>
        <v>14663.14</v>
      </c>
      <c r="E82" s="105">
        <f t="shared" si="10"/>
        <v>962.21999999999991</v>
      </c>
      <c r="F82" s="107">
        <f t="shared" si="11"/>
        <v>15625.359999999999</v>
      </c>
      <c r="G82" s="110">
        <v>16650</v>
      </c>
      <c r="H82" s="110">
        <v>16866.61</v>
      </c>
      <c r="I82" s="110">
        <v>33574.480000000003</v>
      </c>
      <c r="J82" s="110">
        <f t="shared" si="12"/>
        <v>81754.23000000001</v>
      </c>
      <c r="K82" s="110">
        <f t="shared" si="13"/>
        <v>82716.450000000012</v>
      </c>
      <c r="L82" s="106">
        <f t="shared" si="14"/>
        <v>14.535218604651162</v>
      </c>
      <c r="M82" s="127">
        <f t="shared" si="15"/>
        <v>0.20129006987122872</v>
      </c>
      <c r="N82" s="127">
        <f t="shared" si="16"/>
        <v>0.20390877509854446</v>
      </c>
      <c r="O82" s="127">
        <f t="shared" si="17"/>
        <v>0.40589846396937973</v>
      </c>
    </row>
    <row r="83" spans="1:15" x14ac:dyDescent="0.25">
      <c r="A83" s="11" t="s">
        <v>129</v>
      </c>
      <c r="B83" s="12">
        <v>526</v>
      </c>
      <c r="C83" s="14" t="s">
        <v>61</v>
      </c>
      <c r="D83" s="104">
        <f t="shared" si="9"/>
        <v>2504</v>
      </c>
      <c r="E83" s="105">
        <f t="shared" si="10"/>
        <v>0</v>
      </c>
      <c r="F83" s="107">
        <f t="shared" si="11"/>
        <v>2504</v>
      </c>
      <c r="G83" s="110">
        <v>6660</v>
      </c>
      <c r="H83" s="110">
        <v>9491</v>
      </c>
      <c r="I83" s="110">
        <v>26515</v>
      </c>
      <c r="J83" s="110">
        <f t="shared" si="12"/>
        <v>45170</v>
      </c>
      <c r="K83" s="110">
        <f t="shared" si="13"/>
        <v>45170</v>
      </c>
      <c r="L83" s="106">
        <f t="shared" si="14"/>
        <v>4.7604562737642588</v>
      </c>
      <c r="M83" s="127">
        <f t="shared" si="15"/>
        <v>0.14744299313703785</v>
      </c>
      <c r="N83" s="127">
        <f t="shared" si="16"/>
        <v>0.21011733451405801</v>
      </c>
      <c r="O83" s="127">
        <f t="shared" si="17"/>
        <v>0.58700464910338723</v>
      </c>
    </row>
    <row r="84" spans="1:15" x14ac:dyDescent="0.25">
      <c r="A84" s="11" t="s">
        <v>130</v>
      </c>
      <c r="B84" s="12">
        <v>880</v>
      </c>
      <c r="C84" s="14" t="s">
        <v>46</v>
      </c>
      <c r="D84" s="104">
        <f t="shared" si="9"/>
        <v>20250</v>
      </c>
      <c r="E84" s="105">
        <f t="shared" si="10"/>
        <v>12075.41</v>
      </c>
      <c r="F84" s="107">
        <f t="shared" si="11"/>
        <v>32325.41</v>
      </c>
      <c r="G84" s="110">
        <v>8503</v>
      </c>
      <c r="H84" s="110">
        <v>4843.95</v>
      </c>
      <c r="I84" s="110">
        <v>10161.539999999999</v>
      </c>
      <c r="J84" s="110">
        <f t="shared" si="12"/>
        <v>43758.49</v>
      </c>
      <c r="K84" s="110">
        <f t="shared" si="13"/>
        <v>55833.9</v>
      </c>
      <c r="L84" s="106">
        <f t="shared" si="14"/>
        <v>36.733420454545453</v>
      </c>
      <c r="M84" s="127">
        <f t="shared" si="15"/>
        <v>0.15229099167351734</v>
      </c>
      <c r="N84" s="127">
        <f t="shared" si="16"/>
        <v>8.6756432919785284E-2</v>
      </c>
      <c r="O84" s="127">
        <f t="shared" si="17"/>
        <v>0.18199588422087654</v>
      </c>
    </row>
    <row r="85" spans="1:15" x14ac:dyDescent="0.25">
      <c r="A85" s="11" t="s">
        <v>131</v>
      </c>
      <c r="B85" s="12">
        <v>3117</v>
      </c>
      <c r="C85" s="14" t="s">
        <v>52</v>
      </c>
      <c r="D85" s="104">
        <f t="shared" si="9"/>
        <v>6771.88</v>
      </c>
      <c r="E85" s="105">
        <f t="shared" si="10"/>
        <v>116546.07000000002</v>
      </c>
      <c r="F85" s="107">
        <f t="shared" si="11"/>
        <v>123317.95000000003</v>
      </c>
      <c r="G85" s="110">
        <v>17299</v>
      </c>
      <c r="H85" s="110">
        <v>13417.02</v>
      </c>
      <c r="I85" s="110">
        <v>11605.97</v>
      </c>
      <c r="J85" s="110">
        <f t="shared" si="12"/>
        <v>49093.87</v>
      </c>
      <c r="K85" s="110">
        <f t="shared" si="13"/>
        <v>165639.94</v>
      </c>
      <c r="L85" s="106">
        <f t="shared" si="14"/>
        <v>39.563025344882909</v>
      </c>
      <c r="M85" s="127">
        <f t="shared" si="15"/>
        <v>0.10443737180778984</v>
      </c>
      <c r="N85" s="127">
        <f t="shared" si="16"/>
        <v>8.1001116035178469E-2</v>
      </c>
      <c r="O85" s="127">
        <f t="shared" si="17"/>
        <v>7.0067460782707355E-2</v>
      </c>
    </row>
    <row r="86" spans="1:15" x14ac:dyDescent="0.25">
      <c r="A86" s="11" t="s">
        <v>132</v>
      </c>
      <c r="B86" s="12">
        <v>24569</v>
      </c>
      <c r="C86" s="14" t="s">
        <v>50</v>
      </c>
      <c r="D86" s="104">
        <f t="shared" si="9"/>
        <v>1080741</v>
      </c>
      <c r="E86" s="105">
        <f t="shared" si="10"/>
        <v>0</v>
      </c>
      <c r="F86" s="107">
        <f t="shared" si="11"/>
        <v>1080741</v>
      </c>
      <c r="G86" s="110">
        <v>133422</v>
      </c>
      <c r="H86" s="110">
        <v>9331.5</v>
      </c>
      <c r="I86" s="110">
        <v>68199</v>
      </c>
      <c r="J86" s="110">
        <f t="shared" si="12"/>
        <v>1291693.5</v>
      </c>
      <c r="K86" s="110">
        <f t="shared" si="13"/>
        <v>1291693.5</v>
      </c>
      <c r="L86" s="106">
        <f t="shared" si="14"/>
        <v>43.987992999308069</v>
      </c>
      <c r="M86" s="127">
        <f t="shared" si="15"/>
        <v>0.1032923057985505</v>
      </c>
      <c r="N86" s="127">
        <f t="shared" si="16"/>
        <v>7.2242370190761197E-3</v>
      </c>
      <c r="O86" s="127">
        <f t="shared" si="17"/>
        <v>5.2798128967901439E-2</v>
      </c>
    </row>
    <row r="87" spans="1:15" x14ac:dyDescent="0.25">
      <c r="A87" s="11" t="s">
        <v>133</v>
      </c>
      <c r="B87" s="12">
        <v>2112</v>
      </c>
      <c r="C87" s="14" t="s">
        <v>65</v>
      </c>
      <c r="D87" s="104">
        <f t="shared" si="9"/>
        <v>103405</v>
      </c>
      <c r="E87" s="105">
        <f t="shared" si="10"/>
        <v>0</v>
      </c>
      <c r="F87" s="107">
        <f t="shared" si="11"/>
        <v>103405</v>
      </c>
      <c r="G87" s="110">
        <v>16650</v>
      </c>
      <c r="H87" s="110">
        <v>0</v>
      </c>
      <c r="I87" s="110">
        <v>4097.4699999999993</v>
      </c>
      <c r="J87" s="110">
        <f t="shared" si="12"/>
        <v>124152.47</v>
      </c>
      <c r="K87" s="110">
        <f t="shared" si="13"/>
        <v>124152.47</v>
      </c>
      <c r="L87" s="106">
        <f t="shared" si="14"/>
        <v>48.960700757575758</v>
      </c>
      <c r="M87" s="127">
        <f t="shared" si="15"/>
        <v>0.13410929319408627</v>
      </c>
      <c r="N87" s="127">
        <f t="shared" si="16"/>
        <v>0</v>
      </c>
      <c r="O87" s="127">
        <f t="shared" si="17"/>
        <v>3.3003531866905259E-2</v>
      </c>
    </row>
    <row r="88" spans="1:15" x14ac:dyDescent="0.25">
      <c r="A88" s="11" t="s">
        <v>134</v>
      </c>
      <c r="B88" s="12">
        <v>3030</v>
      </c>
      <c r="C88" s="14" t="s">
        <v>54</v>
      </c>
      <c r="D88" s="104">
        <f t="shared" si="9"/>
        <v>45519.77</v>
      </c>
      <c r="E88" s="105">
        <f t="shared" si="10"/>
        <v>41960</v>
      </c>
      <c r="F88" s="107">
        <f t="shared" si="11"/>
        <v>87479.76999999999</v>
      </c>
      <c r="G88" s="110">
        <v>16817</v>
      </c>
      <c r="H88" s="110">
        <v>19385.259999999998</v>
      </c>
      <c r="I88" s="110">
        <v>12096.18</v>
      </c>
      <c r="J88" s="110">
        <f t="shared" si="12"/>
        <v>93818.209999999992</v>
      </c>
      <c r="K88" s="110">
        <f t="shared" si="13"/>
        <v>135778.21</v>
      </c>
      <c r="L88" s="106">
        <f t="shared" si="14"/>
        <v>28.87121122112211</v>
      </c>
      <c r="M88" s="127">
        <f t="shared" si="15"/>
        <v>0.12385639787120482</v>
      </c>
      <c r="N88" s="127">
        <f t="shared" si="16"/>
        <v>0.14277150950804257</v>
      </c>
      <c r="O88" s="127">
        <f t="shared" si="17"/>
        <v>8.9087785146084938E-2</v>
      </c>
    </row>
    <row r="89" spans="1:15" x14ac:dyDescent="0.25">
      <c r="A89" s="11" t="s">
        <v>135</v>
      </c>
      <c r="B89" s="12">
        <v>287</v>
      </c>
      <c r="C89" s="14" t="s">
        <v>52</v>
      </c>
      <c r="D89" s="104">
        <f t="shared" si="9"/>
        <v>17500</v>
      </c>
      <c r="E89" s="105">
        <f t="shared" si="10"/>
        <v>4925.21</v>
      </c>
      <c r="F89" s="107">
        <f t="shared" si="11"/>
        <v>22425.21</v>
      </c>
      <c r="G89" s="110">
        <v>6660</v>
      </c>
      <c r="H89" s="110">
        <v>21909.3</v>
      </c>
      <c r="I89" s="110">
        <v>7418.43</v>
      </c>
      <c r="J89" s="110">
        <f t="shared" si="12"/>
        <v>53487.73</v>
      </c>
      <c r="K89" s="110">
        <f t="shared" si="13"/>
        <v>58412.939999999995</v>
      </c>
      <c r="L89" s="106">
        <f t="shared" si="14"/>
        <v>78.136620209059231</v>
      </c>
      <c r="M89" s="127">
        <f t="shared" si="15"/>
        <v>0.1140158327932133</v>
      </c>
      <c r="N89" s="127">
        <f t="shared" si="16"/>
        <v>0.37507613895140357</v>
      </c>
      <c r="O89" s="127">
        <f t="shared" si="17"/>
        <v>0.12699977094116477</v>
      </c>
    </row>
    <row r="90" spans="1:15" x14ac:dyDescent="0.25">
      <c r="A90" s="11" t="s">
        <v>136</v>
      </c>
      <c r="B90" s="12">
        <v>4319</v>
      </c>
      <c r="C90" s="14" t="s">
        <v>44</v>
      </c>
      <c r="D90" s="104">
        <f t="shared" si="9"/>
        <v>88661</v>
      </c>
      <c r="E90" s="105">
        <f t="shared" si="10"/>
        <v>0</v>
      </c>
      <c r="F90" s="107">
        <f t="shared" si="11"/>
        <v>88661</v>
      </c>
      <c r="G90" s="110">
        <v>23970</v>
      </c>
      <c r="H90" s="110">
        <v>41775.89</v>
      </c>
      <c r="I90" s="110">
        <v>4020.6400000000003</v>
      </c>
      <c r="J90" s="110">
        <f t="shared" si="12"/>
        <v>158427.53000000003</v>
      </c>
      <c r="K90" s="110">
        <f t="shared" si="13"/>
        <v>158427.53000000003</v>
      </c>
      <c r="L90" s="106">
        <f t="shared" si="14"/>
        <v>20.528131511924055</v>
      </c>
      <c r="M90" s="127">
        <f t="shared" si="15"/>
        <v>0.15129946165290839</v>
      </c>
      <c r="N90" s="127">
        <f t="shared" si="16"/>
        <v>0.26369084969007589</v>
      </c>
      <c r="O90" s="127">
        <f t="shared" si="17"/>
        <v>2.5378417501049216E-2</v>
      </c>
    </row>
    <row r="91" spans="1:15" x14ac:dyDescent="0.25">
      <c r="A91" s="11" t="s">
        <v>137</v>
      </c>
      <c r="B91" s="12">
        <v>68556</v>
      </c>
      <c r="C91" s="14" t="s">
        <v>65</v>
      </c>
      <c r="D91" s="104">
        <f t="shared" si="9"/>
        <v>3599778</v>
      </c>
      <c r="E91" s="105">
        <f t="shared" si="10"/>
        <v>0</v>
      </c>
      <c r="F91" s="107">
        <f t="shared" si="11"/>
        <v>3599778</v>
      </c>
      <c r="G91" s="110">
        <v>380486</v>
      </c>
      <c r="H91" s="110">
        <v>318112</v>
      </c>
      <c r="I91" s="110">
        <v>246956</v>
      </c>
      <c r="J91" s="110">
        <f t="shared" si="12"/>
        <v>4545332</v>
      </c>
      <c r="K91" s="110">
        <f t="shared" si="13"/>
        <v>4545332</v>
      </c>
      <c r="L91" s="106">
        <f t="shared" si="14"/>
        <v>52.508576929809209</v>
      </c>
      <c r="M91" s="127">
        <f t="shared" si="15"/>
        <v>8.3709176799406509E-2</v>
      </c>
      <c r="N91" s="127">
        <f t="shared" si="16"/>
        <v>6.9986526836763513E-2</v>
      </c>
      <c r="O91" s="127">
        <f t="shared" si="17"/>
        <v>5.4331784784917798E-2</v>
      </c>
    </row>
    <row r="92" spans="1:15" x14ac:dyDescent="0.25">
      <c r="A92" s="11" t="s">
        <v>138</v>
      </c>
      <c r="B92" s="12">
        <v>20347</v>
      </c>
      <c r="C92" s="14" t="s">
        <v>65</v>
      </c>
      <c r="D92" s="104">
        <f t="shared" si="9"/>
        <v>640905</v>
      </c>
      <c r="E92" s="105">
        <f t="shared" si="10"/>
        <v>0</v>
      </c>
      <c r="F92" s="107">
        <f t="shared" si="11"/>
        <v>640905</v>
      </c>
      <c r="G92" s="110">
        <v>112926</v>
      </c>
      <c r="H92" s="110">
        <v>0</v>
      </c>
      <c r="I92" s="110">
        <v>0</v>
      </c>
      <c r="J92" s="110">
        <f t="shared" si="12"/>
        <v>753831</v>
      </c>
      <c r="K92" s="110">
        <f t="shared" si="13"/>
        <v>753831</v>
      </c>
      <c r="L92" s="106">
        <f t="shared" si="14"/>
        <v>31.498746743991742</v>
      </c>
      <c r="M92" s="127">
        <f t="shared" si="15"/>
        <v>0.14980280726051329</v>
      </c>
      <c r="N92" s="127">
        <f t="shared" si="16"/>
        <v>0</v>
      </c>
      <c r="O92" s="127">
        <f t="shared" si="17"/>
        <v>0</v>
      </c>
    </row>
    <row r="93" spans="1:15" x14ac:dyDescent="0.25">
      <c r="A93" s="11" t="s">
        <v>139</v>
      </c>
      <c r="B93" s="12">
        <v>447</v>
      </c>
      <c r="C93" s="14" t="s">
        <v>52</v>
      </c>
      <c r="D93" s="104">
        <f t="shared" si="9"/>
        <v>6100</v>
      </c>
      <c r="E93" s="105">
        <f t="shared" si="10"/>
        <v>0</v>
      </c>
      <c r="F93" s="107">
        <f t="shared" si="11"/>
        <v>6100</v>
      </c>
      <c r="G93" s="110">
        <v>6660</v>
      </c>
      <c r="H93" s="110">
        <v>18011.88</v>
      </c>
      <c r="I93" s="110">
        <v>2285.6899999999996</v>
      </c>
      <c r="J93" s="110">
        <f t="shared" si="12"/>
        <v>33057.57</v>
      </c>
      <c r="K93" s="110">
        <f t="shared" si="13"/>
        <v>33057.57</v>
      </c>
      <c r="L93" s="106">
        <f t="shared" si="14"/>
        <v>13.646532438478747</v>
      </c>
      <c r="M93" s="127">
        <f t="shared" si="15"/>
        <v>0.20146671397806917</v>
      </c>
      <c r="N93" s="127">
        <f t="shared" si="16"/>
        <v>0.54486400543052627</v>
      </c>
      <c r="O93" s="127">
        <f t="shared" si="17"/>
        <v>6.9142710731611531E-2</v>
      </c>
    </row>
    <row r="94" spans="1:15" x14ac:dyDescent="0.25">
      <c r="A94" s="11" t="s">
        <v>140</v>
      </c>
      <c r="B94" s="12">
        <v>2515</v>
      </c>
      <c r="C94" s="14" t="s">
        <v>65</v>
      </c>
      <c r="D94" s="104">
        <f t="shared" si="9"/>
        <v>66519</v>
      </c>
      <c r="E94" s="105">
        <f t="shared" si="10"/>
        <v>5809</v>
      </c>
      <c r="F94" s="107">
        <f t="shared" si="11"/>
        <v>72328</v>
      </c>
      <c r="G94" s="110">
        <v>16650</v>
      </c>
      <c r="H94" s="110">
        <v>32662.48</v>
      </c>
      <c r="I94" s="110">
        <v>19857.89</v>
      </c>
      <c r="J94" s="110">
        <f t="shared" si="12"/>
        <v>135689.37</v>
      </c>
      <c r="K94" s="110">
        <f t="shared" si="13"/>
        <v>141498.37</v>
      </c>
      <c r="L94" s="106">
        <f t="shared" si="14"/>
        <v>28.758648111332008</v>
      </c>
      <c r="M94" s="127">
        <f t="shared" si="15"/>
        <v>0.11766920000562552</v>
      </c>
      <c r="N94" s="127">
        <f t="shared" si="16"/>
        <v>0.23083290641439899</v>
      </c>
      <c r="O94" s="127">
        <f t="shared" si="17"/>
        <v>0.1403400618678505</v>
      </c>
    </row>
    <row r="95" spans="1:15" x14ac:dyDescent="0.25">
      <c r="A95" s="11" t="s">
        <v>141</v>
      </c>
      <c r="B95" s="12">
        <v>2673</v>
      </c>
      <c r="C95" s="14" t="s">
        <v>39</v>
      </c>
      <c r="D95" s="104">
        <f t="shared" si="9"/>
        <v>57501</v>
      </c>
      <c r="E95" s="105">
        <f t="shared" si="10"/>
        <v>0</v>
      </c>
      <c r="F95" s="107">
        <f t="shared" si="11"/>
        <v>57501</v>
      </c>
      <c r="G95" s="110">
        <v>16650</v>
      </c>
      <c r="H95" s="110">
        <v>112041</v>
      </c>
      <c r="I95" s="110">
        <v>72169</v>
      </c>
      <c r="J95" s="110">
        <f t="shared" si="12"/>
        <v>258361</v>
      </c>
      <c r="K95" s="110">
        <f t="shared" si="13"/>
        <v>258361</v>
      </c>
      <c r="L95" s="106">
        <f t="shared" si="14"/>
        <v>21.511784511784512</v>
      </c>
      <c r="M95" s="127">
        <f t="shared" si="15"/>
        <v>6.4444711082555034E-2</v>
      </c>
      <c r="N95" s="127">
        <f t="shared" si="16"/>
        <v>0.43366065311715002</v>
      </c>
      <c r="O95" s="127">
        <f t="shared" si="17"/>
        <v>0.27933395520221704</v>
      </c>
    </row>
    <row r="96" spans="1:15" x14ac:dyDescent="0.25">
      <c r="A96" s="11" t="s">
        <v>142</v>
      </c>
      <c r="B96" s="12">
        <v>639</v>
      </c>
      <c r="C96" s="14" t="s">
        <v>46</v>
      </c>
      <c r="D96" s="104">
        <f t="shared" si="9"/>
        <v>6370</v>
      </c>
      <c r="E96" s="105">
        <f t="shared" si="10"/>
        <v>0</v>
      </c>
      <c r="F96" s="107">
        <f t="shared" si="11"/>
        <v>6370</v>
      </c>
      <c r="G96" s="110">
        <v>8503</v>
      </c>
      <c r="H96" s="110">
        <v>7491.95</v>
      </c>
      <c r="I96" s="110">
        <v>12404.660000000002</v>
      </c>
      <c r="J96" s="110">
        <f t="shared" si="12"/>
        <v>34769.61</v>
      </c>
      <c r="K96" s="110">
        <f t="shared" si="13"/>
        <v>34769.61</v>
      </c>
      <c r="L96" s="106">
        <f t="shared" si="14"/>
        <v>9.9687010954616593</v>
      </c>
      <c r="M96" s="127">
        <f t="shared" si="15"/>
        <v>0.24455264237936519</v>
      </c>
      <c r="N96" s="127">
        <f t="shared" si="16"/>
        <v>0.21547408786005939</v>
      </c>
      <c r="O96" s="127">
        <f t="shared" si="17"/>
        <v>0.35676730340087226</v>
      </c>
    </row>
    <row r="97" spans="1:15" x14ac:dyDescent="0.25">
      <c r="A97" s="11" t="s">
        <v>143</v>
      </c>
      <c r="B97" s="12">
        <v>492</v>
      </c>
      <c r="C97" s="14" t="s">
        <v>46</v>
      </c>
      <c r="D97" s="104">
        <f t="shared" si="9"/>
        <v>7500</v>
      </c>
      <c r="E97" s="105">
        <f t="shared" si="10"/>
        <v>0</v>
      </c>
      <c r="F97" s="107">
        <f t="shared" si="11"/>
        <v>7500</v>
      </c>
      <c r="G97" s="110">
        <v>6660</v>
      </c>
      <c r="H97" s="110">
        <v>27977.23</v>
      </c>
      <c r="I97" s="110">
        <v>15406.599999999999</v>
      </c>
      <c r="J97" s="110">
        <f t="shared" si="12"/>
        <v>57543.829999999994</v>
      </c>
      <c r="K97" s="110">
        <f t="shared" si="13"/>
        <v>57543.829999999994</v>
      </c>
      <c r="L97" s="106">
        <f t="shared" si="14"/>
        <v>15.24390243902439</v>
      </c>
      <c r="M97" s="127">
        <f t="shared" si="15"/>
        <v>0.11573786451127777</v>
      </c>
      <c r="N97" s="127">
        <f t="shared" si="16"/>
        <v>0.48618991818931762</v>
      </c>
      <c r="O97" s="127">
        <f t="shared" si="17"/>
        <v>0.26773678429120901</v>
      </c>
    </row>
    <row r="98" spans="1:15" x14ac:dyDescent="0.25">
      <c r="A98" s="11" t="s">
        <v>144</v>
      </c>
      <c r="B98" s="12">
        <v>151</v>
      </c>
      <c r="C98" s="14" t="s">
        <v>46</v>
      </c>
      <c r="D98" s="104">
        <f t="shared" si="9"/>
        <v>2600</v>
      </c>
      <c r="E98" s="105">
        <f t="shared" si="10"/>
        <v>0</v>
      </c>
      <c r="F98" s="107">
        <f t="shared" si="11"/>
        <v>2600</v>
      </c>
      <c r="G98" s="110">
        <v>6660</v>
      </c>
      <c r="H98" s="110">
        <v>3991.95</v>
      </c>
      <c r="I98" s="110">
        <v>5415.53</v>
      </c>
      <c r="J98" s="110">
        <f t="shared" si="12"/>
        <v>18667.48</v>
      </c>
      <c r="K98" s="110">
        <f t="shared" si="13"/>
        <v>18667.48</v>
      </c>
      <c r="L98" s="106">
        <f t="shared" si="14"/>
        <v>17.218543046357617</v>
      </c>
      <c r="M98" s="127">
        <f t="shared" si="15"/>
        <v>0.35677016929976624</v>
      </c>
      <c r="N98" s="127">
        <f t="shared" si="16"/>
        <v>0.21384514674717744</v>
      </c>
      <c r="O98" s="127">
        <f t="shared" si="17"/>
        <v>0.2901050382804749</v>
      </c>
    </row>
    <row r="99" spans="1:15" x14ac:dyDescent="0.25">
      <c r="A99" s="11" t="s">
        <v>145</v>
      </c>
      <c r="B99" s="12">
        <v>3823</v>
      </c>
      <c r="C99" s="14" t="s">
        <v>65</v>
      </c>
      <c r="D99" s="104">
        <f t="shared" si="9"/>
        <v>117000</v>
      </c>
      <c r="E99" s="105">
        <f t="shared" si="10"/>
        <v>0</v>
      </c>
      <c r="F99" s="107">
        <f t="shared" si="11"/>
        <v>117000</v>
      </c>
      <c r="G99" s="110">
        <v>21573</v>
      </c>
      <c r="H99" s="110">
        <v>22220</v>
      </c>
      <c r="I99" s="110">
        <v>17649.222000000002</v>
      </c>
      <c r="J99" s="110">
        <f t="shared" si="12"/>
        <v>178442.22200000001</v>
      </c>
      <c r="K99" s="110">
        <f t="shared" si="13"/>
        <v>178442.22200000001</v>
      </c>
      <c r="L99" s="106">
        <f t="shared" si="14"/>
        <v>30.60423750980905</v>
      </c>
      <c r="M99" s="127">
        <f t="shared" si="15"/>
        <v>0.12089627532210398</v>
      </c>
      <c r="N99" s="127">
        <f t="shared" si="16"/>
        <v>0.12452209881134521</v>
      </c>
      <c r="O99" s="127">
        <f t="shared" si="17"/>
        <v>9.8907208183049863E-2</v>
      </c>
    </row>
    <row r="100" spans="1:15" x14ac:dyDescent="0.25">
      <c r="A100" s="11" t="s">
        <v>146</v>
      </c>
      <c r="B100" s="12">
        <v>2600</v>
      </c>
      <c r="C100" s="14" t="s">
        <v>65</v>
      </c>
      <c r="D100" s="104">
        <f t="shared" si="9"/>
        <v>180528</v>
      </c>
      <c r="E100" s="105">
        <f t="shared" si="10"/>
        <v>3402.23</v>
      </c>
      <c r="F100" s="107">
        <f t="shared" si="11"/>
        <v>183930.23</v>
      </c>
      <c r="G100" s="110">
        <v>16650</v>
      </c>
      <c r="H100" s="110">
        <v>205903</v>
      </c>
      <c r="I100" s="110">
        <v>22349</v>
      </c>
      <c r="J100" s="110">
        <f t="shared" si="12"/>
        <v>425430</v>
      </c>
      <c r="K100" s="110">
        <f t="shared" si="13"/>
        <v>428832.23</v>
      </c>
      <c r="L100" s="106">
        <f t="shared" si="14"/>
        <v>70.742396153846158</v>
      </c>
      <c r="M100" s="127">
        <f t="shared" si="15"/>
        <v>3.8826372728561008E-2</v>
      </c>
      <c r="N100" s="127">
        <f t="shared" si="16"/>
        <v>0.48014814558131513</v>
      </c>
      <c r="O100" s="127">
        <f t="shared" si="17"/>
        <v>5.2115952198835427E-2</v>
      </c>
    </row>
    <row r="101" spans="1:15" x14ac:dyDescent="0.25">
      <c r="A101" s="11" t="s">
        <v>147</v>
      </c>
      <c r="B101" s="12">
        <v>12920</v>
      </c>
      <c r="C101" s="14" t="s">
        <v>39</v>
      </c>
      <c r="D101" s="104">
        <f t="shared" si="9"/>
        <v>318500</v>
      </c>
      <c r="E101" s="105">
        <f t="shared" si="10"/>
        <v>0</v>
      </c>
      <c r="F101" s="107">
        <f t="shared" si="11"/>
        <v>318500</v>
      </c>
      <c r="G101" s="110">
        <v>71706</v>
      </c>
      <c r="H101" s="110">
        <v>49763.85</v>
      </c>
      <c r="I101" s="110">
        <v>78399.350000000006</v>
      </c>
      <c r="J101" s="110">
        <f t="shared" si="12"/>
        <v>518369.19999999995</v>
      </c>
      <c r="K101" s="110">
        <f t="shared" si="13"/>
        <v>518369.19999999995</v>
      </c>
      <c r="L101" s="106">
        <f t="shared" si="14"/>
        <v>24.651702786377708</v>
      </c>
      <c r="M101" s="127">
        <f t="shared" si="15"/>
        <v>0.13832997793850407</v>
      </c>
      <c r="N101" s="127">
        <f t="shared" si="16"/>
        <v>9.6000784768848157E-2</v>
      </c>
      <c r="O101" s="127">
        <f t="shared" si="17"/>
        <v>0.15124229988973112</v>
      </c>
    </row>
    <row r="102" spans="1:15" x14ac:dyDescent="0.25">
      <c r="A102" s="11" t="s">
        <v>148</v>
      </c>
      <c r="B102" s="12">
        <v>380</v>
      </c>
      <c r="C102" s="14" t="s">
        <v>65</v>
      </c>
      <c r="D102" s="104">
        <f t="shared" si="9"/>
        <v>2500</v>
      </c>
      <c r="E102" s="105">
        <f t="shared" si="10"/>
        <v>18954.63</v>
      </c>
      <c r="F102" s="107">
        <f t="shared" si="11"/>
        <v>21454.63</v>
      </c>
      <c r="G102" s="110">
        <v>6660</v>
      </c>
      <c r="H102" s="110">
        <v>7989.3600000000006</v>
      </c>
      <c r="I102" s="110">
        <v>2561.54</v>
      </c>
      <c r="J102" s="110">
        <f t="shared" si="12"/>
        <v>19710.900000000001</v>
      </c>
      <c r="K102" s="110">
        <f t="shared" si="13"/>
        <v>38665.530000000006</v>
      </c>
      <c r="L102" s="106">
        <f t="shared" si="14"/>
        <v>56.459552631578951</v>
      </c>
      <c r="M102" s="127">
        <f t="shared" si="15"/>
        <v>0.17224644276180875</v>
      </c>
      <c r="N102" s="127">
        <f t="shared" si="16"/>
        <v>0.20662745344496763</v>
      </c>
      <c r="O102" s="127">
        <f t="shared" si="17"/>
        <v>6.6248671620432964E-2</v>
      </c>
    </row>
    <row r="103" spans="1:15" x14ac:dyDescent="0.25">
      <c r="A103" s="11" t="s">
        <v>149</v>
      </c>
      <c r="B103" s="12">
        <v>9640</v>
      </c>
      <c r="C103" s="14" t="s">
        <v>44</v>
      </c>
      <c r="D103" s="104">
        <f t="shared" si="9"/>
        <v>490193.08</v>
      </c>
      <c r="E103" s="105">
        <f t="shared" si="10"/>
        <v>86652.88</v>
      </c>
      <c r="F103" s="107">
        <f t="shared" si="11"/>
        <v>576845.96</v>
      </c>
      <c r="G103" s="110">
        <v>54529</v>
      </c>
      <c r="H103" s="110">
        <v>47214.23</v>
      </c>
      <c r="I103" s="110">
        <v>71387.489999999991</v>
      </c>
      <c r="J103" s="110">
        <f t="shared" si="12"/>
        <v>663323.80000000005</v>
      </c>
      <c r="K103" s="110">
        <f t="shared" si="13"/>
        <v>749976.67999999993</v>
      </c>
      <c r="L103" s="106">
        <f t="shared" si="14"/>
        <v>59.838792531120326</v>
      </c>
      <c r="M103" s="127">
        <f t="shared" si="15"/>
        <v>7.2707594054791144E-2</v>
      </c>
      <c r="N103" s="127">
        <f t="shared" si="16"/>
        <v>6.2954264124585851E-2</v>
      </c>
      <c r="O103" s="127">
        <f t="shared" si="17"/>
        <v>9.5186279658722187E-2</v>
      </c>
    </row>
    <row r="104" spans="1:15" x14ac:dyDescent="0.25">
      <c r="A104" s="11" t="s">
        <v>150</v>
      </c>
      <c r="B104" s="12">
        <v>381</v>
      </c>
      <c r="C104" s="14" t="s">
        <v>54</v>
      </c>
      <c r="D104" s="104">
        <f t="shared" si="9"/>
        <v>6837.99</v>
      </c>
      <c r="E104" s="105">
        <f t="shared" si="10"/>
        <v>6847.37</v>
      </c>
      <c r="F104" s="107">
        <f t="shared" si="11"/>
        <v>13685.36</v>
      </c>
      <c r="G104" s="110">
        <v>6660</v>
      </c>
      <c r="H104" s="110">
        <v>8666.7900000000009</v>
      </c>
      <c r="I104" s="110">
        <v>2238.02</v>
      </c>
      <c r="J104" s="110">
        <f t="shared" si="12"/>
        <v>24402.799999999999</v>
      </c>
      <c r="K104" s="110">
        <f t="shared" si="13"/>
        <v>31250.170000000002</v>
      </c>
      <c r="L104" s="106">
        <f t="shared" si="14"/>
        <v>35.919580052493437</v>
      </c>
      <c r="M104" s="127">
        <f t="shared" si="15"/>
        <v>0.21311884063350695</v>
      </c>
      <c r="N104" s="127">
        <f t="shared" si="16"/>
        <v>0.2773357712934042</v>
      </c>
      <c r="O104" s="127">
        <f t="shared" si="17"/>
        <v>7.1616250407597781E-2</v>
      </c>
    </row>
    <row r="105" spans="1:15" x14ac:dyDescent="0.25">
      <c r="A105" s="11" t="s">
        <v>151</v>
      </c>
      <c r="B105" s="12">
        <v>258</v>
      </c>
      <c r="C105" s="14" t="s">
        <v>46</v>
      </c>
      <c r="D105" s="104">
        <f t="shared" si="9"/>
        <v>5150</v>
      </c>
      <c r="E105" s="105">
        <f t="shared" si="10"/>
        <v>0</v>
      </c>
      <c r="F105" s="107">
        <f t="shared" si="11"/>
        <v>5150</v>
      </c>
      <c r="G105" s="110">
        <v>6660</v>
      </c>
      <c r="H105" s="110">
        <v>11302</v>
      </c>
      <c r="I105" s="110">
        <v>2205</v>
      </c>
      <c r="J105" s="110">
        <f t="shared" si="12"/>
        <v>25317</v>
      </c>
      <c r="K105" s="110">
        <f t="shared" si="13"/>
        <v>25317</v>
      </c>
      <c r="L105" s="106">
        <f t="shared" si="14"/>
        <v>19.961240310077521</v>
      </c>
      <c r="M105" s="127">
        <f t="shared" si="15"/>
        <v>0.26306434411660151</v>
      </c>
      <c r="N105" s="127">
        <f t="shared" si="16"/>
        <v>0.44641940198285734</v>
      </c>
      <c r="O105" s="127">
        <f t="shared" si="17"/>
        <v>8.7095627444009949E-2</v>
      </c>
    </row>
    <row r="106" spans="1:15" x14ac:dyDescent="0.25">
      <c r="A106" s="11" t="s">
        <v>152</v>
      </c>
      <c r="B106" s="12">
        <v>176</v>
      </c>
      <c r="C106" s="14" t="s">
        <v>39</v>
      </c>
      <c r="D106" s="104">
        <f t="shared" si="9"/>
        <v>500</v>
      </c>
      <c r="E106" s="105">
        <f t="shared" si="10"/>
        <v>0</v>
      </c>
      <c r="F106" s="107">
        <f t="shared" si="11"/>
        <v>500</v>
      </c>
      <c r="G106" s="110">
        <v>6660</v>
      </c>
      <c r="H106" s="110">
        <v>10420</v>
      </c>
      <c r="I106" s="110">
        <v>8737.5</v>
      </c>
      <c r="J106" s="110">
        <f t="shared" si="12"/>
        <v>26317.5</v>
      </c>
      <c r="K106" s="110">
        <f t="shared" si="13"/>
        <v>26317.5</v>
      </c>
      <c r="L106" s="106">
        <f t="shared" si="14"/>
        <v>2.8409090909090908</v>
      </c>
      <c r="M106" s="127">
        <f t="shared" si="15"/>
        <v>0.25306355086919352</v>
      </c>
      <c r="N106" s="127">
        <f t="shared" si="16"/>
        <v>0.39593426427282225</v>
      </c>
      <c r="O106" s="127">
        <f t="shared" si="17"/>
        <v>0.33200341977771447</v>
      </c>
    </row>
    <row r="107" spans="1:15" x14ac:dyDescent="0.25">
      <c r="A107" s="11" t="s">
        <v>153</v>
      </c>
      <c r="B107" s="12">
        <v>820</v>
      </c>
      <c r="C107" s="14" t="s">
        <v>65</v>
      </c>
      <c r="D107" s="104">
        <f t="shared" si="9"/>
        <v>8000</v>
      </c>
      <c r="E107" s="105">
        <f t="shared" si="10"/>
        <v>5497.52</v>
      </c>
      <c r="F107" s="107">
        <f t="shared" si="11"/>
        <v>13497.52</v>
      </c>
      <c r="G107" s="110">
        <v>8503</v>
      </c>
      <c r="H107" s="110">
        <v>24308</v>
      </c>
      <c r="I107" s="110">
        <v>5816</v>
      </c>
      <c r="J107" s="110">
        <f t="shared" si="12"/>
        <v>46627</v>
      </c>
      <c r="K107" s="110">
        <f t="shared" si="13"/>
        <v>52124.520000000004</v>
      </c>
      <c r="L107" s="106">
        <f t="shared" si="14"/>
        <v>16.460390243902438</v>
      </c>
      <c r="M107" s="127">
        <f t="shared" si="15"/>
        <v>0.16312860051277209</v>
      </c>
      <c r="N107" s="127">
        <f t="shared" si="16"/>
        <v>0.46634482197629828</v>
      </c>
      <c r="O107" s="127">
        <f t="shared" si="17"/>
        <v>0.11157896513963102</v>
      </c>
    </row>
    <row r="108" spans="1:15" x14ac:dyDescent="0.25">
      <c r="A108" s="11" t="s">
        <v>154</v>
      </c>
      <c r="B108" s="12">
        <v>7953</v>
      </c>
      <c r="C108" s="14" t="s">
        <v>46</v>
      </c>
      <c r="D108" s="104">
        <f t="shared" si="9"/>
        <v>115000</v>
      </c>
      <c r="E108" s="105">
        <f t="shared" si="10"/>
        <v>54290.33</v>
      </c>
      <c r="F108" s="107">
        <f t="shared" si="11"/>
        <v>169290.33000000002</v>
      </c>
      <c r="G108" s="110">
        <v>44139</v>
      </c>
      <c r="H108" s="110">
        <v>14946.52</v>
      </c>
      <c r="I108" s="110">
        <v>21109.850000000002</v>
      </c>
      <c r="J108" s="110">
        <f t="shared" si="12"/>
        <v>195195.37</v>
      </c>
      <c r="K108" s="110">
        <f t="shared" si="13"/>
        <v>249485.7</v>
      </c>
      <c r="L108" s="106">
        <f t="shared" si="14"/>
        <v>21.286348547717843</v>
      </c>
      <c r="M108" s="127">
        <f t="shared" si="15"/>
        <v>0.17691995974117955</v>
      </c>
      <c r="N108" s="127">
        <f t="shared" si="16"/>
        <v>5.9909325464345249E-2</v>
      </c>
      <c r="O108" s="127">
        <f t="shared" si="17"/>
        <v>8.461346682395024E-2</v>
      </c>
    </row>
    <row r="109" spans="1:15" x14ac:dyDescent="0.25">
      <c r="A109" s="11" t="s">
        <v>155</v>
      </c>
      <c r="B109" s="12">
        <v>220</v>
      </c>
      <c r="C109" s="14" t="s">
        <v>54</v>
      </c>
      <c r="D109" s="104">
        <f t="shared" si="9"/>
        <v>3500</v>
      </c>
      <c r="E109" s="105">
        <f t="shared" si="10"/>
        <v>0</v>
      </c>
      <c r="F109" s="107">
        <f t="shared" si="11"/>
        <v>3500</v>
      </c>
      <c r="G109" s="110">
        <v>6660</v>
      </c>
      <c r="H109" s="110">
        <v>25170.19</v>
      </c>
      <c r="I109" s="110">
        <v>10738.22</v>
      </c>
      <c r="J109" s="110">
        <f t="shared" si="12"/>
        <v>46068.41</v>
      </c>
      <c r="K109" s="110">
        <f t="shared" si="13"/>
        <v>46068.41</v>
      </c>
      <c r="L109" s="106">
        <f t="shared" si="14"/>
        <v>15.909090909090908</v>
      </c>
      <c r="M109" s="127">
        <f t="shared" si="15"/>
        <v>0.14456761151513584</v>
      </c>
      <c r="N109" s="127">
        <f t="shared" si="16"/>
        <v>0.54636550295527886</v>
      </c>
      <c r="O109" s="127">
        <f t="shared" si="17"/>
        <v>0.23309291551412342</v>
      </c>
    </row>
    <row r="110" spans="1:15" x14ac:dyDescent="0.25">
      <c r="A110" s="11" t="s">
        <v>156</v>
      </c>
      <c r="B110" s="12">
        <v>457</v>
      </c>
      <c r="C110" s="14" t="s">
        <v>54</v>
      </c>
      <c r="D110" s="104">
        <f t="shared" si="9"/>
        <v>973.41</v>
      </c>
      <c r="E110" s="105">
        <f t="shared" si="10"/>
        <v>0</v>
      </c>
      <c r="F110" s="107">
        <f t="shared" si="11"/>
        <v>973.41</v>
      </c>
      <c r="G110" s="110">
        <v>6660</v>
      </c>
      <c r="H110" s="110">
        <v>9593.18</v>
      </c>
      <c r="I110" s="110">
        <v>1547.4</v>
      </c>
      <c r="J110" s="110">
        <f t="shared" si="12"/>
        <v>18773.990000000002</v>
      </c>
      <c r="K110" s="110">
        <f t="shared" si="13"/>
        <v>18773.990000000002</v>
      </c>
      <c r="L110" s="106">
        <f t="shared" si="14"/>
        <v>2.13</v>
      </c>
      <c r="M110" s="127">
        <f t="shared" si="15"/>
        <v>0.35474611417178764</v>
      </c>
      <c r="N110" s="127">
        <f t="shared" si="16"/>
        <v>0.51098248161419069</v>
      </c>
      <c r="O110" s="127">
        <f t="shared" si="17"/>
        <v>8.2422543103517154E-2</v>
      </c>
    </row>
    <row r="111" spans="1:15" x14ac:dyDescent="0.25">
      <c r="A111" s="11" t="s">
        <v>157</v>
      </c>
      <c r="B111" s="12">
        <v>1162</v>
      </c>
      <c r="C111" s="14" t="s">
        <v>39</v>
      </c>
      <c r="D111" s="104">
        <f t="shared" si="9"/>
        <v>25564</v>
      </c>
      <c r="E111" s="105">
        <f t="shared" si="10"/>
        <v>0</v>
      </c>
      <c r="F111" s="107">
        <f t="shared" si="11"/>
        <v>25564</v>
      </c>
      <c r="G111" s="110">
        <v>16650</v>
      </c>
      <c r="H111" s="110">
        <v>11021.57</v>
      </c>
      <c r="I111" s="110">
        <v>5759.0500000000011</v>
      </c>
      <c r="J111" s="110">
        <f t="shared" si="12"/>
        <v>58994.62</v>
      </c>
      <c r="K111" s="110">
        <f t="shared" si="13"/>
        <v>58994.62</v>
      </c>
      <c r="L111" s="106">
        <f t="shared" si="14"/>
        <v>22</v>
      </c>
      <c r="M111" s="127">
        <f t="shared" si="15"/>
        <v>0.28222912529990024</v>
      </c>
      <c r="N111" s="127">
        <f t="shared" si="16"/>
        <v>0.18682330693883611</v>
      </c>
      <c r="O111" s="127">
        <f t="shared" si="17"/>
        <v>9.7619918562065505E-2</v>
      </c>
    </row>
    <row r="112" spans="1:15" x14ac:dyDescent="0.25">
      <c r="A112" s="11" t="s">
        <v>158</v>
      </c>
      <c r="B112" s="12">
        <v>4584</v>
      </c>
      <c r="C112" s="14" t="s">
        <v>44</v>
      </c>
      <c r="D112" s="104">
        <f t="shared" si="9"/>
        <v>139510.07999999999</v>
      </c>
      <c r="E112" s="105">
        <f t="shared" si="10"/>
        <v>117763.25</v>
      </c>
      <c r="F112" s="107">
        <f t="shared" si="11"/>
        <v>257273.33</v>
      </c>
      <c r="G112" s="110">
        <v>26335</v>
      </c>
      <c r="H112" s="110">
        <v>23572.06</v>
      </c>
      <c r="I112" s="110">
        <v>110389.54</v>
      </c>
      <c r="J112" s="110">
        <f t="shared" si="12"/>
        <v>299806.68</v>
      </c>
      <c r="K112" s="110">
        <f t="shared" si="13"/>
        <v>417569.92999999993</v>
      </c>
      <c r="L112" s="106">
        <f t="shared" si="14"/>
        <v>56.124199389179751</v>
      </c>
      <c r="M112" s="127">
        <f t="shared" si="15"/>
        <v>6.3067280730679062E-2</v>
      </c>
      <c r="N112" s="127">
        <f t="shared" si="16"/>
        <v>5.6450568650860483E-2</v>
      </c>
      <c r="O112" s="127">
        <f t="shared" si="17"/>
        <v>0.26436180402166415</v>
      </c>
    </row>
    <row r="113" spans="1:15" x14ac:dyDescent="0.25">
      <c r="A113" s="11" t="s">
        <v>159</v>
      </c>
      <c r="B113" s="12">
        <v>981</v>
      </c>
      <c r="C113" s="14" t="s">
        <v>46</v>
      </c>
      <c r="D113" s="104">
        <f t="shared" si="9"/>
        <v>13000</v>
      </c>
      <c r="E113" s="105">
        <f t="shared" si="10"/>
        <v>0</v>
      </c>
      <c r="F113" s="107">
        <f t="shared" si="11"/>
        <v>13000</v>
      </c>
      <c r="G113" s="110">
        <v>8503</v>
      </c>
      <c r="H113" s="110">
        <v>2491.9499999999998</v>
      </c>
      <c r="I113" s="110">
        <v>7942.8000000000011</v>
      </c>
      <c r="J113" s="110">
        <f t="shared" si="12"/>
        <v>31937.75</v>
      </c>
      <c r="K113" s="110">
        <f t="shared" si="13"/>
        <v>31937.75</v>
      </c>
      <c r="L113" s="106">
        <f t="shared" si="14"/>
        <v>13.25178389398573</v>
      </c>
      <c r="M113" s="127">
        <f t="shared" si="15"/>
        <v>0.26623666350948327</v>
      </c>
      <c r="N113" s="127">
        <f t="shared" si="16"/>
        <v>7.802522093760518E-2</v>
      </c>
      <c r="O113" s="127">
        <f t="shared" si="17"/>
        <v>0.24869629200554205</v>
      </c>
    </row>
    <row r="114" spans="1:15" x14ac:dyDescent="0.25">
      <c r="A114" s="11" t="s">
        <v>160</v>
      </c>
      <c r="B114" s="12">
        <v>976</v>
      </c>
      <c r="C114" s="14" t="s">
        <v>54</v>
      </c>
      <c r="D114" s="104">
        <f t="shared" si="9"/>
        <v>2300</v>
      </c>
      <c r="E114" s="105">
        <f t="shared" si="10"/>
        <v>0</v>
      </c>
      <c r="F114" s="107">
        <f t="shared" si="11"/>
        <v>2300</v>
      </c>
      <c r="G114" s="110">
        <v>8503</v>
      </c>
      <c r="H114" s="110">
        <v>12474.55</v>
      </c>
      <c r="I114" s="110">
        <v>570.49</v>
      </c>
      <c r="J114" s="110">
        <f t="shared" si="12"/>
        <v>23848.04</v>
      </c>
      <c r="K114" s="110">
        <f t="shared" si="13"/>
        <v>23848.04</v>
      </c>
      <c r="L114" s="106">
        <f t="shared" si="14"/>
        <v>2.3565573770491803</v>
      </c>
      <c r="M114" s="127">
        <f t="shared" si="15"/>
        <v>0.35654921746189622</v>
      </c>
      <c r="N114" s="127">
        <f t="shared" si="16"/>
        <v>0.52308491599309626</v>
      </c>
      <c r="O114" s="127">
        <f t="shared" si="17"/>
        <v>2.3921882049845605E-2</v>
      </c>
    </row>
    <row r="115" spans="1:15" x14ac:dyDescent="0.25">
      <c r="A115" s="11" t="s">
        <v>161</v>
      </c>
      <c r="B115" s="12">
        <v>9531</v>
      </c>
      <c r="C115" s="14" t="s">
        <v>54</v>
      </c>
      <c r="D115" s="104">
        <f t="shared" si="9"/>
        <v>493096</v>
      </c>
      <c r="E115" s="105">
        <f t="shared" si="10"/>
        <v>112484.09</v>
      </c>
      <c r="F115" s="107">
        <f t="shared" si="11"/>
        <v>605580.09</v>
      </c>
      <c r="G115" s="110">
        <v>67821</v>
      </c>
      <c r="H115" s="110">
        <v>8370.94</v>
      </c>
      <c r="I115" s="110">
        <v>25176.5</v>
      </c>
      <c r="J115" s="110">
        <f t="shared" si="12"/>
        <v>594464.43999999994</v>
      </c>
      <c r="K115" s="110">
        <f t="shared" si="13"/>
        <v>706948.52999999991</v>
      </c>
      <c r="L115" s="106">
        <f t="shared" si="14"/>
        <v>63.537938306578532</v>
      </c>
      <c r="M115" s="127">
        <f t="shared" si="15"/>
        <v>9.5934848326228228E-2</v>
      </c>
      <c r="N115" s="127">
        <f t="shared" si="16"/>
        <v>1.1840946893262514E-2</v>
      </c>
      <c r="O115" s="127">
        <f t="shared" si="17"/>
        <v>3.5612917958822266E-2</v>
      </c>
    </row>
    <row r="116" spans="1:15" x14ac:dyDescent="0.25">
      <c r="A116" s="11" t="s">
        <v>162</v>
      </c>
      <c r="B116" s="12">
        <v>10260</v>
      </c>
      <c r="C116" s="14" t="s">
        <v>44</v>
      </c>
      <c r="D116" s="104">
        <f t="shared" si="9"/>
        <v>128332.2</v>
      </c>
      <c r="E116" s="105">
        <f t="shared" si="10"/>
        <v>15000</v>
      </c>
      <c r="F116" s="107">
        <f t="shared" si="11"/>
        <v>143332.20000000001</v>
      </c>
      <c r="G116" s="110">
        <v>56943</v>
      </c>
      <c r="H116" s="110">
        <v>0</v>
      </c>
      <c r="I116" s="110">
        <v>9.91</v>
      </c>
      <c r="J116" s="110">
        <f t="shared" si="12"/>
        <v>185285.11000000002</v>
      </c>
      <c r="K116" s="110">
        <f t="shared" si="13"/>
        <v>200285.11000000002</v>
      </c>
      <c r="L116" s="106">
        <f t="shared" si="14"/>
        <v>13.97</v>
      </c>
      <c r="M116" s="127">
        <f t="shared" si="15"/>
        <v>0.2843097023038807</v>
      </c>
      <c r="N116" s="127">
        <f t="shared" si="16"/>
        <v>0</v>
      </c>
      <c r="O116" s="127">
        <f t="shared" si="17"/>
        <v>4.9479464549311723E-5</v>
      </c>
    </row>
    <row r="117" spans="1:15" x14ac:dyDescent="0.25">
      <c r="A117" s="11" t="s">
        <v>163</v>
      </c>
      <c r="B117" s="12">
        <v>12728</v>
      </c>
      <c r="C117" s="14" t="s">
        <v>46</v>
      </c>
      <c r="D117" s="104">
        <f t="shared" si="9"/>
        <v>280980</v>
      </c>
      <c r="E117" s="105">
        <f t="shared" si="10"/>
        <v>0</v>
      </c>
      <c r="F117" s="107">
        <f t="shared" si="11"/>
        <v>280980</v>
      </c>
      <c r="G117" s="110">
        <v>70640</v>
      </c>
      <c r="H117" s="110">
        <v>297531</v>
      </c>
      <c r="I117" s="110">
        <v>90801</v>
      </c>
      <c r="J117" s="110">
        <f t="shared" si="12"/>
        <v>739952</v>
      </c>
      <c r="K117" s="110">
        <f t="shared" si="13"/>
        <v>739952</v>
      </c>
      <c r="L117" s="106">
        <f t="shared" si="14"/>
        <v>22.0757385292269</v>
      </c>
      <c r="M117" s="127">
        <f t="shared" si="15"/>
        <v>9.5465651826064396E-2</v>
      </c>
      <c r="N117" s="127">
        <f t="shared" si="16"/>
        <v>0.40209500075680582</v>
      </c>
      <c r="O117" s="127">
        <f t="shared" si="17"/>
        <v>0.12271201375224339</v>
      </c>
    </row>
    <row r="118" spans="1:15" x14ac:dyDescent="0.25">
      <c r="A118" s="11" t="s">
        <v>164</v>
      </c>
      <c r="B118" s="12">
        <v>1753</v>
      </c>
      <c r="C118" s="26" t="s">
        <v>54</v>
      </c>
      <c r="D118" s="104">
        <f t="shared" si="9"/>
        <v>6156.8</v>
      </c>
      <c r="E118" s="105">
        <f t="shared" si="10"/>
        <v>0</v>
      </c>
      <c r="F118" s="107">
        <f t="shared" si="11"/>
        <v>6156.8</v>
      </c>
      <c r="G118" s="110">
        <v>16650</v>
      </c>
      <c r="H118" s="110">
        <v>3000</v>
      </c>
      <c r="I118" s="110">
        <v>1668.86</v>
      </c>
      <c r="J118" s="110">
        <f t="shared" si="12"/>
        <v>27475.66</v>
      </c>
      <c r="K118" s="110">
        <f t="shared" si="13"/>
        <v>27475.66</v>
      </c>
      <c r="L118" s="106">
        <f t="shared" si="14"/>
        <v>3.5121505989731889</v>
      </c>
      <c r="M118" s="127">
        <f t="shared" si="15"/>
        <v>0.60599090249333409</v>
      </c>
      <c r="N118" s="127">
        <f t="shared" si="16"/>
        <v>0.10918754999879894</v>
      </c>
      <c r="O118" s="127">
        <f t="shared" si="17"/>
        <v>6.073957823033186E-2</v>
      </c>
    </row>
    <row r="119" spans="1:15" x14ac:dyDescent="0.25">
      <c r="A119" s="11" t="s">
        <v>165</v>
      </c>
      <c r="B119" s="12">
        <v>3872</v>
      </c>
      <c r="C119" s="26" t="s">
        <v>54</v>
      </c>
      <c r="D119" s="104">
        <f t="shared" si="9"/>
        <v>16000</v>
      </c>
      <c r="E119" s="105">
        <f t="shared" si="10"/>
        <v>0</v>
      </c>
      <c r="F119" s="107">
        <f t="shared" si="11"/>
        <v>16000</v>
      </c>
      <c r="G119" s="110">
        <v>21784</v>
      </c>
      <c r="H119" s="110">
        <v>0</v>
      </c>
      <c r="I119" s="110">
        <v>0</v>
      </c>
      <c r="J119" s="110">
        <f t="shared" si="12"/>
        <v>37784</v>
      </c>
      <c r="K119" s="110">
        <f t="shared" si="13"/>
        <v>37784</v>
      </c>
      <c r="L119" s="106">
        <f t="shared" si="14"/>
        <v>4.1322314049586772</v>
      </c>
      <c r="M119" s="127">
        <f t="shared" si="15"/>
        <v>0.57654033453313569</v>
      </c>
      <c r="N119" s="127">
        <f t="shared" si="16"/>
        <v>0</v>
      </c>
      <c r="O119" s="127">
        <f t="shared" si="17"/>
        <v>0</v>
      </c>
    </row>
    <row r="120" spans="1:15" x14ac:dyDescent="0.25">
      <c r="A120" s="11" t="s">
        <v>166</v>
      </c>
      <c r="B120" s="12">
        <v>13524</v>
      </c>
      <c r="C120" s="14" t="s">
        <v>44</v>
      </c>
      <c r="D120" s="104">
        <f t="shared" si="9"/>
        <v>940604</v>
      </c>
      <c r="E120" s="105">
        <f t="shared" si="10"/>
        <v>0</v>
      </c>
      <c r="F120" s="107">
        <f t="shared" si="11"/>
        <v>940604</v>
      </c>
      <c r="G120" s="110">
        <v>162637</v>
      </c>
      <c r="H120" s="110">
        <v>17364.5</v>
      </c>
      <c r="I120" s="110">
        <v>35801</v>
      </c>
      <c r="J120" s="110">
        <f t="shared" si="12"/>
        <v>1156406.5</v>
      </c>
      <c r="K120" s="110">
        <f t="shared" si="13"/>
        <v>1156406.5</v>
      </c>
      <c r="L120" s="106">
        <f t="shared" si="14"/>
        <v>69.550724637681157</v>
      </c>
      <c r="M120" s="127">
        <f t="shared" si="15"/>
        <v>0.14063999121416215</v>
      </c>
      <c r="N120" s="127">
        <f t="shared" si="16"/>
        <v>1.5015913521759001E-2</v>
      </c>
      <c r="O120" s="127">
        <f t="shared" si="17"/>
        <v>3.0958836706642519E-2</v>
      </c>
    </row>
    <row r="121" spans="1:15" x14ac:dyDescent="0.25">
      <c r="A121" s="11" t="s">
        <v>167</v>
      </c>
      <c r="B121" s="12">
        <v>30498</v>
      </c>
      <c r="C121" s="14" t="s">
        <v>44</v>
      </c>
      <c r="D121" s="104">
        <f t="shared" si="9"/>
        <v>40675</v>
      </c>
      <c r="E121" s="105">
        <f t="shared" si="10"/>
        <v>0</v>
      </c>
      <c r="F121" s="107">
        <f t="shared" si="11"/>
        <v>40675</v>
      </c>
      <c r="G121" s="110">
        <v>75058</v>
      </c>
      <c r="H121" s="110">
        <v>5000</v>
      </c>
      <c r="I121" s="110">
        <v>2080.9300000000003</v>
      </c>
      <c r="J121" s="110">
        <f t="shared" si="12"/>
        <v>122813.93</v>
      </c>
      <c r="K121" s="110">
        <f t="shared" si="13"/>
        <v>122813.93</v>
      </c>
      <c r="L121" s="106">
        <f t="shared" si="14"/>
        <v>1.3336940127221457</v>
      </c>
      <c r="M121" s="127">
        <f t="shared" si="15"/>
        <v>0.61115217141899136</v>
      </c>
      <c r="N121" s="127">
        <f t="shared" si="16"/>
        <v>4.0711994152454856E-2</v>
      </c>
      <c r="O121" s="127">
        <f t="shared" si="17"/>
        <v>1.6943761998333581E-2</v>
      </c>
    </row>
    <row r="122" spans="1:15" x14ac:dyDescent="0.25">
      <c r="A122" s="11" t="s">
        <v>168</v>
      </c>
      <c r="B122" s="12">
        <v>96828</v>
      </c>
      <c r="C122" s="14" t="s">
        <v>52</v>
      </c>
      <c r="D122" s="104">
        <f t="shared" si="9"/>
        <v>6131154</v>
      </c>
      <c r="E122" s="105">
        <f t="shared" si="10"/>
        <v>0</v>
      </c>
      <c r="F122" s="107">
        <f t="shared" si="11"/>
        <v>6131154</v>
      </c>
      <c r="G122" s="110">
        <v>526162</v>
      </c>
      <c r="H122" s="110">
        <v>282119</v>
      </c>
      <c r="I122" s="110">
        <v>322503</v>
      </c>
      <c r="J122" s="110">
        <f t="shared" si="12"/>
        <v>7261938</v>
      </c>
      <c r="K122" s="110">
        <f t="shared" si="13"/>
        <v>7261938</v>
      </c>
      <c r="L122" s="106">
        <f t="shared" si="14"/>
        <v>63.320052051059612</v>
      </c>
      <c r="M122" s="127">
        <f t="shared" si="15"/>
        <v>7.2454763452951543E-2</v>
      </c>
      <c r="N122" s="127">
        <f t="shared" si="16"/>
        <v>3.8848995956726702E-2</v>
      </c>
      <c r="O122" s="127">
        <f t="shared" si="17"/>
        <v>4.4410045913363623E-2</v>
      </c>
    </row>
    <row r="123" spans="1:15" x14ac:dyDescent="0.25">
      <c r="A123" s="11" t="s">
        <v>169</v>
      </c>
      <c r="B123" s="12">
        <v>725</v>
      </c>
      <c r="C123" s="14" t="s">
        <v>39</v>
      </c>
      <c r="D123" s="104">
        <f t="shared" si="9"/>
        <v>4000</v>
      </c>
      <c r="E123" s="105">
        <f t="shared" si="10"/>
        <v>0</v>
      </c>
      <c r="F123" s="107">
        <f t="shared" si="11"/>
        <v>4000</v>
      </c>
      <c r="G123" s="110">
        <v>8503</v>
      </c>
      <c r="H123" s="110">
        <v>3300</v>
      </c>
      <c r="I123" s="110">
        <v>6998.23</v>
      </c>
      <c r="J123" s="110">
        <f t="shared" si="12"/>
        <v>22801.23</v>
      </c>
      <c r="K123" s="110">
        <f t="shared" si="13"/>
        <v>22801.23</v>
      </c>
      <c r="L123" s="106">
        <f t="shared" si="14"/>
        <v>5.5172413793103452</v>
      </c>
      <c r="M123" s="127">
        <f t="shared" si="15"/>
        <v>0.37291847852067628</v>
      </c>
      <c r="N123" s="127">
        <f t="shared" si="16"/>
        <v>0.14472903435472562</v>
      </c>
      <c r="O123" s="127">
        <f t="shared" si="17"/>
        <v>0.30692335457341552</v>
      </c>
    </row>
    <row r="124" spans="1:15" x14ac:dyDescent="0.25">
      <c r="A124" s="11" t="s">
        <v>170</v>
      </c>
      <c r="B124" s="12">
        <v>19740</v>
      </c>
      <c r="C124" s="14" t="s">
        <v>50</v>
      </c>
      <c r="D124" s="104">
        <f t="shared" si="9"/>
        <v>858172</v>
      </c>
      <c r="E124" s="105">
        <f t="shared" si="10"/>
        <v>0</v>
      </c>
      <c r="F124" s="107">
        <f t="shared" si="11"/>
        <v>858172</v>
      </c>
      <c r="G124" s="110">
        <v>111061</v>
      </c>
      <c r="H124" s="110">
        <v>265931</v>
      </c>
      <c r="I124" s="110">
        <v>23650</v>
      </c>
      <c r="J124" s="110">
        <f t="shared" si="12"/>
        <v>1258814</v>
      </c>
      <c r="K124" s="110">
        <f t="shared" si="13"/>
        <v>1258814</v>
      </c>
      <c r="L124" s="106">
        <f t="shared" si="14"/>
        <v>43.473758865248229</v>
      </c>
      <c r="M124" s="127">
        <f t="shared" si="15"/>
        <v>8.8226695921716794E-2</v>
      </c>
      <c r="N124" s="127">
        <f t="shared" si="16"/>
        <v>0.21125519735242856</v>
      </c>
      <c r="O124" s="127">
        <f t="shared" si="17"/>
        <v>1.8787525400893221E-2</v>
      </c>
    </row>
    <row r="125" spans="1:15" x14ac:dyDescent="0.25">
      <c r="A125" s="11" t="s">
        <v>171</v>
      </c>
      <c r="B125" s="12">
        <v>173</v>
      </c>
      <c r="C125" s="14" t="s">
        <v>52</v>
      </c>
      <c r="D125" s="104">
        <f t="shared" si="9"/>
        <v>1817</v>
      </c>
      <c r="E125" s="105">
        <f t="shared" si="10"/>
        <v>0</v>
      </c>
      <c r="F125" s="107">
        <f t="shared" si="11"/>
        <v>1817</v>
      </c>
      <c r="G125" s="110">
        <v>6660</v>
      </c>
      <c r="H125" s="110">
        <v>15799.17</v>
      </c>
      <c r="I125" s="110">
        <v>14658.119999999999</v>
      </c>
      <c r="J125" s="110">
        <f t="shared" si="12"/>
        <v>38934.289999999994</v>
      </c>
      <c r="K125" s="110">
        <f t="shared" si="13"/>
        <v>38934.289999999994</v>
      </c>
      <c r="L125" s="106">
        <f t="shared" si="14"/>
        <v>10.502890173410405</v>
      </c>
      <c r="M125" s="127">
        <f t="shared" si="15"/>
        <v>0.17105744062624492</v>
      </c>
      <c r="N125" s="127">
        <f t="shared" si="16"/>
        <v>0.40579062826110357</v>
      </c>
      <c r="O125" s="127">
        <f t="shared" si="17"/>
        <v>0.37648355729615207</v>
      </c>
    </row>
    <row r="126" spans="1:15" x14ac:dyDescent="0.25">
      <c r="A126" s="11" t="s">
        <v>172</v>
      </c>
      <c r="B126" s="12">
        <v>307</v>
      </c>
      <c r="C126" s="14" t="s">
        <v>39</v>
      </c>
      <c r="D126" s="104">
        <f t="shared" si="9"/>
        <v>1000</v>
      </c>
      <c r="E126" s="105">
        <f t="shared" si="10"/>
        <v>2748</v>
      </c>
      <c r="F126" s="107">
        <f t="shared" si="11"/>
        <v>3748</v>
      </c>
      <c r="G126" s="110">
        <v>6660</v>
      </c>
      <c r="H126" s="110">
        <v>6425</v>
      </c>
      <c r="I126" s="110">
        <v>9210.0400000000009</v>
      </c>
      <c r="J126" s="110">
        <f t="shared" si="12"/>
        <v>23295.040000000001</v>
      </c>
      <c r="K126" s="110">
        <f t="shared" si="13"/>
        <v>26043.040000000001</v>
      </c>
      <c r="L126" s="106">
        <f t="shared" si="14"/>
        <v>12.208469055374593</v>
      </c>
      <c r="M126" s="127">
        <f t="shared" si="15"/>
        <v>0.25573051379562445</v>
      </c>
      <c r="N126" s="127">
        <f t="shared" si="16"/>
        <v>0.24670698966019328</v>
      </c>
      <c r="O126" s="127">
        <f t="shared" si="17"/>
        <v>0.3536468860778158</v>
      </c>
    </row>
    <row r="127" spans="1:15" x14ac:dyDescent="0.25">
      <c r="A127" s="11" t="s">
        <v>173</v>
      </c>
      <c r="B127" s="12">
        <v>273</v>
      </c>
      <c r="C127" s="14" t="s">
        <v>46</v>
      </c>
      <c r="D127" s="104">
        <f t="shared" si="9"/>
        <v>1500</v>
      </c>
      <c r="E127" s="105">
        <f t="shared" si="10"/>
        <v>0</v>
      </c>
      <c r="F127" s="107">
        <f t="shared" si="11"/>
        <v>1500</v>
      </c>
      <c r="G127" s="110">
        <v>6660</v>
      </c>
      <c r="H127" s="110">
        <v>3491.95</v>
      </c>
      <c r="I127" s="110">
        <v>3003.9199999999996</v>
      </c>
      <c r="J127" s="110">
        <f t="shared" si="12"/>
        <v>14655.87</v>
      </c>
      <c r="K127" s="110">
        <f t="shared" si="13"/>
        <v>14655.87</v>
      </c>
      <c r="L127" s="106">
        <f t="shared" si="14"/>
        <v>5.4945054945054945</v>
      </c>
      <c r="M127" s="127">
        <f t="shared" si="15"/>
        <v>0.45442542817314835</v>
      </c>
      <c r="N127" s="127">
        <f t="shared" si="16"/>
        <v>0.23826289398036415</v>
      </c>
      <c r="O127" s="127">
        <f t="shared" si="17"/>
        <v>0.20496360843812067</v>
      </c>
    </row>
    <row r="128" spans="1:15" x14ac:dyDescent="0.25">
      <c r="A128" s="11" t="s">
        <v>174</v>
      </c>
      <c r="B128" s="12">
        <v>11750</v>
      </c>
      <c r="C128" s="14" t="s">
        <v>50</v>
      </c>
      <c r="D128" s="104">
        <f t="shared" si="9"/>
        <v>228000</v>
      </c>
      <c r="E128" s="105">
        <f t="shared" si="10"/>
        <v>0</v>
      </c>
      <c r="F128" s="107">
        <f t="shared" si="11"/>
        <v>228000</v>
      </c>
      <c r="G128" s="110">
        <v>65213</v>
      </c>
      <c r="H128" s="110">
        <v>0</v>
      </c>
      <c r="I128" s="110">
        <v>39.130000000000003</v>
      </c>
      <c r="J128" s="110">
        <f t="shared" si="12"/>
        <v>293252.13</v>
      </c>
      <c r="K128" s="110">
        <f t="shared" si="13"/>
        <v>293252.13</v>
      </c>
      <c r="L128" s="106">
        <f t="shared" si="14"/>
        <v>19.404255319148938</v>
      </c>
      <c r="M128" s="127">
        <f t="shared" si="15"/>
        <v>0.22237860642308035</v>
      </c>
      <c r="N128" s="127">
        <f t="shared" si="16"/>
        <v>0</v>
      </c>
      <c r="O128" s="127">
        <f t="shared" si="17"/>
        <v>1.3343466593064473E-4</v>
      </c>
    </row>
    <row r="129" spans="1:15" x14ac:dyDescent="0.25">
      <c r="A129" s="11" t="s">
        <v>175</v>
      </c>
      <c r="B129" s="12">
        <v>2398</v>
      </c>
      <c r="C129" s="14" t="s">
        <v>52</v>
      </c>
      <c r="D129" s="104">
        <f t="shared" si="9"/>
        <v>35000</v>
      </c>
      <c r="E129" s="105">
        <f t="shared" ref="E129:E192" si="18">TOTAL_OP._EXPENDITURES_PD_BY_MUNICIPALITY</f>
        <v>4570</v>
      </c>
      <c r="F129" s="107">
        <f t="shared" si="11"/>
        <v>39570</v>
      </c>
      <c r="G129" s="110">
        <v>16650</v>
      </c>
      <c r="H129" s="110">
        <v>17701.650000000001</v>
      </c>
      <c r="I129" s="110">
        <v>8877.76</v>
      </c>
      <c r="J129" s="110">
        <f t="shared" si="12"/>
        <v>78229.409999999989</v>
      </c>
      <c r="K129" s="110">
        <f t="shared" si="13"/>
        <v>82799.409999999989</v>
      </c>
      <c r="L129" s="106">
        <f t="shared" si="14"/>
        <v>16.501251042535447</v>
      </c>
      <c r="M129" s="127">
        <f t="shared" si="15"/>
        <v>0.2010883893979438</v>
      </c>
      <c r="N129" s="127">
        <f t="shared" si="16"/>
        <v>0.21378956685802475</v>
      </c>
      <c r="O129" s="127">
        <f t="shared" si="17"/>
        <v>0.10722008767936875</v>
      </c>
    </row>
    <row r="130" spans="1:15" x14ac:dyDescent="0.25">
      <c r="A130" s="11" t="s">
        <v>176</v>
      </c>
      <c r="B130" s="12">
        <v>1164</v>
      </c>
      <c r="C130" s="14" t="s">
        <v>65</v>
      </c>
      <c r="D130" s="104">
        <f t="shared" ref="D130:D193" si="19">Local_appropriation</f>
        <v>94687.02</v>
      </c>
      <c r="E130" s="105">
        <f t="shared" si="18"/>
        <v>0</v>
      </c>
      <c r="F130" s="107">
        <f t="shared" si="11"/>
        <v>94687.02</v>
      </c>
      <c r="G130" s="110">
        <v>16650</v>
      </c>
      <c r="H130" s="110">
        <v>35873</v>
      </c>
      <c r="I130" s="110">
        <v>11024.720000000001</v>
      </c>
      <c r="J130" s="110">
        <f t="shared" si="12"/>
        <v>158234.74000000002</v>
      </c>
      <c r="K130" s="110">
        <f t="shared" si="13"/>
        <v>158234.74000000002</v>
      </c>
      <c r="L130" s="106">
        <f t="shared" si="14"/>
        <v>81.346237113402069</v>
      </c>
      <c r="M130" s="127">
        <f t="shared" si="15"/>
        <v>0.10522341680467891</v>
      </c>
      <c r="N130" s="127">
        <f t="shared" si="16"/>
        <v>0.2267074853474022</v>
      </c>
      <c r="O130" s="127">
        <f t="shared" si="17"/>
        <v>6.9673195658551332E-2</v>
      </c>
    </row>
    <row r="131" spans="1:15" x14ac:dyDescent="0.25">
      <c r="A131" s="11" t="s">
        <v>177</v>
      </c>
      <c r="B131" s="12">
        <v>803</v>
      </c>
      <c r="C131" s="14" t="s">
        <v>54</v>
      </c>
      <c r="D131" s="104">
        <f t="shared" si="19"/>
        <v>9635</v>
      </c>
      <c r="E131" s="105">
        <f t="shared" si="18"/>
        <v>1236.78</v>
      </c>
      <c r="F131" s="107">
        <f t="shared" ref="F131:F194" si="20">SUM(D131:E131)</f>
        <v>10871.78</v>
      </c>
      <c r="G131" s="110">
        <v>8503</v>
      </c>
      <c r="H131" s="110">
        <v>46597.36</v>
      </c>
      <c r="I131" s="110">
        <v>15770.17</v>
      </c>
      <c r="J131" s="110">
        <f t="shared" ref="J131:J194" si="21">SUM(D131,G131,H131,I131)</f>
        <v>80505.53</v>
      </c>
      <c r="K131" s="110">
        <f t="shared" ref="K131:K194" si="22">SUM(F131:I131)</f>
        <v>81742.31</v>
      </c>
      <c r="L131" s="106">
        <f t="shared" ref="L131:L194" si="23">F131/B131</f>
        <v>13.53895392278954</v>
      </c>
      <c r="M131" s="127">
        <f t="shared" ref="M131:M194" si="24">G131/K131</f>
        <v>0.10402201748396883</v>
      </c>
      <c r="N131" s="127">
        <f t="shared" ref="N131:N194" si="25">H131/K131</f>
        <v>0.57005191069349526</v>
      </c>
      <c r="O131" s="127">
        <f t="shared" ref="O131:O194" si="26">I131/K131</f>
        <v>0.19292542625722225</v>
      </c>
    </row>
    <row r="132" spans="1:15" x14ac:dyDescent="0.25">
      <c r="A132" s="11" t="s">
        <v>178</v>
      </c>
      <c r="B132" s="12">
        <v>667</v>
      </c>
      <c r="C132" s="14" t="s">
        <v>54</v>
      </c>
      <c r="D132" s="104">
        <f t="shared" si="19"/>
        <v>1891</v>
      </c>
      <c r="E132" s="105">
        <f t="shared" si="18"/>
        <v>0</v>
      </c>
      <c r="F132" s="107">
        <f t="shared" si="20"/>
        <v>1891</v>
      </c>
      <c r="G132" s="110">
        <v>8503</v>
      </c>
      <c r="H132" s="110">
        <v>11661</v>
      </c>
      <c r="I132" s="110">
        <v>483</v>
      </c>
      <c r="J132" s="110">
        <f t="shared" si="21"/>
        <v>22538</v>
      </c>
      <c r="K132" s="110">
        <f t="shared" si="22"/>
        <v>22538</v>
      </c>
      <c r="L132" s="106">
        <f t="shared" si="23"/>
        <v>2.8350824587706147</v>
      </c>
      <c r="M132" s="127">
        <f t="shared" si="24"/>
        <v>0.37727393735025289</v>
      </c>
      <c r="N132" s="127">
        <f t="shared" si="25"/>
        <v>0.51739284763510518</v>
      </c>
      <c r="O132" s="127">
        <f t="shared" si="26"/>
        <v>2.1430472978968853E-2</v>
      </c>
    </row>
    <row r="133" spans="1:15" x14ac:dyDescent="0.25">
      <c r="A133" s="11" t="s">
        <v>179</v>
      </c>
      <c r="B133" s="12">
        <v>1398</v>
      </c>
      <c r="C133" s="14" t="s">
        <v>44</v>
      </c>
      <c r="D133" s="104">
        <f t="shared" si="19"/>
        <v>5989</v>
      </c>
      <c r="E133" s="105">
        <f t="shared" si="18"/>
        <v>12478.109999999999</v>
      </c>
      <c r="F133" s="107">
        <f t="shared" si="20"/>
        <v>18467.11</v>
      </c>
      <c r="G133" s="110">
        <v>16650</v>
      </c>
      <c r="H133" s="110">
        <v>45809.89</v>
      </c>
      <c r="I133" s="110">
        <v>22280.78</v>
      </c>
      <c r="J133" s="110">
        <f t="shared" si="21"/>
        <v>90729.67</v>
      </c>
      <c r="K133" s="110">
        <f t="shared" si="22"/>
        <v>103207.78</v>
      </c>
      <c r="L133" s="106">
        <f t="shared" si="23"/>
        <v>13.209663805436339</v>
      </c>
      <c r="M133" s="127">
        <f t="shared" si="24"/>
        <v>0.16132504739468284</v>
      </c>
      <c r="N133" s="127">
        <f t="shared" si="25"/>
        <v>0.4438608213450575</v>
      </c>
      <c r="O133" s="127">
        <f t="shared" si="26"/>
        <v>0.21588275612555563</v>
      </c>
    </row>
    <row r="134" spans="1:15" x14ac:dyDescent="0.25">
      <c r="A134" s="11" t="s">
        <v>180</v>
      </c>
      <c r="B134" s="12">
        <v>809</v>
      </c>
      <c r="C134" s="14" t="s">
        <v>65</v>
      </c>
      <c r="D134" s="104">
        <f t="shared" si="19"/>
        <v>0</v>
      </c>
      <c r="E134" s="105">
        <f t="shared" si="18"/>
        <v>27572.899999999998</v>
      </c>
      <c r="F134" s="107">
        <f t="shared" si="20"/>
        <v>27572.899999999998</v>
      </c>
      <c r="G134" s="110">
        <v>8503</v>
      </c>
      <c r="H134" s="110">
        <v>15640.051000000001</v>
      </c>
      <c r="I134" s="110">
        <v>4549.8609999999999</v>
      </c>
      <c r="J134" s="110">
        <f t="shared" si="21"/>
        <v>28692.912</v>
      </c>
      <c r="K134" s="110">
        <f t="shared" si="22"/>
        <v>56265.811999999991</v>
      </c>
      <c r="L134" s="106">
        <f t="shared" si="23"/>
        <v>34.082694684796039</v>
      </c>
      <c r="M134" s="127">
        <f t="shared" si="24"/>
        <v>0.15112196372461489</v>
      </c>
      <c r="N134" s="127">
        <f t="shared" si="25"/>
        <v>0.27796721390957629</v>
      </c>
      <c r="O134" s="127">
        <f t="shared" si="26"/>
        <v>8.0863686815716804E-2</v>
      </c>
    </row>
    <row r="135" spans="1:15" x14ac:dyDescent="0.25">
      <c r="A135" s="11" t="s">
        <v>181</v>
      </c>
      <c r="B135" s="12">
        <v>63018</v>
      </c>
      <c r="C135" s="14" t="s">
        <v>61</v>
      </c>
      <c r="D135" s="104">
        <f t="shared" si="19"/>
        <v>2303796</v>
      </c>
      <c r="E135" s="105">
        <f t="shared" si="18"/>
        <v>0</v>
      </c>
      <c r="F135" s="107">
        <f t="shared" si="20"/>
        <v>2303796</v>
      </c>
      <c r="G135" s="110">
        <v>349750</v>
      </c>
      <c r="H135" s="110">
        <v>121152</v>
      </c>
      <c r="I135" s="110">
        <v>144789</v>
      </c>
      <c r="J135" s="110">
        <f t="shared" si="21"/>
        <v>2919487</v>
      </c>
      <c r="K135" s="110">
        <f t="shared" si="22"/>
        <v>2919487</v>
      </c>
      <c r="L135" s="106">
        <f t="shared" si="23"/>
        <v>36.557745406074453</v>
      </c>
      <c r="M135" s="127">
        <f t="shared" si="24"/>
        <v>0.11979844404171007</v>
      </c>
      <c r="N135" s="127">
        <f t="shared" si="25"/>
        <v>4.1497701479746268E-2</v>
      </c>
      <c r="O135" s="127">
        <f t="shared" si="26"/>
        <v>4.9593986888792449E-2</v>
      </c>
    </row>
    <row r="136" spans="1:15" x14ac:dyDescent="0.25">
      <c r="A136" s="11" t="s">
        <v>182</v>
      </c>
      <c r="B136" s="12">
        <v>892</v>
      </c>
      <c r="C136" s="14" t="s">
        <v>52</v>
      </c>
      <c r="D136" s="104">
        <f t="shared" si="19"/>
        <v>7000</v>
      </c>
      <c r="E136" s="105">
        <f t="shared" si="18"/>
        <v>0</v>
      </c>
      <c r="F136" s="107">
        <f t="shared" si="20"/>
        <v>7000</v>
      </c>
      <c r="G136" s="110">
        <v>8503</v>
      </c>
      <c r="H136" s="110">
        <v>4519.58</v>
      </c>
      <c r="I136" s="110">
        <v>8756.5400000000009</v>
      </c>
      <c r="J136" s="110">
        <f t="shared" si="21"/>
        <v>28779.120000000003</v>
      </c>
      <c r="K136" s="110">
        <f t="shared" si="22"/>
        <v>28779.120000000003</v>
      </c>
      <c r="L136" s="106">
        <f t="shared" si="23"/>
        <v>7.8475336322869955</v>
      </c>
      <c r="M136" s="127">
        <f t="shared" si="24"/>
        <v>0.29545726207055667</v>
      </c>
      <c r="N136" s="127">
        <f t="shared" si="25"/>
        <v>0.15704371780652082</v>
      </c>
      <c r="O136" s="127">
        <f t="shared" si="26"/>
        <v>0.30426712144082235</v>
      </c>
    </row>
    <row r="137" spans="1:15" x14ac:dyDescent="0.25">
      <c r="A137" s="11" t="s">
        <v>183</v>
      </c>
      <c r="B137" s="12">
        <v>2092</v>
      </c>
      <c r="C137" s="14" t="s">
        <v>44</v>
      </c>
      <c r="D137" s="104">
        <f t="shared" si="19"/>
        <v>46050</v>
      </c>
      <c r="E137" s="105">
        <f t="shared" si="18"/>
        <v>3425</v>
      </c>
      <c r="F137" s="107">
        <f t="shared" si="20"/>
        <v>49475</v>
      </c>
      <c r="G137" s="110">
        <v>16650</v>
      </c>
      <c r="H137" s="110">
        <v>28380</v>
      </c>
      <c r="I137" s="110">
        <v>13945</v>
      </c>
      <c r="J137" s="110">
        <f t="shared" si="21"/>
        <v>105025</v>
      </c>
      <c r="K137" s="110">
        <f t="shared" si="22"/>
        <v>108450</v>
      </c>
      <c r="L137" s="106">
        <f t="shared" si="23"/>
        <v>23.649617590822178</v>
      </c>
      <c r="M137" s="127">
        <f t="shared" si="24"/>
        <v>0.15352697095435686</v>
      </c>
      <c r="N137" s="127">
        <f t="shared" si="25"/>
        <v>0.26168741355463349</v>
      </c>
      <c r="O137" s="127">
        <f t="shared" si="26"/>
        <v>0.12858460119870907</v>
      </c>
    </row>
    <row r="138" spans="1:15" x14ac:dyDescent="0.25">
      <c r="A138" s="11" t="s">
        <v>184</v>
      </c>
      <c r="B138" s="12">
        <v>122</v>
      </c>
      <c r="C138" s="14" t="s">
        <v>52</v>
      </c>
      <c r="D138" s="104">
        <f t="shared" si="19"/>
        <v>3000</v>
      </c>
      <c r="E138" s="105">
        <f t="shared" si="18"/>
        <v>0</v>
      </c>
      <c r="F138" s="107">
        <f t="shared" si="20"/>
        <v>3000</v>
      </c>
      <c r="G138" s="110">
        <v>6660</v>
      </c>
      <c r="H138" s="110">
        <v>27833.599999999999</v>
      </c>
      <c r="I138" s="110">
        <v>17061.36</v>
      </c>
      <c r="J138" s="110">
        <f t="shared" si="21"/>
        <v>54554.96</v>
      </c>
      <c r="K138" s="110">
        <f t="shared" si="22"/>
        <v>54554.96</v>
      </c>
      <c r="L138" s="106">
        <f t="shared" si="23"/>
        <v>24.590163934426229</v>
      </c>
      <c r="M138" s="127">
        <f t="shared" si="24"/>
        <v>0.12207872574739309</v>
      </c>
      <c r="N138" s="127">
        <f t="shared" si="25"/>
        <v>0.51019375690129731</v>
      </c>
      <c r="O138" s="127">
        <f t="shared" si="26"/>
        <v>0.31273710034797936</v>
      </c>
    </row>
    <row r="139" spans="1:15" x14ac:dyDescent="0.25">
      <c r="A139" s="11" t="s">
        <v>185</v>
      </c>
      <c r="B139" s="12">
        <v>9893</v>
      </c>
      <c r="C139" s="14" t="s">
        <v>54</v>
      </c>
      <c r="D139" s="104">
        <f t="shared" si="19"/>
        <v>396897</v>
      </c>
      <c r="E139" s="105">
        <f t="shared" si="18"/>
        <v>75000</v>
      </c>
      <c r="F139" s="107">
        <f t="shared" si="20"/>
        <v>471897</v>
      </c>
      <c r="G139" s="110">
        <v>52181</v>
      </c>
      <c r="H139" s="110">
        <v>45407.27</v>
      </c>
      <c r="I139" s="110">
        <v>87455.45</v>
      </c>
      <c r="J139" s="110">
        <f t="shared" si="21"/>
        <v>581940.72</v>
      </c>
      <c r="K139" s="110">
        <f t="shared" si="22"/>
        <v>656940.72</v>
      </c>
      <c r="L139" s="106">
        <f t="shared" si="23"/>
        <v>47.700090973415548</v>
      </c>
      <c r="M139" s="127">
        <f t="shared" si="24"/>
        <v>7.943030232621294E-2</v>
      </c>
      <c r="N139" s="127">
        <f t="shared" si="25"/>
        <v>6.9119280655947163E-2</v>
      </c>
      <c r="O139" s="127">
        <f t="shared" si="26"/>
        <v>0.13312532978622485</v>
      </c>
    </row>
    <row r="140" spans="1:15" x14ac:dyDescent="0.25">
      <c r="A140" s="11" t="s">
        <v>186</v>
      </c>
      <c r="B140" s="12">
        <v>245</v>
      </c>
      <c r="C140" s="14" t="s">
        <v>39</v>
      </c>
      <c r="D140" s="104">
        <f t="shared" si="19"/>
        <v>0</v>
      </c>
      <c r="E140" s="105">
        <f t="shared" si="18"/>
        <v>5744.02</v>
      </c>
      <c r="F140" s="107">
        <f t="shared" si="20"/>
        <v>5744.02</v>
      </c>
      <c r="G140" s="110">
        <v>6660</v>
      </c>
      <c r="H140" s="110">
        <v>3100</v>
      </c>
      <c r="I140" s="110">
        <v>1386.05</v>
      </c>
      <c r="J140" s="110">
        <f t="shared" si="21"/>
        <v>11146.05</v>
      </c>
      <c r="K140" s="110">
        <f t="shared" si="22"/>
        <v>16890.07</v>
      </c>
      <c r="L140" s="106">
        <f t="shared" si="23"/>
        <v>23.444979591836738</v>
      </c>
      <c r="M140" s="127">
        <f t="shared" si="24"/>
        <v>0.39431452918786009</v>
      </c>
      <c r="N140" s="127">
        <f t="shared" si="25"/>
        <v>0.18353979586822317</v>
      </c>
      <c r="O140" s="127">
        <f t="shared" si="26"/>
        <v>8.2063010988113139E-2</v>
      </c>
    </row>
    <row r="141" spans="1:15" x14ac:dyDescent="0.25">
      <c r="A141" s="11" t="s">
        <v>187</v>
      </c>
      <c r="B141" s="12">
        <v>855</v>
      </c>
      <c r="C141" s="14" t="s">
        <v>54</v>
      </c>
      <c r="D141" s="104">
        <f t="shared" si="19"/>
        <v>2565</v>
      </c>
      <c r="E141" s="105">
        <f t="shared" si="18"/>
        <v>0</v>
      </c>
      <c r="F141" s="107">
        <f t="shared" si="20"/>
        <v>2565</v>
      </c>
      <c r="G141" s="110">
        <v>8503</v>
      </c>
      <c r="H141" s="110">
        <v>7567</v>
      </c>
      <c r="I141" s="110">
        <v>5925.7100000000009</v>
      </c>
      <c r="J141" s="110">
        <f t="shared" si="21"/>
        <v>24560.71</v>
      </c>
      <c r="K141" s="110">
        <f t="shared" si="22"/>
        <v>24560.71</v>
      </c>
      <c r="L141" s="106">
        <f t="shared" si="23"/>
        <v>3</v>
      </c>
      <c r="M141" s="127">
        <f t="shared" si="24"/>
        <v>0.34620334672735437</v>
      </c>
      <c r="N141" s="127">
        <f t="shared" si="25"/>
        <v>0.30809369924566515</v>
      </c>
      <c r="O141" s="127">
        <f t="shared" si="26"/>
        <v>0.24126786237042827</v>
      </c>
    </row>
    <row r="142" spans="1:15" x14ac:dyDescent="0.25">
      <c r="A142" s="11" t="s">
        <v>188</v>
      </c>
      <c r="B142" s="12">
        <v>362</v>
      </c>
      <c r="C142" s="14" t="s">
        <v>65</v>
      </c>
      <c r="D142" s="104">
        <f t="shared" si="19"/>
        <v>5000</v>
      </c>
      <c r="E142" s="105">
        <f t="shared" si="18"/>
        <v>0</v>
      </c>
      <c r="F142" s="107">
        <f t="shared" si="20"/>
        <v>5000</v>
      </c>
      <c r="G142" s="110">
        <v>6660</v>
      </c>
      <c r="H142" s="110">
        <v>61266.89</v>
      </c>
      <c r="I142" s="110">
        <v>3499.63</v>
      </c>
      <c r="J142" s="110">
        <f t="shared" si="21"/>
        <v>76426.52</v>
      </c>
      <c r="K142" s="110">
        <f t="shared" si="22"/>
        <v>76426.52</v>
      </c>
      <c r="L142" s="106">
        <f t="shared" si="23"/>
        <v>13.812154696132596</v>
      </c>
      <c r="M142" s="127">
        <f t="shared" si="24"/>
        <v>8.7142525919013447E-2</v>
      </c>
      <c r="N142" s="127">
        <f t="shared" si="25"/>
        <v>0.80164437684719902</v>
      </c>
      <c r="O142" s="127">
        <f t="shared" si="26"/>
        <v>4.5790780477771326E-2</v>
      </c>
    </row>
    <row r="143" spans="1:15" x14ac:dyDescent="0.25">
      <c r="A143" s="11" t="s">
        <v>189</v>
      </c>
      <c r="B143" s="12">
        <v>2132</v>
      </c>
      <c r="C143" s="14" t="s">
        <v>52</v>
      </c>
      <c r="D143" s="104">
        <f t="shared" si="19"/>
        <v>41100</v>
      </c>
      <c r="E143" s="105">
        <f t="shared" si="18"/>
        <v>12030</v>
      </c>
      <c r="F143" s="107">
        <f t="shared" si="20"/>
        <v>53130</v>
      </c>
      <c r="G143" s="110">
        <v>16650</v>
      </c>
      <c r="H143" s="110">
        <v>14949.94</v>
      </c>
      <c r="I143" s="110">
        <v>15822.35</v>
      </c>
      <c r="J143" s="110">
        <f t="shared" si="21"/>
        <v>88522.290000000008</v>
      </c>
      <c r="K143" s="110">
        <f t="shared" si="22"/>
        <v>100552.29000000001</v>
      </c>
      <c r="L143" s="106">
        <f t="shared" si="23"/>
        <v>24.920262664165104</v>
      </c>
      <c r="M143" s="127">
        <f t="shared" si="24"/>
        <v>0.16558548790882832</v>
      </c>
      <c r="N143" s="127">
        <f t="shared" si="25"/>
        <v>0.1486782648112738</v>
      </c>
      <c r="O143" s="127">
        <f t="shared" si="26"/>
        <v>0.15735444712397897</v>
      </c>
    </row>
    <row r="144" spans="1:15" x14ac:dyDescent="0.25">
      <c r="A144" s="11" t="s">
        <v>190</v>
      </c>
      <c r="B144" s="12">
        <v>7138</v>
      </c>
      <c r="C144" s="14" t="s">
        <v>61</v>
      </c>
      <c r="D144" s="104">
        <f t="shared" si="19"/>
        <v>84660</v>
      </c>
      <c r="E144" s="105">
        <f t="shared" si="18"/>
        <v>0</v>
      </c>
      <c r="F144" s="107">
        <f t="shared" si="20"/>
        <v>84660</v>
      </c>
      <c r="G144" s="110">
        <v>41658</v>
      </c>
      <c r="H144" s="110">
        <v>0</v>
      </c>
      <c r="I144" s="110">
        <v>1565.8400000000001</v>
      </c>
      <c r="J144" s="110">
        <f t="shared" si="21"/>
        <v>127883.84</v>
      </c>
      <c r="K144" s="110">
        <f t="shared" si="22"/>
        <v>127883.84</v>
      </c>
      <c r="L144" s="106">
        <f t="shared" si="23"/>
        <v>11.86046511627907</v>
      </c>
      <c r="M144" s="127">
        <f t="shared" si="24"/>
        <v>0.32574874198334991</v>
      </c>
      <c r="N144" s="127">
        <f t="shared" si="25"/>
        <v>0</v>
      </c>
      <c r="O144" s="127">
        <f t="shared" si="26"/>
        <v>1.2244236644755116E-2</v>
      </c>
    </row>
    <row r="145" spans="1:15" x14ac:dyDescent="0.25">
      <c r="A145" s="11" t="s">
        <v>191</v>
      </c>
      <c r="B145" s="12">
        <v>28016</v>
      </c>
      <c r="C145" s="14" t="s">
        <v>39</v>
      </c>
      <c r="D145" s="104">
        <f t="shared" si="19"/>
        <v>644250</v>
      </c>
      <c r="E145" s="105">
        <f t="shared" si="18"/>
        <v>0</v>
      </c>
      <c r="F145" s="107">
        <f t="shared" si="20"/>
        <v>644250</v>
      </c>
      <c r="G145" s="110">
        <v>155489</v>
      </c>
      <c r="H145" s="110">
        <v>75805</v>
      </c>
      <c r="I145" s="110">
        <v>104833</v>
      </c>
      <c r="J145" s="110">
        <f t="shared" si="21"/>
        <v>980377</v>
      </c>
      <c r="K145" s="110">
        <f t="shared" si="22"/>
        <v>980377</v>
      </c>
      <c r="L145" s="106">
        <f t="shared" si="23"/>
        <v>22.995788121073673</v>
      </c>
      <c r="M145" s="127">
        <f t="shared" si="24"/>
        <v>0.15860123197504633</v>
      </c>
      <c r="N145" s="127">
        <f t="shared" si="25"/>
        <v>7.7322295402686925E-2</v>
      </c>
      <c r="O145" s="127">
        <f t="shared" si="26"/>
        <v>0.10693131315810142</v>
      </c>
    </row>
    <row r="146" spans="1:15" x14ac:dyDescent="0.25">
      <c r="A146" s="11" t="s">
        <v>192</v>
      </c>
      <c r="B146" s="12">
        <v>8617</v>
      </c>
      <c r="C146" s="14" t="s">
        <v>46</v>
      </c>
      <c r="D146" s="104">
        <f t="shared" si="19"/>
        <v>337625</v>
      </c>
      <c r="E146" s="105">
        <f t="shared" si="18"/>
        <v>22645.179999999997</v>
      </c>
      <c r="F146" s="107">
        <f t="shared" si="20"/>
        <v>360270.18</v>
      </c>
      <c r="G146" s="110">
        <v>47824</v>
      </c>
      <c r="H146" s="110">
        <v>47267.3</v>
      </c>
      <c r="I146" s="110">
        <v>80628.34</v>
      </c>
      <c r="J146" s="110">
        <f t="shared" si="21"/>
        <v>513344.64</v>
      </c>
      <c r="K146" s="110">
        <f t="shared" si="22"/>
        <v>535989.81999999995</v>
      </c>
      <c r="L146" s="106">
        <f t="shared" si="23"/>
        <v>41.809235232679583</v>
      </c>
      <c r="M146" s="127">
        <f t="shared" si="24"/>
        <v>8.9225575217081562E-2</v>
      </c>
      <c r="N146" s="127">
        <f t="shared" si="25"/>
        <v>8.8186936087704074E-2</v>
      </c>
      <c r="O146" s="127">
        <f t="shared" si="26"/>
        <v>0.1504288644885084</v>
      </c>
    </row>
    <row r="147" spans="1:15" x14ac:dyDescent="0.25">
      <c r="A147" s="11" t="s">
        <v>193</v>
      </c>
      <c r="B147" s="12">
        <v>1039</v>
      </c>
      <c r="C147" s="14" t="s">
        <v>44</v>
      </c>
      <c r="D147" s="104">
        <f t="shared" si="19"/>
        <v>5000</v>
      </c>
      <c r="E147" s="105">
        <f t="shared" si="18"/>
        <v>0</v>
      </c>
      <c r="F147" s="107">
        <f t="shared" si="20"/>
        <v>5000</v>
      </c>
      <c r="G147" s="110">
        <v>8503</v>
      </c>
      <c r="H147" s="110">
        <v>62847.96</v>
      </c>
      <c r="I147" s="110">
        <v>10250.42</v>
      </c>
      <c r="J147" s="110">
        <f t="shared" si="21"/>
        <v>86601.37999999999</v>
      </c>
      <c r="K147" s="110">
        <f t="shared" si="22"/>
        <v>86601.37999999999</v>
      </c>
      <c r="L147" s="106">
        <f t="shared" si="23"/>
        <v>4.8123195380173245</v>
      </c>
      <c r="M147" s="127">
        <f t="shared" si="24"/>
        <v>9.8185502355736143E-2</v>
      </c>
      <c r="N147" s="127">
        <f t="shared" si="25"/>
        <v>0.72571545626640133</v>
      </c>
      <c r="O147" s="127">
        <f t="shared" si="26"/>
        <v>0.11836324086290544</v>
      </c>
    </row>
    <row r="148" spans="1:15" x14ac:dyDescent="0.25">
      <c r="A148" s="11" t="s">
        <v>194</v>
      </c>
      <c r="B148" s="12">
        <v>2638</v>
      </c>
      <c r="C148" s="14" t="s">
        <v>65</v>
      </c>
      <c r="D148" s="104">
        <f t="shared" si="19"/>
        <v>19543.521000000001</v>
      </c>
      <c r="E148" s="105">
        <f t="shared" si="18"/>
        <v>165917</v>
      </c>
      <c r="F148" s="107">
        <f t="shared" si="20"/>
        <v>185460.52100000001</v>
      </c>
      <c r="G148" s="110">
        <v>18087</v>
      </c>
      <c r="H148" s="110">
        <v>0</v>
      </c>
      <c r="I148" s="110">
        <v>0</v>
      </c>
      <c r="J148" s="110">
        <f t="shared" si="21"/>
        <v>37630.521000000001</v>
      </c>
      <c r="K148" s="110">
        <f t="shared" si="22"/>
        <v>203547.52100000001</v>
      </c>
      <c r="L148" s="106">
        <f t="shared" si="23"/>
        <v>70.303457543593638</v>
      </c>
      <c r="M148" s="127">
        <f t="shared" si="24"/>
        <v>8.8858856699119415E-2</v>
      </c>
      <c r="N148" s="127">
        <f t="shared" si="25"/>
        <v>0</v>
      </c>
      <c r="O148" s="127">
        <f t="shared" si="26"/>
        <v>0</v>
      </c>
    </row>
    <row r="149" spans="1:15" x14ac:dyDescent="0.25">
      <c r="A149" s="11" t="s">
        <v>195</v>
      </c>
      <c r="B149" s="12">
        <v>1006</v>
      </c>
      <c r="C149" s="14" t="s">
        <v>39</v>
      </c>
      <c r="D149" s="104">
        <f t="shared" si="19"/>
        <v>6539</v>
      </c>
      <c r="E149" s="105">
        <f t="shared" si="18"/>
        <v>200</v>
      </c>
      <c r="F149" s="107">
        <f t="shared" si="20"/>
        <v>6739</v>
      </c>
      <c r="G149" s="110">
        <v>8503</v>
      </c>
      <c r="H149" s="110">
        <v>14324.413999999999</v>
      </c>
      <c r="I149" s="110">
        <v>2944.2799999999997</v>
      </c>
      <c r="J149" s="110">
        <f t="shared" si="21"/>
        <v>32310.693999999996</v>
      </c>
      <c r="K149" s="110">
        <f t="shared" si="22"/>
        <v>32510.693999999996</v>
      </c>
      <c r="L149" s="106">
        <f t="shared" si="23"/>
        <v>6.6988071570576544</v>
      </c>
      <c r="M149" s="127">
        <f t="shared" si="24"/>
        <v>0.26154470895023035</v>
      </c>
      <c r="N149" s="127">
        <f t="shared" si="25"/>
        <v>0.44060622021787665</v>
      </c>
      <c r="O149" s="127">
        <f t="shared" si="26"/>
        <v>9.0563431220508556E-2</v>
      </c>
    </row>
    <row r="150" spans="1:15" x14ac:dyDescent="0.25">
      <c r="A150" s="11" t="s">
        <v>196</v>
      </c>
      <c r="B150" s="12">
        <v>174</v>
      </c>
      <c r="C150" s="14" t="s">
        <v>54</v>
      </c>
      <c r="D150" s="104">
        <f t="shared" si="19"/>
        <v>892.62</v>
      </c>
      <c r="E150" s="105">
        <f t="shared" si="18"/>
        <v>0</v>
      </c>
      <c r="F150" s="107">
        <f t="shared" si="20"/>
        <v>892.62</v>
      </c>
      <c r="G150" s="110">
        <v>6660</v>
      </c>
      <c r="H150" s="110">
        <v>14968.19</v>
      </c>
      <c r="I150" s="110">
        <v>217.47000000000003</v>
      </c>
      <c r="J150" s="110">
        <f t="shared" si="21"/>
        <v>22738.280000000002</v>
      </c>
      <c r="K150" s="110">
        <f t="shared" si="22"/>
        <v>22738.280000000002</v>
      </c>
      <c r="L150" s="106">
        <f t="shared" si="23"/>
        <v>5.13</v>
      </c>
      <c r="M150" s="127">
        <f t="shared" si="24"/>
        <v>0.29289814357110561</v>
      </c>
      <c r="N150" s="127">
        <f t="shared" si="25"/>
        <v>0.65828154108402215</v>
      </c>
      <c r="O150" s="127">
        <f t="shared" si="26"/>
        <v>9.5640479403015528E-3</v>
      </c>
    </row>
    <row r="151" spans="1:15" x14ac:dyDescent="0.25">
      <c r="A151" s="11" t="s">
        <v>197</v>
      </c>
      <c r="B151" s="12">
        <v>30568</v>
      </c>
      <c r="C151" s="14" t="s">
        <v>44</v>
      </c>
      <c r="D151" s="104">
        <f t="shared" si="19"/>
        <v>547039</v>
      </c>
      <c r="E151" s="105">
        <f t="shared" si="18"/>
        <v>0</v>
      </c>
      <c r="F151" s="107">
        <f t="shared" si="20"/>
        <v>547039</v>
      </c>
      <c r="G151" s="110">
        <v>169652</v>
      </c>
      <c r="H151" s="110">
        <v>0</v>
      </c>
      <c r="I151" s="110">
        <v>6585</v>
      </c>
      <c r="J151" s="110">
        <f t="shared" si="21"/>
        <v>723276</v>
      </c>
      <c r="K151" s="110">
        <f t="shared" si="22"/>
        <v>723276</v>
      </c>
      <c r="L151" s="106">
        <f t="shared" si="23"/>
        <v>17.895806071708975</v>
      </c>
      <c r="M151" s="127">
        <f t="shared" si="24"/>
        <v>0.23456052737820693</v>
      </c>
      <c r="N151" s="127">
        <f t="shared" si="25"/>
        <v>0</v>
      </c>
      <c r="O151" s="127">
        <f t="shared" si="26"/>
        <v>9.1044082756789931E-3</v>
      </c>
    </row>
    <row r="152" spans="1:15" x14ac:dyDescent="0.25">
      <c r="A152" s="11" t="s">
        <v>198</v>
      </c>
      <c r="B152" s="12">
        <v>1446</v>
      </c>
      <c r="C152" s="14" t="s">
        <v>65</v>
      </c>
      <c r="D152" s="104">
        <f t="shared" si="19"/>
        <v>9399</v>
      </c>
      <c r="E152" s="105">
        <f t="shared" si="18"/>
        <v>0</v>
      </c>
      <c r="F152" s="107">
        <f t="shared" si="20"/>
        <v>9399</v>
      </c>
      <c r="G152" s="110">
        <v>16650</v>
      </c>
      <c r="H152" s="110">
        <v>0</v>
      </c>
      <c r="I152" s="110">
        <v>0</v>
      </c>
      <c r="J152" s="110">
        <f t="shared" si="21"/>
        <v>26049</v>
      </c>
      <c r="K152" s="110">
        <f t="shared" si="22"/>
        <v>26049</v>
      </c>
      <c r="L152" s="106">
        <f t="shared" si="23"/>
        <v>6.5</v>
      </c>
      <c r="M152" s="127">
        <f t="shared" si="24"/>
        <v>0.63918000691005417</v>
      </c>
      <c r="N152" s="127">
        <f t="shared" si="25"/>
        <v>0</v>
      </c>
      <c r="O152" s="127">
        <f t="shared" si="26"/>
        <v>0</v>
      </c>
    </row>
    <row r="153" spans="1:15" x14ac:dyDescent="0.25">
      <c r="A153" s="11" t="s">
        <v>199</v>
      </c>
      <c r="B153" s="12">
        <v>6729</v>
      </c>
      <c r="C153" s="14" t="s">
        <v>65</v>
      </c>
      <c r="D153" s="104">
        <f t="shared" si="19"/>
        <v>343301</v>
      </c>
      <c r="E153" s="105">
        <f t="shared" si="18"/>
        <v>0</v>
      </c>
      <c r="F153" s="107">
        <f t="shared" si="20"/>
        <v>343301</v>
      </c>
      <c r="G153" s="110">
        <v>37346</v>
      </c>
      <c r="H153" s="110">
        <v>25986.41</v>
      </c>
      <c r="I153" s="110">
        <v>32747.53</v>
      </c>
      <c r="J153" s="110">
        <f t="shared" si="21"/>
        <v>439380.93999999994</v>
      </c>
      <c r="K153" s="110">
        <f t="shared" si="22"/>
        <v>439380.93999999994</v>
      </c>
      <c r="L153" s="106">
        <f t="shared" si="23"/>
        <v>51.018130480011891</v>
      </c>
      <c r="M153" s="127">
        <f t="shared" si="24"/>
        <v>8.4996859445018266E-2</v>
      </c>
      <c r="N153" s="127">
        <f t="shared" si="25"/>
        <v>5.9143234569983855E-2</v>
      </c>
      <c r="O153" s="127">
        <f t="shared" si="26"/>
        <v>7.453106636805866E-2</v>
      </c>
    </row>
    <row r="154" spans="1:15" x14ac:dyDescent="0.25">
      <c r="A154" s="11" t="s">
        <v>200</v>
      </c>
      <c r="B154" s="12">
        <v>2842</v>
      </c>
      <c r="C154" s="14" t="s">
        <v>46</v>
      </c>
      <c r="D154" s="104">
        <f t="shared" si="19"/>
        <v>114911</v>
      </c>
      <c r="E154" s="105">
        <f t="shared" si="18"/>
        <v>27234</v>
      </c>
      <c r="F154" s="107">
        <f t="shared" si="20"/>
        <v>142145</v>
      </c>
      <c r="G154" s="110">
        <v>16650</v>
      </c>
      <c r="H154" s="110">
        <v>85229</v>
      </c>
      <c r="I154" s="110">
        <v>13987</v>
      </c>
      <c r="J154" s="110">
        <f t="shared" si="21"/>
        <v>230777</v>
      </c>
      <c r="K154" s="110">
        <f t="shared" si="22"/>
        <v>258011</v>
      </c>
      <c r="L154" s="106">
        <f t="shared" si="23"/>
        <v>50.015833919774806</v>
      </c>
      <c r="M154" s="127">
        <f t="shared" si="24"/>
        <v>6.4532132350946278E-2</v>
      </c>
      <c r="N154" s="127">
        <f t="shared" si="25"/>
        <v>0.33033087736569372</v>
      </c>
      <c r="O154" s="127">
        <f t="shared" si="26"/>
        <v>5.4210866978539676E-2</v>
      </c>
    </row>
    <row r="155" spans="1:15" x14ac:dyDescent="0.25">
      <c r="A155" s="11" t="s">
        <v>201</v>
      </c>
      <c r="B155" s="12">
        <v>1650</v>
      </c>
      <c r="C155" s="14" t="s">
        <v>52</v>
      </c>
      <c r="D155" s="104">
        <f t="shared" si="19"/>
        <v>19000</v>
      </c>
      <c r="E155" s="105">
        <f t="shared" si="18"/>
        <v>5222.79</v>
      </c>
      <c r="F155" s="107">
        <f t="shared" si="20"/>
        <v>24222.79</v>
      </c>
      <c r="G155" s="110">
        <v>16650</v>
      </c>
      <c r="H155" s="110">
        <v>35263.81</v>
      </c>
      <c r="I155" s="110">
        <v>13321.800000000001</v>
      </c>
      <c r="J155" s="110">
        <f t="shared" si="21"/>
        <v>84235.61</v>
      </c>
      <c r="K155" s="110">
        <f t="shared" si="22"/>
        <v>89458.400000000009</v>
      </c>
      <c r="L155" s="106">
        <f t="shared" si="23"/>
        <v>14.680478787878789</v>
      </c>
      <c r="M155" s="127">
        <f t="shared" si="24"/>
        <v>0.18612002897436125</v>
      </c>
      <c r="N155" s="127">
        <f t="shared" si="25"/>
        <v>0.39419227260939155</v>
      </c>
      <c r="O155" s="127">
        <f t="shared" si="26"/>
        <v>0.14891614426370245</v>
      </c>
    </row>
    <row r="156" spans="1:15" x14ac:dyDescent="0.25">
      <c r="A156" s="11" t="s">
        <v>202</v>
      </c>
      <c r="B156" s="12">
        <v>7013</v>
      </c>
      <c r="C156" s="14" t="s">
        <v>52</v>
      </c>
      <c r="D156" s="104">
        <f t="shared" si="19"/>
        <v>207592</v>
      </c>
      <c r="E156" s="105">
        <f t="shared" si="18"/>
        <v>0</v>
      </c>
      <c r="F156" s="107">
        <f t="shared" si="20"/>
        <v>207592</v>
      </c>
      <c r="G156" s="110">
        <v>40271</v>
      </c>
      <c r="H156" s="110">
        <v>218.05</v>
      </c>
      <c r="I156" s="110">
        <v>21095.700000000004</v>
      </c>
      <c r="J156" s="110">
        <f t="shared" si="21"/>
        <v>269176.75</v>
      </c>
      <c r="K156" s="110">
        <f t="shared" si="22"/>
        <v>269176.75</v>
      </c>
      <c r="L156" s="106">
        <f t="shared" si="23"/>
        <v>29.601026664765435</v>
      </c>
      <c r="M156" s="127">
        <f t="shared" si="24"/>
        <v>0.14960801778013888</v>
      </c>
      <c r="N156" s="127">
        <f t="shared" si="25"/>
        <v>8.1006253326113789E-4</v>
      </c>
      <c r="O156" s="127">
        <f t="shared" si="26"/>
        <v>7.8371181760683278E-2</v>
      </c>
    </row>
    <row r="157" spans="1:15" x14ac:dyDescent="0.25">
      <c r="A157" s="11" t="s">
        <v>203</v>
      </c>
      <c r="B157" s="12">
        <v>6773</v>
      </c>
      <c r="C157" s="14" t="s">
        <v>46</v>
      </c>
      <c r="D157" s="104">
        <f t="shared" si="19"/>
        <v>80870</v>
      </c>
      <c r="E157" s="105">
        <f t="shared" si="18"/>
        <v>48000</v>
      </c>
      <c r="F157" s="107">
        <f t="shared" si="20"/>
        <v>128870</v>
      </c>
      <c r="G157" s="110">
        <v>37590</v>
      </c>
      <c r="H157" s="110">
        <v>115298</v>
      </c>
      <c r="I157" s="110">
        <v>0</v>
      </c>
      <c r="J157" s="110">
        <f t="shared" si="21"/>
        <v>233758</v>
      </c>
      <c r="K157" s="110">
        <f t="shared" si="22"/>
        <v>281758</v>
      </c>
      <c r="L157" s="106">
        <f t="shared" si="23"/>
        <v>19.027019046212903</v>
      </c>
      <c r="M157" s="127">
        <f t="shared" si="24"/>
        <v>0.13341236096224421</v>
      </c>
      <c r="N157" s="127">
        <f t="shared" si="25"/>
        <v>0.40920932147445682</v>
      </c>
      <c r="O157" s="127">
        <f t="shared" si="26"/>
        <v>0</v>
      </c>
    </row>
    <row r="158" spans="1:15" x14ac:dyDescent="0.25">
      <c r="A158" s="11" t="s">
        <v>204</v>
      </c>
      <c r="B158" s="12">
        <v>2041</v>
      </c>
      <c r="C158" s="14" t="s">
        <v>46</v>
      </c>
      <c r="D158" s="104">
        <f t="shared" si="19"/>
        <v>47620</v>
      </c>
      <c r="E158" s="105">
        <f t="shared" si="18"/>
        <v>17287.099999999999</v>
      </c>
      <c r="F158" s="107">
        <f t="shared" si="20"/>
        <v>64907.1</v>
      </c>
      <c r="G158" s="110">
        <v>16650</v>
      </c>
      <c r="H158" s="110">
        <v>11148.71</v>
      </c>
      <c r="I158" s="110">
        <v>8716.51</v>
      </c>
      <c r="J158" s="110">
        <f t="shared" si="21"/>
        <v>84135.219999999987</v>
      </c>
      <c r="K158" s="110">
        <f t="shared" si="22"/>
        <v>101422.31999999999</v>
      </c>
      <c r="L158" s="106">
        <f t="shared" si="23"/>
        <v>31.801616854483097</v>
      </c>
      <c r="M158" s="127">
        <f t="shared" si="24"/>
        <v>0.16416504769364379</v>
      </c>
      <c r="N158" s="127">
        <f t="shared" si="25"/>
        <v>0.10992363416652272</v>
      </c>
      <c r="O158" s="127">
        <f t="shared" si="26"/>
        <v>8.5942719511839211E-2</v>
      </c>
    </row>
    <row r="159" spans="1:15" x14ac:dyDescent="0.25">
      <c r="A159" s="11" t="s">
        <v>205</v>
      </c>
      <c r="B159" s="12">
        <v>2288</v>
      </c>
      <c r="C159" s="14" t="s">
        <v>46</v>
      </c>
      <c r="D159" s="104">
        <f t="shared" si="19"/>
        <v>44021</v>
      </c>
      <c r="E159" s="105">
        <f t="shared" si="18"/>
        <v>0</v>
      </c>
      <c r="F159" s="107">
        <f t="shared" si="20"/>
        <v>44021</v>
      </c>
      <c r="G159" s="110">
        <v>16650</v>
      </c>
      <c r="H159" s="110">
        <v>0</v>
      </c>
      <c r="I159" s="110">
        <v>6.12</v>
      </c>
      <c r="J159" s="110">
        <f t="shared" si="21"/>
        <v>60677.120000000003</v>
      </c>
      <c r="K159" s="110">
        <f t="shared" si="22"/>
        <v>60677.120000000003</v>
      </c>
      <c r="L159" s="106">
        <f t="shared" si="23"/>
        <v>19.239947552447553</v>
      </c>
      <c r="M159" s="127">
        <f t="shared" si="24"/>
        <v>0.27440326765673784</v>
      </c>
      <c r="N159" s="127">
        <f t="shared" si="25"/>
        <v>0</v>
      </c>
      <c r="O159" s="127">
        <f t="shared" si="26"/>
        <v>1.0086174162517931E-4</v>
      </c>
    </row>
    <row r="160" spans="1:15" x14ac:dyDescent="0.25">
      <c r="A160" s="11" t="s">
        <v>206</v>
      </c>
      <c r="B160" s="12">
        <v>938</v>
      </c>
      <c r="C160" s="14" t="s">
        <v>65</v>
      </c>
      <c r="D160" s="104">
        <f t="shared" si="19"/>
        <v>12000</v>
      </c>
      <c r="E160" s="105">
        <f t="shared" si="18"/>
        <v>10856.95</v>
      </c>
      <c r="F160" s="107">
        <f t="shared" si="20"/>
        <v>22856.95</v>
      </c>
      <c r="G160" s="110">
        <v>8503</v>
      </c>
      <c r="H160" s="110">
        <v>0</v>
      </c>
      <c r="I160" s="110">
        <v>10095.869999999999</v>
      </c>
      <c r="J160" s="110">
        <f t="shared" si="21"/>
        <v>30598.87</v>
      </c>
      <c r="K160" s="110">
        <f t="shared" si="22"/>
        <v>41455.82</v>
      </c>
      <c r="L160" s="106">
        <f t="shared" si="23"/>
        <v>24.36775053304904</v>
      </c>
      <c r="M160" s="127">
        <f t="shared" si="24"/>
        <v>0.2051099218396838</v>
      </c>
      <c r="N160" s="127">
        <f t="shared" si="25"/>
        <v>0</v>
      </c>
      <c r="O160" s="127">
        <f t="shared" si="26"/>
        <v>0.24353323610532848</v>
      </c>
    </row>
    <row r="161" spans="1:15" x14ac:dyDescent="0.25">
      <c r="A161" s="11" t="s">
        <v>207</v>
      </c>
      <c r="B161" s="12">
        <v>4202</v>
      </c>
      <c r="C161" s="14" t="s">
        <v>52</v>
      </c>
      <c r="D161" s="104">
        <f t="shared" si="19"/>
        <v>140883.03</v>
      </c>
      <c r="E161" s="105">
        <f t="shared" si="18"/>
        <v>0</v>
      </c>
      <c r="F161" s="107">
        <f t="shared" si="20"/>
        <v>140883.03</v>
      </c>
      <c r="G161" s="110">
        <v>22971.34</v>
      </c>
      <c r="H161" s="110">
        <v>8057.58</v>
      </c>
      <c r="I161" s="110">
        <v>18877.669999999998</v>
      </c>
      <c r="J161" s="110">
        <f t="shared" si="21"/>
        <v>190789.62</v>
      </c>
      <c r="K161" s="110">
        <f t="shared" si="22"/>
        <v>190789.62</v>
      </c>
      <c r="L161" s="106">
        <f t="shared" si="23"/>
        <v>33.527613041408856</v>
      </c>
      <c r="M161" s="127">
        <f t="shared" si="24"/>
        <v>0.12040141387146744</v>
      </c>
      <c r="N161" s="127">
        <f t="shared" si="25"/>
        <v>4.223280071525904E-2</v>
      </c>
      <c r="O161" s="127">
        <f t="shared" si="26"/>
        <v>9.8944953084973905E-2</v>
      </c>
    </row>
    <row r="162" spans="1:15" x14ac:dyDescent="0.25">
      <c r="A162" s="11" t="s">
        <v>208</v>
      </c>
      <c r="B162" s="12">
        <v>99832</v>
      </c>
      <c r="C162" s="14" t="s">
        <v>50</v>
      </c>
      <c r="D162" s="104">
        <f t="shared" si="19"/>
        <v>4091031</v>
      </c>
      <c r="E162" s="105">
        <f t="shared" si="18"/>
        <v>0</v>
      </c>
      <c r="F162" s="107">
        <f t="shared" si="20"/>
        <v>4091031</v>
      </c>
      <c r="G162" s="110">
        <v>559479</v>
      </c>
      <c r="H162" s="110">
        <v>165133</v>
      </c>
      <c r="I162" s="110">
        <v>368524</v>
      </c>
      <c r="J162" s="110">
        <f t="shared" si="21"/>
        <v>5184167</v>
      </c>
      <c r="K162" s="110">
        <f t="shared" si="22"/>
        <v>5184167</v>
      </c>
      <c r="L162" s="106">
        <f t="shared" si="23"/>
        <v>40.979154980367014</v>
      </c>
      <c r="M162" s="127">
        <f t="shared" si="24"/>
        <v>0.10792071320233318</v>
      </c>
      <c r="N162" s="127">
        <f t="shared" si="25"/>
        <v>3.1853333428494876E-2</v>
      </c>
      <c r="O162" s="127">
        <f t="shared" si="26"/>
        <v>7.1086444553194364E-2</v>
      </c>
    </row>
    <row r="163" spans="1:15" x14ac:dyDescent="0.25">
      <c r="A163" s="11" t="s">
        <v>209</v>
      </c>
      <c r="B163" s="12">
        <v>5588</v>
      </c>
      <c r="C163" s="14" t="s">
        <v>61</v>
      </c>
      <c r="D163" s="104">
        <f t="shared" si="19"/>
        <v>163358.72</v>
      </c>
      <c r="E163" s="105">
        <f t="shared" si="18"/>
        <v>0</v>
      </c>
      <c r="F163" s="107">
        <f t="shared" si="20"/>
        <v>163358.72</v>
      </c>
      <c r="G163" s="110">
        <v>31013</v>
      </c>
      <c r="H163" s="110">
        <v>5377.25</v>
      </c>
      <c r="I163" s="110">
        <v>18166.28</v>
      </c>
      <c r="J163" s="110">
        <f t="shared" si="21"/>
        <v>217915.25</v>
      </c>
      <c r="K163" s="110">
        <f t="shared" si="22"/>
        <v>217915.25</v>
      </c>
      <c r="L163" s="106">
        <f t="shared" si="23"/>
        <v>29.233843951324268</v>
      </c>
      <c r="M163" s="127">
        <f t="shared" si="24"/>
        <v>0.14231679517610632</v>
      </c>
      <c r="N163" s="127">
        <f t="shared" si="25"/>
        <v>2.467587743400244E-2</v>
      </c>
      <c r="O163" s="127">
        <f t="shared" si="26"/>
        <v>8.3363968331725283E-2</v>
      </c>
    </row>
    <row r="164" spans="1:15" x14ac:dyDescent="0.25">
      <c r="A164" s="11" t="s">
        <v>210</v>
      </c>
      <c r="B164" s="12">
        <v>2116</v>
      </c>
      <c r="C164" s="14" t="s">
        <v>54</v>
      </c>
      <c r="D164" s="104">
        <f t="shared" si="19"/>
        <v>58072</v>
      </c>
      <c r="E164" s="105">
        <f t="shared" si="18"/>
        <v>2138</v>
      </c>
      <c r="F164" s="107">
        <f t="shared" si="20"/>
        <v>60210</v>
      </c>
      <c r="G164" s="110">
        <v>16650</v>
      </c>
      <c r="H164" s="110">
        <v>19385.259999999998</v>
      </c>
      <c r="I164" s="110">
        <v>26978.510000000002</v>
      </c>
      <c r="J164" s="110">
        <f t="shared" si="21"/>
        <v>121085.76999999999</v>
      </c>
      <c r="K164" s="110">
        <f t="shared" si="22"/>
        <v>123223.76999999999</v>
      </c>
      <c r="L164" s="106">
        <f t="shared" si="23"/>
        <v>28.454631379962194</v>
      </c>
      <c r="M164" s="127">
        <f t="shared" si="24"/>
        <v>0.13512003406485618</v>
      </c>
      <c r="N164" s="127">
        <f t="shared" si="25"/>
        <v>0.157317537030396</v>
      </c>
      <c r="O164" s="127">
        <f t="shared" si="26"/>
        <v>0.2189391705837275</v>
      </c>
    </row>
    <row r="165" spans="1:15" x14ac:dyDescent="0.25">
      <c r="A165" s="11" t="s">
        <v>211</v>
      </c>
      <c r="B165" s="12">
        <v>2378</v>
      </c>
      <c r="C165" s="14" t="s">
        <v>46</v>
      </c>
      <c r="D165" s="104">
        <f t="shared" si="19"/>
        <v>92000</v>
      </c>
      <c r="E165" s="105">
        <f t="shared" si="18"/>
        <v>8463.35</v>
      </c>
      <c r="F165" s="107">
        <f t="shared" si="20"/>
        <v>100463.35</v>
      </c>
      <c r="G165" s="110">
        <v>16650</v>
      </c>
      <c r="H165" s="110">
        <v>89538.4</v>
      </c>
      <c r="I165" s="110">
        <v>57127.479999999996</v>
      </c>
      <c r="J165" s="110">
        <f t="shared" si="21"/>
        <v>255315.88</v>
      </c>
      <c r="K165" s="110">
        <f t="shared" si="22"/>
        <v>263779.23</v>
      </c>
      <c r="L165" s="106">
        <f t="shared" si="23"/>
        <v>42.246993271656855</v>
      </c>
      <c r="M165" s="127">
        <f t="shared" si="24"/>
        <v>6.3120966726606942E-2</v>
      </c>
      <c r="N165" s="127">
        <f t="shared" si="25"/>
        <v>0.33944446649571308</v>
      </c>
      <c r="O165" s="127">
        <f t="shared" si="26"/>
        <v>0.21657307893422845</v>
      </c>
    </row>
    <row r="166" spans="1:15" x14ac:dyDescent="0.25">
      <c r="A166" s="11" t="s">
        <v>212</v>
      </c>
      <c r="B166" s="12">
        <v>7220</v>
      </c>
      <c r="C166" s="14" t="s">
        <v>46</v>
      </c>
      <c r="D166" s="104">
        <f t="shared" si="19"/>
        <v>198307</v>
      </c>
      <c r="E166" s="105">
        <f t="shared" si="18"/>
        <v>28854.920000000002</v>
      </c>
      <c r="F166" s="107">
        <f t="shared" si="20"/>
        <v>227161.92</v>
      </c>
      <c r="G166" s="110">
        <v>40515</v>
      </c>
      <c r="H166" s="110">
        <v>49171.6</v>
      </c>
      <c r="I166" s="110">
        <v>48923.6</v>
      </c>
      <c r="J166" s="110">
        <f t="shared" si="21"/>
        <v>336917.19999999995</v>
      </c>
      <c r="K166" s="110">
        <f t="shared" si="22"/>
        <v>365772.12</v>
      </c>
      <c r="L166" s="106">
        <f t="shared" si="23"/>
        <v>31.462869806094183</v>
      </c>
      <c r="M166" s="127">
        <f t="shared" si="24"/>
        <v>0.11076568657009725</v>
      </c>
      <c r="N166" s="127">
        <f t="shared" si="25"/>
        <v>0.13443233453659617</v>
      </c>
      <c r="O166" s="127">
        <f t="shared" si="26"/>
        <v>0.13375431675875132</v>
      </c>
    </row>
    <row r="167" spans="1:15" x14ac:dyDescent="0.25">
      <c r="A167" s="11" t="s">
        <v>213</v>
      </c>
      <c r="B167" s="12">
        <v>325</v>
      </c>
      <c r="C167" s="14" t="s">
        <v>39</v>
      </c>
      <c r="D167" s="104">
        <f t="shared" si="19"/>
        <v>3800</v>
      </c>
      <c r="E167" s="105">
        <f t="shared" si="18"/>
        <v>0</v>
      </c>
      <c r="F167" s="107">
        <f t="shared" si="20"/>
        <v>3800</v>
      </c>
      <c r="G167" s="110">
        <v>6660</v>
      </c>
      <c r="H167" s="110">
        <v>16620</v>
      </c>
      <c r="I167" s="110">
        <v>11342.980000000001</v>
      </c>
      <c r="J167" s="110">
        <f t="shared" si="21"/>
        <v>38422.980000000003</v>
      </c>
      <c r="K167" s="110">
        <f t="shared" si="22"/>
        <v>38422.980000000003</v>
      </c>
      <c r="L167" s="106">
        <f t="shared" si="23"/>
        <v>11.692307692307692</v>
      </c>
      <c r="M167" s="127">
        <f t="shared" si="24"/>
        <v>0.17333377057167351</v>
      </c>
      <c r="N167" s="127">
        <f t="shared" si="25"/>
        <v>0.4325536436788609</v>
      </c>
      <c r="O167" s="127">
        <f t="shared" si="26"/>
        <v>0.29521343737523742</v>
      </c>
    </row>
    <row r="168" spans="1:15" x14ac:dyDescent="0.25">
      <c r="A168" s="11" t="s">
        <v>214</v>
      </c>
      <c r="B168" s="12">
        <v>421</v>
      </c>
      <c r="C168" s="14" t="s">
        <v>61</v>
      </c>
      <c r="D168" s="104">
        <f t="shared" si="19"/>
        <v>2003.96</v>
      </c>
      <c r="E168" s="105">
        <f t="shared" si="18"/>
        <v>0</v>
      </c>
      <c r="F168" s="107">
        <f t="shared" si="20"/>
        <v>2003.96</v>
      </c>
      <c r="G168" s="110">
        <v>6660</v>
      </c>
      <c r="H168" s="110">
        <v>10941.050000000001</v>
      </c>
      <c r="I168" s="110">
        <v>251.94</v>
      </c>
      <c r="J168" s="110">
        <f t="shared" si="21"/>
        <v>19856.95</v>
      </c>
      <c r="K168" s="110">
        <f t="shared" si="22"/>
        <v>19856.95</v>
      </c>
      <c r="L168" s="106">
        <f t="shared" si="23"/>
        <v>4.76</v>
      </c>
      <c r="M168" s="127">
        <f t="shared" si="24"/>
        <v>0.3353989409249658</v>
      </c>
      <c r="N168" s="127">
        <f t="shared" si="25"/>
        <v>0.55099348087193656</v>
      </c>
      <c r="O168" s="127">
        <f t="shared" si="26"/>
        <v>1.2687749125621003E-2</v>
      </c>
    </row>
    <row r="169" spans="1:15" x14ac:dyDescent="0.25">
      <c r="A169" s="11" t="s">
        <v>215</v>
      </c>
      <c r="B169" s="12">
        <v>628</v>
      </c>
      <c r="C169" s="14" t="s">
        <v>65</v>
      </c>
      <c r="D169" s="104">
        <f t="shared" si="19"/>
        <v>2000</v>
      </c>
      <c r="E169" s="105">
        <f t="shared" si="18"/>
        <v>13386.36</v>
      </c>
      <c r="F169" s="107">
        <f t="shared" si="20"/>
        <v>15386.36</v>
      </c>
      <c r="G169" s="110">
        <v>8503</v>
      </c>
      <c r="H169" s="110">
        <v>4334.91</v>
      </c>
      <c r="I169" s="110">
        <v>1463.9299999999998</v>
      </c>
      <c r="J169" s="110">
        <f t="shared" si="21"/>
        <v>16301.84</v>
      </c>
      <c r="K169" s="110">
        <f t="shared" si="22"/>
        <v>29688.2</v>
      </c>
      <c r="L169" s="106">
        <f t="shared" si="23"/>
        <v>24.500573248407644</v>
      </c>
      <c r="M169" s="127">
        <f t="shared" si="24"/>
        <v>0.28641008885685221</v>
      </c>
      <c r="N169" s="127">
        <f t="shared" si="25"/>
        <v>0.14601457818257757</v>
      </c>
      <c r="O169" s="127">
        <f t="shared" si="26"/>
        <v>4.9310163634036411E-2</v>
      </c>
    </row>
    <row r="170" spans="1:15" x14ac:dyDescent="0.25">
      <c r="A170" s="11" t="s">
        <v>216</v>
      </c>
      <c r="B170" s="12">
        <v>497</v>
      </c>
      <c r="C170" s="14" t="s">
        <v>54</v>
      </c>
      <c r="D170" s="104">
        <f t="shared" si="19"/>
        <v>0</v>
      </c>
      <c r="E170" s="105">
        <f t="shared" si="18"/>
        <v>7750</v>
      </c>
      <c r="F170" s="107">
        <f t="shared" si="20"/>
        <v>7750</v>
      </c>
      <c r="G170" s="110">
        <v>6660</v>
      </c>
      <c r="H170" s="110">
        <v>34232.870000000003</v>
      </c>
      <c r="I170" s="110">
        <v>2030.98</v>
      </c>
      <c r="J170" s="110">
        <f t="shared" si="21"/>
        <v>42923.850000000006</v>
      </c>
      <c r="K170" s="110">
        <f t="shared" si="22"/>
        <v>50673.850000000006</v>
      </c>
      <c r="L170" s="106">
        <f t="shared" si="23"/>
        <v>15.593561368209256</v>
      </c>
      <c r="M170" s="127">
        <f t="shared" si="24"/>
        <v>0.13142873493922405</v>
      </c>
      <c r="N170" s="127">
        <f t="shared" si="25"/>
        <v>0.67555297258842573</v>
      </c>
      <c r="O170" s="127">
        <f t="shared" si="26"/>
        <v>4.0079449262292087E-2</v>
      </c>
    </row>
    <row r="171" spans="1:15" x14ac:dyDescent="0.25">
      <c r="A171" s="11" t="s">
        <v>217</v>
      </c>
      <c r="B171" s="12">
        <v>2288</v>
      </c>
      <c r="C171" s="14" t="s">
        <v>65</v>
      </c>
      <c r="D171" s="104">
        <f t="shared" si="19"/>
        <v>89640</v>
      </c>
      <c r="E171" s="105">
        <f t="shared" si="18"/>
        <v>0</v>
      </c>
      <c r="F171" s="107">
        <f t="shared" si="20"/>
        <v>89640</v>
      </c>
      <c r="G171" s="110">
        <v>16650</v>
      </c>
      <c r="H171" s="110">
        <v>1147.9100000000001</v>
      </c>
      <c r="I171" s="110">
        <v>101.5</v>
      </c>
      <c r="J171" s="110">
        <f t="shared" si="21"/>
        <v>107539.41</v>
      </c>
      <c r="K171" s="110">
        <f t="shared" si="22"/>
        <v>107539.41</v>
      </c>
      <c r="L171" s="106">
        <f t="shared" si="23"/>
        <v>39.17832167832168</v>
      </c>
      <c r="M171" s="127">
        <f t="shared" si="24"/>
        <v>0.15482696064633422</v>
      </c>
      <c r="N171" s="127">
        <f t="shared" si="25"/>
        <v>1.0674319303035047E-2</v>
      </c>
      <c r="O171" s="127">
        <f t="shared" si="26"/>
        <v>9.438400303665419E-4</v>
      </c>
    </row>
    <row r="172" spans="1:15" x14ac:dyDescent="0.25">
      <c r="A172" s="11" t="s">
        <v>218</v>
      </c>
      <c r="B172" s="12">
        <v>143</v>
      </c>
      <c r="C172" s="14" t="s">
        <v>44</v>
      </c>
      <c r="D172" s="104">
        <f t="shared" si="19"/>
        <v>8000</v>
      </c>
      <c r="E172" s="105">
        <f t="shared" si="18"/>
        <v>600</v>
      </c>
      <c r="F172" s="107">
        <f t="shared" si="20"/>
        <v>8600</v>
      </c>
      <c r="G172" s="110">
        <v>6660</v>
      </c>
      <c r="H172" s="110">
        <v>24860</v>
      </c>
      <c r="I172" s="110">
        <v>2116.12</v>
      </c>
      <c r="J172" s="110">
        <f t="shared" si="21"/>
        <v>41636.120000000003</v>
      </c>
      <c r="K172" s="110">
        <f t="shared" si="22"/>
        <v>42236.12</v>
      </c>
      <c r="L172" s="106">
        <f t="shared" si="23"/>
        <v>60.13986013986014</v>
      </c>
      <c r="M172" s="127">
        <f t="shared" si="24"/>
        <v>0.15768493886275536</v>
      </c>
      <c r="N172" s="127">
        <f t="shared" si="25"/>
        <v>0.58859573275196675</v>
      </c>
      <c r="O172" s="127">
        <f t="shared" si="26"/>
        <v>5.0102140064002085E-2</v>
      </c>
    </row>
    <row r="173" spans="1:15" x14ac:dyDescent="0.25">
      <c r="A173" s="11" t="s">
        <v>219</v>
      </c>
      <c r="B173" s="12">
        <v>857</v>
      </c>
      <c r="C173" s="14" t="s">
        <v>46</v>
      </c>
      <c r="D173" s="104">
        <f t="shared" si="19"/>
        <v>6550</v>
      </c>
      <c r="E173" s="105">
        <f t="shared" si="18"/>
        <v>29953</v>
      </c>
      <c r="F173" s="107">
        <f t="shared" si="20"/>
        <v>36503</v>
      </c>
      <c r="G173" s="110">
        <v>8503</v>
      </c>
      <c r="H173" s="110">
        <v>2486.4</v>
      </c>
      <c r="I173" s="110">
        <v>22691.411000000004</v>
      </c>
      <c r="J173" s="110">
        <f t="shared" si="21"/>
        <v>40230.811000000002</v>
      </c>
      <c r="K173" s="110">
        <f t="shared" si="22"/>
        <v>70183.811000000002</v>
      </c>
      <c r="L173" s="106">
        <f t="shared" si="23"/>
        <v>42.593932322053675</v>
      </c>
      <c r="M173" s="127">
        <f t="shared" si="24"/>
        <v>0.12115329559405089</v>
      </c>
      <c r="N173" s="127">
        <f t="shared" si="25"/>
        <v>3.54269733229505E-2</v>
      </c>
      <c r="O173" s="127">
        <f t="shared" si="26"/>
        <v>0.32331403320346913</v>
      </c>
    </row>
    <row r="174" spans="1:15" x14ac:dyDescent="0.25">
      <c r="A174" s="11" t="s">
        <v>220</v>
      </c>
      <c r="B174" s="12">
        <v>2418</v>
      </c>
      <c r="C174" s="14" t="s">
        <v>65</v>
      </c>
      <c r="D174" s="104">
        <f t="shared" si="19"/>
        <v>0</v>
      </c>
      <c r="E174" s="105">
        <f t="shared" si="18"/>
        <v>134341.76000000001</v>
      </c>
      <c r="F174" s="107">
        <f t="shared" si="20"/>
        <v>134341.76000000001</v>
      </c>
      <c r="G174" s="110">
        <v>16650</v>
      </c>
      <c r="H174" s="110">
        <v>51526</v>
      </c>
      <c r="I174" s="110">
        <v>9410.590000000002</v>
      </c>
      <c r="J174" s="110">
        <f t="shared" si="21"/>
        <v>77586.59</v>
      </c>
      <c r="K174" s="110">
        <f t="shared" si="22"/>
        <v>211928.35</v>
      </c>
      <c r="L174" s="106">
        <f t="shared" si="23"/>
        <v>55.559040529363116</v>
      </c>
      <c r="M174" s="127">
        <f t="shared" si="24"/>
        <v>7.8564288355002995E-2</v>
      </c>
      <c r="N174" s="127">
        <f t="shared" si="25"/>
        <v>0.24312934064744052</v>
      </c>
      <c r="O174" s="127">
        <f t="shared" si="26"/>
        <v>4.4404582964006477E-2</v>
      </c>
    </row>
    <row r="175" spans="1:15" x14ac:dyDescent="0.25">
      <c r="A175" s="11" t="s">
        <v>221</v>
      </c>
      <c r="B175" s="12">
        <v>4884</v>
      </c>
      <c r="C175" s="14" t="s">
        <v>39</v>
      </c>
      <c r="D175" s="104">
        <f t="shared" si="19"/>
        <v>208630</v>
      </c>
      <c r="E175" s="105">
        <f t="shared" si="18"/>
        <v>0</v>
      </c>
      <c r="F175" s="107">
        <f t="shared" si="20"/>
        <v>208630</v>
      </c>
      <c r="G175" s="110">
        <v>27106</v>
      </c>
      <c r="H175" s="110">
        <v>34500</v>
      </c>
      <c r="I175" s="110">
        <v>37345</v>
      </c>
      <c r="J175" s="110">
        <f t="shared" si="21"/>
        <v>307581</v>
      </c>
      <c r="K175" s="110">
        <f t="shared" si="22"/>
        <v>307581</v>
      </c>
      <c r="L175" s="106">
        <f t="shared" si="23"/>
        <v>42.717035217035217</v>
      </c>
      <c r="M175" s="127">
        <f t="shared" si="24"/>
        <v>8.812637971786294E-2</v>
      </c>
      <c r="N175" s="127">
        <f t="shared" si="25"/>
        <v>0.11216557589708077</v>
      </c>
      <c r="O175" s="127">
        <f t="shared" si="26"/>
        <v>0.12141517193844874</v>
      </c>
    </row>
    <row r="176" spans="1:15" x14ac:dyDescent="0.25">
      <c r="A176" s="11" t="s">
        <v>222</v>
      </c>
      <c r="B176" s="12">
        <v>9856</v>
      </c>
      <c r="C176" s="14" t="s">
        <v>65</v>
      </c>
      <c r="D176" s="104">
        <f t="shared" si="19"/>
        <v>263883</v>
      </c>
      <c r="E176" s="105">
        <f t="shared" si="18"/>
        <v>0</v>
      </c>
      <c r="F176" s="107">
        <f t="shared" si="20"/>
        <v>263883</v>
      </c>
      <c r="G176" s="110">
        <v>54701</v>
      </c>
      <c r="H176" s="110">
        <v>127124</v>
      </c>
      <c r="I176" s="110">
        <v>22527</v>
      </c>
      <c r="J176" s="110">
        <f t="shared" si="21"/>
        <v>468235</v>
      </c>
      <c r="K176" s="110">
        <f t="shared" si="22"/>
        <v>468235</v>
      </c>
      <c r="L176" s="106">
        <f t="shared" si="23"/>
        <v>26.773843344155843</v>
      </c>
      <c r="M176" s="127">
        <f t="shared" si="24"/>
        <v>0.11682381710038763</v>
      </c>
      <c r="N176" s="127">
        <f t="shared" si="25"/>
        <v>0.27149615043728043</v>
      </c>
      <c r="O176" s="127">
        <f t="shared" si="26"/>
        <v>4.8110457355814921E-2</v>
      </c>
    </row>
    <row r="177" spans="1:15" x14ac:dyDescent="0.25">
      <c r="A177" s="11" t="s">
        <v>223</v>
      </c>
      <c r="B177" s="12">
        <v>1022</v>
      </c>
      <c r="C177" s="14" t="s">
        <v>54</v>
      </c>
      <c r="D177" s="104">
        <f t="shared" si="19"/>
        <v>27500</v>
      </c>
      <c r="E177" s="105">
        <f t="shared" si="18"/>
        <v>7794</v>
      </c>
      <c r="F177" s="107">
        <f t="shared" si="20"/>
        <v>35294</v>
      </c>
      <c r="G177" s="110">
        <v>8503</v>
      </c>
      <c r="H177" s="110">
        <v>11123.73</v>
      </c>
      <c r="I177" s="110">
        <v>5198.43</v>
      </c>
      <c r="J177" s="110">
        <f t="shared" si="21"/>
        <v>52325.159999999996</v>
      </c>
      <c r="K177" s="110">
        <f t="shared" si="22"/>
        <v>60119.159999999996</v>
      </c>
      <c r="L177" s="106">
        <f t="shared" si="23"/>
        <v>34.534246575342465</v>
      </c>
      <c r="M177" s="127">
        <f t="shared" si="24"/>
        <v>0.14143577521708556</v>
      </c>
      <c r="N177" s="127">
        <f t="shared" si="25"/>
        <v>0.18502803432383289</v>
      </c>
      <c r="O177" s="127">
        <f t="shared" si="26"/>
        <v>8.6468773016788666E-2</v>
      </c>
    </row>
    <row r="178" spans="1:15" x14ac:dyDescent="0.25">
      <c r="A178" s="11" t="s">
        <v>224</v>
      </c>
      <c r="B178" s="12">
        <v>1025</v>
      </c>
      <c r="C178" s="14" t="s">
        <v>65</v>
      </c>
      <c r="D178" s="104">
        <f t="shared" si="19"/>
        <v>5500</v>
      </c>
      <c r="E178" s="105">
        <f t="shared" si="18"/>
        <v>0</v>
      </c>
      <c r="F178" s="107">
        <f t="shared" si="20"/>
        <v>5500</v>
      </c>
      <c r="G178" s="110">
        <v>8503</v>
      </c>
      <c r="H178" s="110">
        <v>5327</v>
      </c>
      <c r="I178" s="110">
        <v>6814</v>
      </c>
      <c r="J178" s="110">
        <f t="shared" si="21"/>
        <v>26144</v>
      </c>
      <c r="K178" s="110">
        <f t="shared" si="22"/>
        <v>26144</v>
      </c>
      <c r="L178" s="106">
        <f t="shared" si="23"/>
        <v>5.3658536585365857</v>
      </c>
      <c r="M178" s="127">
        <f t="shared" si="24"/>
        <v>0.32523714810281518</v>
      </c>
      <c r="N178" s="127">
        <f t="shared" si="25"/>
        <v>0.2037561199510404</v>
      </c>
      <c r="O178" s="127">
        <f t="shared" si="26"/>
        <v>0.26063341493268055</v>
      </c>
    </row>
    <row r="179" spans="1:15" x14ac:dyDescent="0.25">
      <c r="A179" s="11" t="s">
        <v>225</v>
      </c>
      <c r="B179" s="12">
        <v>33640</v>
      </c>
      <c r="C179" s="14" t="s">
        <v>44</v>
      </c>
      <c r="D179" s="104">
        <f t="shared" si="19"/>
        <v>845470</v>
      </c>
      <c r="E179" s="105">
        <f t="shared" si="18"/>
        <v>108502.28</v>
      </c>
      <c r="F179" s="107">
        <f t="shared" si="20"/>
        <v>953972.28</v>
      </c>
      <c r="G179" s="110">
        <v>177800</v>
      </c>
      <c r="H179" s="110">
        <v>132952</v>
      </c>
      <c r="I179" s="110">
        <v>130478</v>
      </c>
      <c r="J179" s="110">
        <f t="shared" si="21"/>
        <v>1286700</v>
      </c>
      <c r="K179" s="110">
        <f t="shared" si="22"/>
        <v>1395202.28</v>
      </c>
      <c r="L179" s="106">
        <f t="shared" si="23"/>
        <v>28.35827229488704</v>
      </c>
      <c r="M179" s="127">
        <f t="shared" si="24"/>
        <v>0.12743671835169307</v>
      </c>
      <c r="N179" s="127">
        <f t="shared" si="25"/>
        <v>9.5292275468471854E-2</v>
      </c>
      <c r="O179" s="127">
        <f t="shared" si="26"/>
        <v>9.3519055889157515E-2</v>
      </c>
    </row>
    <row r="180" spans="1:15" x14ac:dyDescent="0.25">
      <c r="A180" s="11" t="s">
        <v>226</v>
      </c>
      <c r="B180" s="12">
        <v>64645</v>
      </c>
      <c r="C180" s="14" t="s">
        <v>50</v>
      </c>
      <c r="D180" s="104">
        <f t="shared" si="19"/>
        <v>4037000</v>
      </c>
      <c r="E180" s="105">
        <f t="shared" si="18"/>
        <v>0</v>
      </c>
      <c r="F180" s="107">
        <f t="shared" si="20"/>
        <v>4037000</v>
      </c>
      <c r="G180" s="110">
        <v>351065</v>
      </c>
      <c r="H180" s="110">
        <v>20410</v>
      </c>
      <c r="I180" s="110">
        <v>517446</v>
      </c>
      <c r="J180" s="110">
        <f t="shared" si="21"/>
        <v>4925921</v>
      </c>
      <c r="K180" s="110">
        <f t="shared" si="22"/>
        <v>4925921</v>
      </c>
      <c r="L180" s="106">
        <f t="shared" si="23"/>
        <v>62.448758604687136</v>
      </c>
      <c r="M180" s="127">
        <f t="shared" si="24"/>
        <v>7.1268905855372017E-2</v>
      </c>
      <c r="N180" s="127">
        <f t="shared" si="25"/>
        <v>4.1433876020342186E-3</v>
      </c>
      <c r="O180" s="127">
        <f t="shared" si="26"/>
        <v>0.10504553361696219</v>
      </c>
    </row>
    <row r="181" spans="1:15" x14ac:dyDescent="0.25">
      <c r="A181" s="11" t="s">
        <v>227</v>
      </c>
      <c r="B181" s="12">
        <v>6004</v>
      </c>
      <c r="C181" s="14" t="s">
        <v>54</v>
      </c>
      <c r="D181" s="104">
        <f t="shared" si="19"/>
        <v>135241</v>
      </c>
      <c r="E181" s="105">
        <f t="shared" si="18"/>
        <v>16514.509999999998</v>
      </c>
      <c r="F181" s="107">
        <f t="shared" si="20"/>
        <v>151755.51</v>
      </c>
      <c r="G181" s="110">
        <v>33322</v>
      </c>
      <c r="H181" s="110">
        <v>50400.91</v>
      </c>
      <c r="I181" s="110">
        <v>36859.053999999996</v>
      </c>
      <c r="J181" s="110">
        <f t="shared" si="21"/>
        <v>255822.96400000001</v>
      </c>
      <c r="K181" s="110">
        <f t="shared" si="22"/>
        <v>272337.47399999999</v>
      </c>
      <c r="L181" s="106">
        <f t="shared" si="23"/>
        <v>25.275734510326451</v>
      </c>
      <c r="M181" s="127">
        <f t="shared" si="24"/>
        <v>0.12235554479733481</v>
      </c>
      <c r="N181" s="127">
        <f t="shared" si="25"/>
        <v>0.1850678471079599</v>
      </c>
      <c r="O181" s="127">
        <f t="shared" si="26"/>
        <v>0.13534330571047301</v>
      </c>
    </row>
    <row r="182" spans="1:15" x14ac:dyDescent="0.25">
      <c r="A182" s="11" t="s">
        <v>228</v>
      </c>
      <c r="B182" s="12">
        <v>6168</v>
      </c>
      <c r="C182" s="14" t="s">
        <v>54</v>
      </c>
      <c r="D182" s="104">
        <f t="shared" si="19"/>
        <v>118954.82</v>
      </c>
      <c r="E182" s="105">
        <f t="shared" si="18"/>
        <v>23463.329999999998</v>
      </c>
      <c r="F182" s="107">
        <f t="shared" si="20"/>
        <v>142418.15</v>
      </c>
      <c r="G182" s="110">
        <v>34232</v>
      </c>
      <c r="H182" s="110">
        <v>1000</v>
      </c>
      <c r="I182" s="110">
        <v>1807.0900000000001</v>
      </c>
      <c r="J182" s="110">
        <f t="shared" si="21"/>
        <v>155993.91</v>
      </c>
      <c r="K182" s="110">
        <f t="shared" si="22"/>
        <v>179457.24</v>
      </c>
      <c r="L182" s="106">
        <f t="shared" si="23"/>
        <v>23.089842736705577</v>
      </c>
      <c r="M182" s="127">
        <f t="shared" si="24"/>
        <v>0.19075296154114485</v>
      </c>
      <c r="N182" s="127">
        <f t="shared" si="25"/>
        <v>5.5723580725971274E-3</v>
      </c>
      <c r="O182" s="127">
        <f t="shared" si="26"/>
        <v>1.0069752549409543E-2</v>
      </c>
    </row>
    <row r="183" spans="1:15" x14ac:dyDescent="0.25">
      <c r="A183" s="11" t="s">
        <v>229</v>
      </c>
      <c r="B183" s="12">
        <v>379</v>
      </c>
      <c r="C183" s="14" t="s">
        <v>39</v>
      </c>
      <c r="D183" s="104">
        <f t="shared" si="19"/>
        <v>1500</v>
      </c>
      <c r="E183" s="105">
        <f t="shared" si="18"/>
        <v>0</v>
      </c>
      <c r="F183" s="107">
        <f t="shared" si="20"/>
        <v>1500</v>
      </c>
      <c r="G183" s="110">
        <v>6660</v>
      </c>
      <c r="H183" s="110">
        <v>17441.650000000001</v>
      </c>
      <c r="I183" s="110">
        <v>28267.46</v>
      </c>
      <c r="J183" s="110">
        <f t="shared" si="21"/>
        <v>53869.11</v>
      </c>
      <c r="K183" s="110">
        <f t="shared" si="22"/>
        <v>53869.11</v>
      </c>
      <c r="L183" s="106">
        <f t="shared" si="23"/>
        <v>3.9577836411609497</v>
      </c>
      <c r="M183" s="127">
        <f t="shared" si="24"/>
        <v>0.12363300600288366</v>
      </c>
      <c r="N183" s="127">
        <f t="shared" si="25"/>
        <v>0.32377832119372313</v>
      </c>
      <c r="O183" s="127">
        <f t="shared" si="26"/>
        <v>0.52474340118112217</v>
      </c>
    </row>
    <row r="184" spans="1:15" x14ac:dyDescent="0.25">
      <c r="A184" s="11" t="s">
        <v>230</v>
      </c>
      <c r="B184" s="12">
        <v>505</v>
      </c>
      <c r="C184" s="14" t="s">
        <v>52</v>
      </c>
      <c r="D184" s="104">
        <f t="shared" si="19"/>
        <v>5250</v>
      </c>
      <c r="E184" s="105">
        <f t="shared" si="18"/>
        <v>0</v>
      </c>
      <c r="F184" s="107">
        <f t="shared" si="20"/>
        <v>5250</v>
      </c>
      <c r="G184" s="110">
        <v>6660</v>
      </c>
      <c r="H184" s="110">
        <v>19131.88</v>
      </c>
      <c r="I184" s="110">
        <v>3329.61</v>
      </c>
      <c r="J184" s="110">
        <f t="shared" si="21"/>
        <v>34371.49</v>
      </c>
      <c r="K184" s="110">
        <f t="shared" si="22"/>
        <v>34371.49</v>
      </c>
      <c r="L184" s="106">
        <f t="shared" si="23"/>
        <v>10.396039603960396</v>
      </c>
      <c r="M184" s="127">
        <f t="shared" si="24"/>
        <v>0.19376523973793397</v>
      </c>
      <c r="N184" s="127">
        <f t="shared" si="25"/>
        <v>0.55662061784345118</v>
      </c>
      <c r="O184" s="127">
        <f t="shared" si="26"/>
        <v>9.6871273255829185E-2</v>
      </c>
    </row>
    <row r="185" spans="1:15" x14ac:dyDescent="0.25">
      <c r="A185" s="11" t="s">
        <v>231</v>
      </c>
      <c r="B185" s="12">
        <v>10851</v>
      </c>
      <c r="C185" s="14" t="s">
        <v>46</v>
      </c>
      <c r="D185" s="104">
        <f t="shared" si="19"/>
        <v>232962</v>
      </c>
      <c r="E185" s="105">
        <f t="shared" si="18"/>
        <v>0</v>
      </c>
      <c r="F185" s="107">
        <f t="shared" si="20"/>
        <v>232962</v>
      </c>
      <c r="G185" s="110">
        <v>61377</v>
      </c>
      <c r="H185" s="110">
        <v>170802.12999999998</v>
      </c>
      <c r="I185" s="110">
        <v>33333</v>
      </c>
      <c r="J185" s="110">
        <f t="shared" si="21"/>
        <v>498474.13</v>
      </c>
      <c r="K185" s="110">
        <f t="shared" si="22"/>
        <v>498474.13</v>
      </c>
      <c r="L185" s="106">
        <f t="shared" si="23"/>
        <v>21.469173348078517</v>
      </c>
      <c r="M185" s="127">
        <f t="shared" si="24"/>
        <v>0.12312976001382459</v>
      </c>
      <c r="N185" s="127">
        <f t="shared" si="25"/>
        <v>0.34264993852338932</v>
      </c>
      <c r="O185" s="127">
        <f t="shared" si="26"/>
        <v>6.6870070067628185E-2</v>
      </c>
    </row>
    <row r="186" spans="1:15" x14ac:dyDescent="0.25">
      <c r="A186" s="11" t="s">
        <v>232</v>
      </c>
      <c r="B186" s="12">
        <v>1215</v>
      </c>
      <c r="C186" s="14" t="s">
        <v>52</v>
      </c>
      <c r="D186" s="104">
        <f t="shared" si="19"/>
        <v>19491.580000000002</v>
      </c>
      <c r="E186" s="105">
        <f t="shared" si="18"/>
        <v>0</v>
      </c>
      <c r="F186" s="107">
        <f t="shared" si="20"/>
        <v>19491.580000000002</v>
      </c>
      <c r="G186" s="110">
        <v>16650</v>
      </c>
      <c r="H186" s="110">
        <v>10203.58</v>
      </c>
      <c r="I186" s="110">
        <v>3500.94</v>
      </c>
      <c r="J186" s="110">
        <f t="shared" si="21"/>
        <v>49846.100000000006</v>
      </c>
      <c r="K186" s="110">
        <f t="shared" si="22"/>
        <v>49846.100000000006</v>
      </c>
      <c r="L186" s="106">
        <f t="shared" si="23"/>
        <v>16.04245267489712</v>
      </c>
      <c r="M186" s="127">
        <f t="shared" si="24"/>
        <v>0.33402813861064351</v>
      </c>
      <c r="N186" s="127">
        <f t="shared" si="25"/>
        <v>0.20470167174563303</v>
      </c>
      <c r="O186" s="127">
        <f t="shared" si="26"/>
        <v>7.023498327853131E-2</v>
      </c>
    </row>
    <row r="187" spans="1:15" x14ac:dyDescent="0.25">
      <c r="A187" s="11" t="s">
        <v>233</v>
      </c>
      <c r="B187" s="12">
        <v>16127</v>
      </c>
      <c r="C187" s="14" t="s">
        <v>44</v>
      </c>
      <c r="D187" s="104">
        <f t="shared" si="19"/>
        <v>399650</v>
      </c>
      <c r="E187" s="105">
        <f t="shared" si="18"/>
        <v>66913</v>
      </c>
      <c r="F187" s="107">
        <f t="shared" si="20"/>
        <v>466563</v>
      </c>
      <c r="G187" s="110">
        <v>89505</v>
      </c>
      <c r="H187" s="110">
        <v>160050</v>
      </c>
      <c r="I187" s="110">
        <v>83783</v>
      </c>
      <c r="J187" s="110">
        <f t="shared" si="21"/>
        <v>732988</v>
      </c>
      <c r="K187" s="110">
        <f t="shared" si="22"/>
        <v>799901</v>
      </c>
      <c r="L187" s="106">
        <f t="shared" si="23"/>
        <v>28.93055124945743</v>
      </c>
      <c r="M187" s="127">
        <f t="shared" si="24"/>
        <v>0.11189509701825601</v>
      </c>
      <c r="N187" s="127">
        <f t="shared" si="25"/>
        <v>0.20008726079852382</v>
      </c>
      <c r="O187" s="127">
        <f t="shared" si="26"/>
        <v>0.10474171178683363</v>
      </c>
    </row>
    <row r="188" spans="1:15" x14ac:dyDescent="0.25">
      <c r="A188" s="11" t="s">
        <v>234</v>
      </c>
      <c r="B188" s="12">
        <v>95597</v>
      </c>
      <c r="C188" s="14" t="s">
        <v>50</v>
      </c>
      <c r="D188" s="104">
        <f t="shared" si="19"/>
        <v>9172097</v>
      </c>
      <c r="E188" s="105">
        <f t="shared" si="18"/>
        <v>0</v>
      </c>
      <c r="F188" s="107">
        <f t="shared" si="20"/>
        <v>9172097</v>
      </c>
      <c r="G188" s="110">
        <v>530563</v>
      </c>
      <c r="H188" s="110">
        <v>39773</v>
      </c>
      <c r="I188" s="110">
        <v>508122</v>
      </c>
      <c r="J188" s="110">
        <f t="shared" si="21"/>
        <v>10250555</v>
      </c>
      <c r="K188" s="110">
        <f t="shared" si="22"/>
        <v>10250555</v>
      </c>
      <c r="L188" s="106">
        <f t="shared" si="23"/>
        <v>95.945448078914609</v>
      </c>
      <c r="M188" s="127">
        <f t="shared" si="24"/>
        <v>5.175944131805546E-2</v>
      </c>
      <c r="N188" s="127">
        <f t="shared" si="25"/>
        <v>3.8800825906499699E-3</v>
      </c>
      <c r="O188" s="127">
        <f t="shared" si="26"/>
        <v>4.9570194004129535E-2</v>
      </c>
    </row>
    <row r="189" spans="1:15" x14ac:dyDescent="0.25">
      <c r="A189" s="11" t="s">
        <v>235</v>
      </c>
      <c r="B189" s="12">
        <v>13327</v>
      </c>
      <c r="C189" s="14" t="s">
        <v>39</v>
      </c>
      <c r="D189" s="104">
        <f t="shared" si="19"/>
        <v>250222</v>
      </c>
      <c r="E189" s="105">
        <f t="shared" si="18"/>
        <v>0</v>
      </c>
      <c r="F189" s="107">
        <f t="shared" si="20"/>
        <v>250222</v>
      </c>
      <c r="G189" s="110">
        <v>73965</v>
      </c>
      <c r="H189" s="110">
        <v>58996</v>
      </c>
      <c r="I189" s="110">
        <v>60115</v>
      </c>
      <c r="J189" s="110">
        <f t="shared" si="21"/>
        <v>443298</v>
      </c>
      <c r="K189" s="110">
        <f t="shared" si="22"/>
        <v>443298</v>
      </c>
      <c r="L189" s="106">
        <f t="shared" si="23"/>
        <v>18.775568394987619</v>
      </c>
      <c r="M189" s="127">
        <f t="shared" si="24"/>
        <v>0.16685164381522136</v>
      </c>
      <c r="N189" s="127">
        <f t="shared" si="25"/>
        <v>0.13308429092844995</v>
      </c>
      <c r="O189" s="127">
        <f t="shared" si="26"/>
        <v>0.1356085522605561</v>
      </c>
    </row>
    <row r="190" spans="1:15" x14ac:dyDescent="0.25">
      <c r="A190" s="11" t="s">
        <v>236</v>
      </c>
      <c r="B190" s="12">
        <v>2695</v>
      </c>
      <c r="C190" s="14" t="s">
        <v>46</v>
      </c>
      <c r="D190" s="104">
        <f t="shared" si="19"/>
        <v>105259</v>
      </c>
      <c r="E190" s="105">
        <f t="shared" si="18"/>
        <v>11791.95</v>
      </c>
      <c r="F190" s="107">
        <f t="shared" si="20"/>
        <v>117050.95</v>
      </c>
      <c r="G190" s="110">
        <v>16650</v>
      </c>
      <c r="H190" s="110">
        <v>73421</v>
      </c>
      <c r="I190" s="110">
        <v>27570</v>
      </c>
      <c r="J190" s="110">
        <f t="shared" si="21"/>
        <v>222900</v>
      </c>
      <c r="K190" s="110">
        <f t="shared" si="22"/>
        <v>234691.95</v>
      </c>
      <c r="L190" s="106">
        <f t="shared" si="23"/>
        <v>43.432634508348791</v>
      </c>
      <c r="M190" s="127">
        <f t="shared" si="24"/>
        <v>7.0944060927526489E-2</v>
      </c>
      <c r="N190" s="127">
        <f t="shared" si="25"/>
        <v>0.31283987371531063</v>
      </c>
      <c r="O190" s="127">
        <f t="shared" si="26"/>
        <v>0.11747313872503935</v>
      </c>
    </row>
    <row r="191" spans="1:15" x14ac:dyDescent="0.25">
      <c r="A191" s="11" t="s">
        <v>237</v>
      </c>
      <c r="B191" s="12">
        <v>1465</v>
      </c>
      <c r="C191" s="14" t="s">
        <v>44</v>
      </c>
      <c r="D191" s="104">
        <f t="shared" si="19"/>
        <v>68500</v>
      </c>
      <c r="E191" s="105">
        <f t="shared" si="18"/>
        <v>0</v>
      </c>
      <c r="F191" s="107">
        <f t="shared" si="20"/>
        <v>68500</v>
      </c>
      <c r="G191" s="110">
        <v>16650</v>
      </c>
      <c r="H191" s="110">
        <v>17000</v>
      </c>
      <c r="I191" s="110">
        <v>27374.85</v>
      </c>
      <c r="J191" s="110">
        <f t="shared" si="21"/>
        <v>129524.85</v>
      </c>
      <c r="K191" s="110">
        <f t="shared" si="22"/>
        <v>129524.85</v>
      </c>
      <c r="L191" s="106">
        <f t="shared" si="23"/>
        <v>46.757679180887372</v>
      </c>
      <c r="M191" s="127">
        <f t="shared" si="24"/>
        <v>0.12854676149016964</v>
      </c>
      <c r="N191" s="127">
        <f t="shared" si="25"/>
        <v>0.13124894566563866</v>
      </c>
      <c r="O191" s="127">
        <f t="shared" si="26"/>
        <v>0.21134824707382405</v>
      </c>
    </row>
    <row r="192" spans="1:15" x14ac:dyDescent="0.25">
      <c r="A192" s="11" t="s">
        <v>238</v>
      </c>
      <c r="B192" s="12">
        <v>14310</v>
      </c>
      <c r="C192" s="14" t="s">
        <v>46</v>
      </c>
      <c r="D192" s="104">
        <f t="shared" si="19"/>
        <v>334742</v>
      </c>
      <c r="E192" s="105">
        <f t="shared" si="18"/>
        <v>0</v>
      </c>
      <c r="F192" s="107">
        <f t="shared" si="20"/>
        <v>334742</v>
      </c>
      <c r="G192" s="110">
        <v>79421</v>
      </c>
      <c r="H192" s="110">
        <v>31642</v>
      </c>
      <c r="I192" s="110">
        <v>43929</v>
      </c>
      <c r="J192" s="110">
        <f t="shared" si="21"/>
        <v>489734</v>
      </c>
      <c r="K192" s="110">
        <f t="shared" si="22"/>
        <v>489734</v>
      </c>
      <c r="L192" s="106">
        <f t="shared" si="23"/>
        <v>23.392173305380851</v>
      </c>
      <c r="M192" s="127">
        <f t="shared" si="24"/>
        <v>0.16217170954028104</v>
      </c>
      <c r="N192" s="127">
        <f t="shared" si="25"/>
        <v>6.4610584521393247E-2</v>
      </c>
      <c r="O192" s="127">
        <f t="shared" si="26"/>
        <v>8.9699714538912956E-2</v>
      </c>
    </row>
    <row r="193" spans="1:15" x14ac:dyDescent="0.25">
      <c r="A193" s="11" t="s">
        <v>239</v>
      </c>
      <c r="B193" s="12">
        <v>7173</v>
      </c>
      <c r="C193" s="14" t="s">
        <v>52</v>
      </c>
      <c r="D193" s="104">
        <f t="shared" si="19"/>
        <v>229463</v>
      </c>
      <c r="E193" s="105">
        <f t="shared" ref="E193:E223" si="27">TOTAL_OP._EXPENDITURES_PD_BY_MUNICIPALITY</f>
        <v>0</v>
      </c>
      <c r="F193" s="107">
        <f t="shared" si="20"/>
        <v>229463</v>
      </c>
      <c r="G193" s="110">
        <v>46509</v>
      </c>
      <c r="H193" s="110">
        <v>13304</v>
      </c>
      <c r="I193" s="110">
        <v>27937</v>
      </c>
      <c r="J193" s="110">
        <f t="shared" si="21"/>
        <v>317213</v>
      </c>
      <c r="K193" s="110">
        <f t="shared" si="22"/>
        <v>317213</v>
      </c>
      <c r="L193" s="106">
        <f t="shared" si="23"/>
        <v>31.989822947162974</v>
      </c>
      <c r="M193" s="127">
        <f t="shared" si="24"/>
        <v>0.14661757241979365</v>
      </c>
      <c r="N193" s="127">
        <f t="shared" si="25"/>
        <v>4.1940273570124809E-2</v>
      </c>
      <c r="O193" s="127">
        <f t="shared" si="26"/>
        <v>8.8070161058972987E-2</v>
      </c>
    </row>
    <row r="194" spans="1:15" x14ac:dyDescent="0.25">
      <c r="A194" s="11" t="s">
        <v>240</v>
      </c>
      <c r="B194" s="12">
        <v>8380</v>
      </c>
      <c r="C194" s="14" t="s">
        <v>52</v>
      </c>
      <c r="D194" s="104">
        <f t="shared" ref="D194:D223" si="28">Local_appropriation</f>
        <v>52417</v>
      </c>
      <c r="E194" s="105">
        <f t="shared" si="27"/>
        <v>0</v>
      </c>
      <c r="F194" s="107">
        <f t="shared" si="20"/>
        <v>52417</v>
      </c>
      <c r="G194" s="110">
        <v>39854</v>
      </c>
      <c r="H194" s="110">
        <v>0</v>
      </c>
      <c r="I194" s="110">
        <v>0</v>
      </c>
      <c r="J194" s="110">
        <f t="shared" si="21"/>
        <v>92271</v>
      </c>
      <c r="K194" s="110">
        <f t="shared" si="22"/>
        <v>92271</v>
      </c>
      <c r="L194" s="106">
        <f t="shared" si="23"/>
        <v>6.2550119331742247</v>
      </c>
      <c r="M194" s="127">
        <f t="shared" si="24"/>
        <v>0.43192335620075645</v>
      </c>
      <c r="N194" s="127">
        <f t="shared" si="25"/>
        <v>0</v>
      </c>
      <c r="O194" s="127">
        <f t="shared" si="26"/>
        <v>0</v>
      </c>
    </row>
    <row r="195" spans="1:15" x14ac:dyDescent="0.25">
      <c r="A195" s="11" t="s">
        <v>241</v>
      </c>
      <c r="B195" s="12">
        <v>3417</v>
      </c>
      <c r="C195" s="14" t="s">
        <v>54</v>
      </c>
      <c r="D195" s="104">
        <f t="shared" si="28"/>
        <v>78000</v>
      </c>
      <c r="E195" s="105">
        <f t="shared" si="27"/>
        <v>0</v>
      </c>
      <c r="F195" s="107">
        <f t="shared" ref="F195:F223" si="29">SUM(D195:E195)</f>
        <v>78000</v>
      </c>
      <c r="G195" s="110">
        <v>19686</v>
      </c>
      <c r="H195" s="110">
        <v>0</v>
      </c>
      <c r="I195" s="110">
        <v>34392.280000000006</v>
      </c>
      <c r="J195" s="110">
        <f t="shared" ref="J195:J223" si="30">SUM(D195,G195,H195,I195)</f>
        <v>132078.28</v>
      </c>
      <c r="K195" s="110">
        <f t="shared" ref="K195:K223" si="31">SUM(F195:I195)</f>
        <v>132078.28</v>
      </c>
      <c r="L195" s="106">
        <f t="shared" ref="L195:L225" si="32">F195/B195</f>
        <v>22.827041264266899</v>
      </c>
      <c r="M195" s="127">
        <f t="shared" ref="M195:M223" si="33">G195/K195</f>
        <v>0.14904797367137126</v>
      </c>
      <c r="N195" s="127">
        <f t="shared" ref="N195:N223" si="34">H195/K195</f>
        <v>0</v>
      </c>
      <c r="O195" s="127">
        <f t="shared" ref="O195:O223" si="35">I195/K195</f>
        <v>0.26039315472612157</v>
      </c>
    </row>
    <row r="196" spans="1:15" x14ac:dyDescent="0.25">
      <c r="A196" s="11" t="s">
        <v>242</v>
      </c>
      <c r="B196" s="12">
        <v>1025</v>
      </c>
      <c r="C196" s="14" t="s">
        <v>44</v>
      </c>
      <c r="D196" s="104">
        <f t="shared" si="28"/>
        <v>0</v>
      </c>
      <c r="E196" s="105">
        <f t="shared" si="27"/>
        <v>43985</v>
      </c>
      <c r="F196" s="107">
        <f t="shared" si="29"/>
        <v>43985</v>
      </c>
      <c r="G196" s="110">
        <v>8503</v>
      </c>
      <c r="H196" s="110">
        <v>7400</v>
      </c>
      <c r="I196" s="110">
        <v>8566.0600000000013</v>
      </c>
      <c r="J196" s="110">
        <f t="shared" si="30"/>
        <v>24469.06</v>
      </c>
      <c r="K196" s="110">
        <f t="shared" si="31"/>
        <v>68454.06</v>
      </c>
      <c r="L196" s="106">
        <f t="shared" si="32"/>
        <v>42.912195121951221</v>
      </c>
      <c r="M196" s="127">
        <f t="shared" si="33"/>
        <v>0.12421469230605169</v>
      </c>
      <c r="N196" s="127">
        <f t="shared" si="34"/>
        <v>0.10810169623248059</v>
      </c>
      <c r="O196" s="127">
        <f t="shared" si="35"/>
        <v>0.12513589405800038</v>
      </c>
    </row>
    <row r="197" spans="1:15" x14ac:dyDescent="0.25">
      <c r="A197" s="11" t="s">
        <v>243</v>
      </c>
      <c r="B197" s="12">
        <v>3230</v>
      </c>
      <c r="C197" s="14" t="s">
        <v>39</v>
      </c>
      <c r="D197" s="104">
        <f t="shared" si="28"/>
        <v>71500</v>
      </c>
      <c r="E197" s="105">
        <f t="shared" si="27"/>
        <v>27282</v>
      </c>
      <c r="F197" s="107">
        <f t="shared" si="29"/>
        <v>98782</v>
      </c>
      <c r="G197" s="110">
        <v>18437</v>
      </c>
      <c r="H197" s="110">
        <v>8075</v>
      </c>
      <c r="I197" s="110">
        <v>19268.64</v>
      </c>
      <c r="J197" s="110">
        <f t="shared" si="30"/>
        <v>117280.64</v>
      </c>
      <c r="K197" s="110">
        <f t="shared" si="31"/>
        <v>144562.64000000001</v>
      </c>
      <c r="L197" s="106">
        <f t="shared" si="32"/>
        <v>30.58266253869969</v>
      </c>
      <c r="M197" s="127">
        <f t="shared" si="33"/>
        <v>0.12753640913032577</v>
      </c>
      <c r="N197" s="127">
        <f t="shared" si="34"/>
        <v>5.5858138727959028E-2</v>
      </c>
      <c r="O197" s="127">
        <f t="shared" si="35"/>
        <v>0.13328920943889788</v>
      </c>
    </row>
    <row r="198" spans="1:15" x14ac:dyDescent="0.25">
      <c r="A198" s="11" t="s">
        <v>244</v>
      </c>
      <c r="B198" s="12">
        <v>2182</v>
      </c>
      <c r="C198" s="14" t="s">
        <v>54</v>
      </c>
      <c r="D198" s="104">
        <f t="shared" si="28"/>
        <v>145540</v>
      </c>
      <c r="E198" s="105">
        <f t="shared" si="27"/>
        <v>13877.83</v>
      </c>
      <c r="F198" s="107">
        <f t="shared" si="29"/>
        <v>159417.82999999999</v>
      </c>
      <c r="G198" s="110">
        <v>16650</v>
      </c>
      <c r="H198" s="110">
        <v>18637.550000000003</v>
      </c>
      <c r="I198" s="110">
        <v>9193.94</v>
      </c>
      <c r="J198" s="110">
        <f t="shared" si="30"/>
        <v>190021.49</v>
      </c>
      <c r="K198" s="110">
        <f t="shared" si="31"/>
        <v>203899.32</v>
      </c>
      <c r="L198" s="106">
        <f t="shared" si="32"/>
        <v>73.060417048579282</v>
      </c>
      <c r="M198" s="127">
        <f t="shared" si="33"/>
        <v>8.1657947657696947E-2</v>
      </c>
      <c r="N198" s="127">
        <f t="shared" si="34"/>
        <v>9.1405650592655249E-2</v>
      </c>
      <c r="O198" s="127">
        <f t="shared" si="35"/>
        <v>4.5090586864144522E-2</v>
      </c>
    </row>
    <row r="199" spans="1:15" x14ac:dyDescent="0.25">
      <c r="A199" s="11" t="s">
        <v>245</v>
      </c>
      <c r="B199" s="12">
        <v>1072</v>
      </c>
      <c r="C199" s="14" t="s">
        <v>39</v>
      </c>
      <c r="D199" s="104">
        <f t="shared" si="28"/>
        <v>10000</v>
      </c>
      <c r="E199" s="105">
        <f t="shared" si="27"/>
        <v>0</v>
      </c>
      <c r="F199" s="107">
        <f t="shared" si="29"/>
        <v>10000</v>
      </c>
      <c r="G199" s="110">
        <v>8503</v>
      </c>
      <c r="H199" s="110">
        <v>3499</v>
      </c>
      <c r="I199" s="110">
        <v>1695.44</v>
      </c>
      <c r="J199" s="110">
        <f t="shared" si="30"/>
        <v>23697.439999999999</v>
      </c>
      <c r="K199" s="110">
        <f t="shared" si="31"/>
        <v>23697.439999999999</v>
      </c>
      <c r="L199" s="106">
        <f t="shared" si="32"/>
        <v>9.3283582089552244</v>
      </c>
      <c r="M199" s="127">
        <f t="shared" si="33"/>
        <v>0.35881512939794341</v>
      </c>
      <c r="N199" s="127">
        <f t="shared" si="34"/>
        <v>0.14765307982634412</v>
      </c>
      <c r="O199" s="127">
        <f t="shared" si="35"/>
        <v>7.1545280840462092E-2</v>
      </c>
    </row>
    <row r="200" spans="1:15" x14ac:dyDescent="0.25">
      <c r="A200" s="11" t="s">
        <v>246</v>
      </c>
      <c r="B200" s="12">
        <v>1431</v>
      </c>
      <c r="C200" s="14" t="s">
        <v>54</v>
      </c>
      <c r="D200" s="104">
        <f t="shared" si="28"/>
        <v>17248</v>
      </c>
      <c r="E200" s="105">
        <f t="shared" si="27"/>
        <v>7386.7</v>
      </c>
      <c r="F200" s="107">
        <f t="shared" si="29"/>
        <v>24634.7</v>
      </c>
      <c r="G200" s="110">
        <v>16650</v>
      </c>
      <c r="H200" s="110">
        <v>27665.32</v>
      </c>
      <c r="I200" s="110">
        <v>14022.09</v>
      </c>
      <c r="J200" s="110">
        <f t="shared" si="30"/>
        <v>75585.41</v>
      </c>
      <c r="K200" s="110">
        <f t="shared" si="31"/>
        <v>82972.109999999986</v>
      </c>
      <c r="L200" s="106">
        <f t="shared" si="32"/>
        <v>17.215024458420686</v>
      </c>
      <c r="M200" s="127">
        <f t="shared" si="33"/>
        <v>0.20066983954005754</v>
      </c>
      <c r="N200" s="127">
        <f t="shared" si="34"/>
        <v>0.33342914866212281</v>
      </c>
      <c r="O200" s="127">
        <f t="shared" si="35"/>
        <v>0.16899763064962434</v>
      </c>
    </row>
    <row r="201" spans="1:15" x14ac:dyDescent="0.25">
      <c r="A201" s="11" t="s">
        <v>247</v>
      </c>
      <c r="B201" s="12">
        <v>1972</v>
      </c>
      <c r="C201" s="14" t="s">
        <v>65</v>
      </c>
      <c r="D201" s="104">
        <f t="shared" si="28"/>
        <v>100598</v>
      </c>
      <c r="E201" s="105">
        <f t="shared" si="27"/>
        <v>0</v>
      </c>
      <c r="F201" s="107">
        <f t="shared" si="29"/>
        <v>100598</v>
      </c>
      <c r="G201" s="110">
        <v>18162</v>
      </c>
      <c r="H201" s="110">
        <v>114296</v>
      </c>
      <c r="I201" s="110">
        <v>17742</v>
      </c>
      <c r="J201" s="110">
        <f t="shared" si="30"/>
        <v>250798</v>
      </c>
      <c r="K201" s="110">
        <f t="shared" si="31"/>
        <v>250798</v>
      </c>
      <c r="L201" s="106">
        <f t="shared" si="32"/>
        <v>51.013184584178497</v>
      </c>
      <c r="M201" s="127">
        <f t="shared" si="33"/>
        <v>7.2416845429389393E-2</v>
      </c>
      <c r="N201" s="127">
        <f t="shared" si="34"/>
        <v>0.45572931203598116</v>
      </c>
      <c r="O201" s="127">
        <f t="shared" si="35"/>
        <v>7.0742190926562407E-2</v>
      </c>
    </row>
    <row r="202" spans="1:15" x14ac:dyDescent="0.25">
      <c r="A202" s="11" t="s">
        <v>248</v>
      </c>
      <c r="B202" s="12">
        <v>1288</v>
      </c>
      <c r="C202" s="14" t="s">
        <v>52</v>
      </c>
      <c r="D202" s="104">
        <f t="shared" si="28"/>
        <v>11666</v>
      </c>
      <c r="E202" s="105">
        <f t="shared" si="27"/>
        <v>0</v>
      </c>
      <c r="F202" s="107">
        <f t="shared" si="29"/>
        <v>11666</v>
      </c>
      <c r="G202" s="110">
        <v>16650</v>
      </c>
      <c r="H202" s="110">
        <v>30965</v>
      </c>
      <c r="I202" s="110">
        <v>4602.82</v>
      </c>
      <c r="J202" s="110">
        <f t="shared" si="30"/>
        <v>63883.82</v>
      </c>
      <c r="K202" s="110">
        <f t="shared" si="31"/>
        <v>63883.82</v>
      </c>
      <c r="L202" s="106">
        <f t="shared" si="32"/>
        <v>9.0574534161490678</v>
      </c>
      <c r="M202" s="127">
        <f t="shared" si="33"/>
        <v>0.2606293737600538</v>
      </c>
      <c r="N202" s="127">
        <f t="shared" si="34"/>
        <v>0.48470802153033427</v>
      </c>
      <c r="O202" s="127">
        <f t="shared" si="35"/>
        <v>7.2049855503318369E-2</v>
      </c>
    </row>
    <row r="203" spans="1:15" x14ac:dyDescent="0.25">
      <c r="A203" s="11" t="s">
        <v>249</v>
      </c>
      <c r="B203" s="12">
        <v>5758</v>
      </c>
      <c r="C203" s="14" t="s">
        <v>54</v>
      </c>
      <c r="D203" s="104">
        <f t="shared" si="28"/>
        <v>325000</v>
      </c>
      <c r="E203" s="105">
        <f t="shared" si="27"/>
        <v>0</v>
      </c>
      <c r="F203" s="107">
        <f t="shared" si="29"/>
        <v>325000</v>
      </c>
      <c r="G203" s="110">
        <v>32379</v>
      </c>
      <c r="H203" s="110">
        <v>66805.56</v>
      </c>
      <c r="I203" s="110">
        <v>35458.619999999995</v>
      </c>
      <c r="J203" s="110">
        <f t="shared" si="30"/>
        <v>459643.18</v>
      </c>
      <c r="K203" s="110">
        <f t="shared" si="31"/>
        <v>459643.18</v>
      </c>
      <c r="L203" s="106">
        <f t="shared" si="32"/>
        <v>56.443209447724904</v>
      </c>
      <c r="M203" s="127">
        <f t="shared" si="33"/>
        <v>7.0443773363503409E-2</v>
      </c>
      <c r="N203" s="127">
        <f t="shared" si="34"/>
        <v>0.14534221958868182</v>
      </c>
      <c r="O203" s="127">
        <f t="shared" si="35"/>
        <v>7.7143796629376718E-2</v>
      </c>
    </row>
    <row r="204" spans="1:15" x14ac:dyDescent="0.25">
      <c r="A204" s="11" t="s">
        <v>250</v>
      </c>
      <c r="B204" s="12">
        <v>4545</v>
      </c>
      <c r="C204" s="14" t="s">
        <v>54</v>
      </c>
      <c r="D204" s="104">
        <f t="shared" si="28"/>
        <v>0</v>
      </c>
      <c r="E204" s="105">
        <f t="shared" si="27"/>
        <v>212855.97999999998</v>
      </c>
      <c r="F204" s="107">
        <f t="shared" si="29"/>
        <v>212855.97999999998</v>
      </c>
      <c r="G204" s="110">
        <v>25225</v>
      </c>
      <c r="H204" s="110">
        <v>35129.279999999999</v>
      </c>
      <c r="I204" s="110">
        <v>28245.310000000005</v>
      </c>
      <c r="J204" s="110">
        <f t="shared" si="30"/>
        <v>88599.59</v>
      </c>
      <c r="K204" s="110">
        <f t="shared" si="31"/>
        <v>301455.57</v>
      </c>
      <c r="L204" s="106">
        <f t="shared" si="32"/>
        <v>46.832998899889986</v>
      </c>
      <c r="M204" s="127">
        <f t="shared" si="33"/>
        <v>8.3677339251021304E-2</v>
      </c>
      <c r="N204" s="127">
        <f t="shared" si="34"/>
        <v>0.11653219743128315</v>
      </c>
      <c r="O204" s="127">
        <f t="shared" si="35"/>
        <v>9.3696427636085822E-2</v>
      </c>
    </row>
    <row r="205" spans="1:15" x14ac:dyDescent="0.25">
      <c r="A205" s="11" t="s">
        <v>251</v>
      </c>
      <c r="B205" s="12">
        <v>249</v>
      </c>
      <c r="C205" s="14" t="s">
        <v>50</v>
      </c>
      <c r="D205" s="104">
        <f t="shared" si="28"/>
        <v>1000</v>
      </c>
      <c r="E205" s="105">
        <f t="shared" si="27"/>
        <v>0</v>
      </c>
      <c r="F205" s="107">
        <f t="shared" si="29"/>
        <v>1000</v>
      </c>
      <c r="G205" s="110">
        <v>6660</v>
      </c>
      <c r="H205" s="110">
        <v>5000</v>
      </c>
      <c r="I205" s="110">
        <v>1137</v>
      </c>
      <c r="J205" s="110">
        <f t="shared" si="30"/>
        <v>13797</v>
      </c>
      <c r="K205" s="110">
        <f t="shared" si="31"/>
        <v>13797</v>
      </c>
      <c r="L205" s="106">
        <f t="shared" si="32"/>
        <v>4.0160642570281126</v>
      </c>
      <c r="M205" s="127">
        <f t="shared" si="33"/>
        <v>0.48271363339856488</v>
      </c>
      <c r="N205" s="127">
        <f t="shared" si="34"/>
        <v>0.36239762267159525</v>
      </c>
      <c r="O205" s="127">
        <f t="shared" si="35"/>
        <v>8.2409219395520761E-2</v>
      </c>
    </row>
    <row r="206" spans="1:15" x14ac:dyDescent="0.25">
      <c r="A206" s="11" t="s">
        <v>252</v>
      </c>
      <c r="B206" s="12">
        <v>1041</v>
      </c>
      <c r="C206" s="14" t="s">
        <v>54</v>
      </c>
      <c r="D206" s="104">
        <f t="shared" si="28"/>
        <v>24306.55</v>
      </c>
      <c r="E206" s="105">
        <f t="shared" si="27"/>
        <v>0</v>
      </c>
      <c r="F206" s="107">
        <f t="shared" si="29"/>
        <v>24306.55</v>
      </c>
      <c r="G206" s="110">
        <v>8503</v>
      </c>
      <c r="H206" s="110">
        <v>41884.639999999999</v>
      </c>
      <c r="I206" s="110">
        <v>7084.1699999999992</v>
      </c>
      <c r="J206" s="110">
        <f t="shared" si="30"/>
        <v>81778.36</v>
      </c>
      <c r="K206" s="110">
        <f t="shared" si="31"/>
        <v>81778.36</v>
      </c>
      <c r="L206" s="106">
        <f t="shared" si="32"/>
        <v>23.349231508165225</v>
      </c>
      <c r="M206" s="127">
        <f t="shared" si="33"/>
        <v>0.10397616190884727</v>
      </c>
      <c r="N206" s="127">
        <f t="shared" si="34"/>
        <v>0.5121726579011856</v>
      </c>
      <c r="O206" s="127">
        <f t="shared" si="35"/>
        <v>8.6626462061601614E-2</v>
      </c>
    </row>
    <row r="207" spans="1:15" x14ac:dyDescent="0.25">
      <c r="A207" s="11" t="s">
        <v>253</v>
      </c>
      <c r="B207" s="12">
        <v>290</v>
      </c>
      <c r="C207" s="14" t="s">
        <v>54</v>
      </c>
      <c r="D207" s="104">
        <f t="shared" si="28"/>
        <v>623.5</v>
      </c>
      <c r="E207" s="105">
        <f t="shared" si="27"/>
        <v>300</v>
      </c>
      <c r="F207" s="107">
        <f t="shared" si="29"/>
        <v>923.5</v>
      </c>
      <c r="G207" s="110">
        <v>6660</v>
      </c>
      <c r="H207" s="110">
        <v>41046.86</v>
      </c>
      <c r="I207" s="110">
        <v>3536.37</v>
      </c>
      <c r="J207" s="110">
        <f t="shared" si="30"/>
        <v>51866.73</v>
      </c>
      <c r="K207" s="110">
        <f t="shared" si="31"/>
        <v>52166.73</v>
      </c>
      <c r="L207" s="106">
        <f t="shared" si="32"/>
        <v>3.1844827586206899</v>
      </c>
      <c r="M207" s="127">
        <f t="shared" si="33"/>
        <v>0.12766757663361303</v>
      </c>
      <c r="N207" s="127">
        <f t="shared" si="34"/>
        <v>0.7868398115043822</v>
      </c>
      <c r="O207" s="127">
        <f t="shared" si="35"/>
        <v>6.7789757954926436E-2</v>
      </c>
    </row>
    <row r="208" spans="1:15" x14ac:dyDescent="0.25">
      <c r="A208" s="11" t="s">
        <v>254</v>
      </c>
      <c r="B208" s="12">
        <v>1836</v>
      </c>
      <c r="C208" s="14" t="s">
        <v>52</v>
      </c>
      <c r="D208" s="104">
        <f t="shared" si="28"/>
        <v>89820</v>
      </c>
      <c r="E208" s="105">
        <f t="shared" si="27"/>
        <v>0</v>
      </c>
      <c r="F208" s="107">
        <f t="shared" si="29"/>
        <v>89820</v>
      </c>
      <c r="G208" s="110">
        <v>16650</v>
      </c>
      <c r="H208" s="110">
        <v>15400</v>
      </c>
      <c r="I208" s="110">
        <v>7684.9299999999994</v>
      </c>
      <c r="J208" s="110">
        <f t="shared" si="30"/>
        <v>129554.93</v>
      </c>
      <c r="K208" s="110">
        <f t="shared" si="31"/>
        <v>129554.93</v>
      </c>
      <c r="L208" s="106">
        <f t="shared" si="32"/>
        <v>48.921568627450981</v>
      </c>
      <c r="M208" s="127">
        <f t="shared" si="33"/>
        <v>0.12851691556623898</v>
      </c>
      <c r="N208" s="127">
        <f t="shared" si="34"/>
        <v>0.1188684984816865</v>
      </c>
      <c r="O208" s="127">
        <f t="shared" si="35"/>
        <v>5.931792792447188E-2</v>
      </c>
    </row>
    <row r="209" spans="1:15" x14ac:dyDescent="0.25">
      <c r="A209" s="11" t="s">
        <v>255</v>
      </c>
      <c r="B209" s="12">
        <v>3893</v>
      </c>
      <c r="C209" s="14" t="s">
        <v>52</v>
      </c>
      <c r="D209" s="104">
        <f t="shared" si="28"/>
        <v>91000</v>
      </c>
      <c r="E209" s="105">
        <f t="shared" si="27"/>
        <v>0</v>
      </c>
      <c r="F209" s="107">
        <f t="shared" si="29"/>
        <v>91000</v>
      </c>
      <c r="G209" s="110">
        <v>21606</v>
      </c>
      <c r="H209" s="110">
        <v>0</v>
      </c>
      <c r="I209" s="110">
        <v>494.96</v>
      </c>
      <c r="J209" s="110">
        <f t="shared" si="30"/>
        <v>113100.96</v>
      </c>
      <c r="K209" s="110">
        <f t="shared" si="31"/>
        <v>113100.96</v>
      </c>
      <c r="L209" s="106">
        <f t="shared" si="32"/>
        <v>23.375288980220908</v>
      </c>
      <c r="M209" s="127">
        <f t="shared" si="33"/>
        <v>0.19103286125953306</v>
      </c>
      <c r="N209" s="127">
        <f t="shared" si="34"/>
        <v>0</v>
      </c>
      <c r="O209" s="127">
        <f t="shared" si="35"/>
        <v>4.3762670095815271E-3</v>
      </c>
    </row>
    <row r="210" spans="1:15" x14ac:dyDescent="0.25">
      <c r="A210" s="11" t="s">
        <v>256</v>
      </c>
      <c r="B210" s="12">
        <v>661</v>
      </c>
      <c r="C210" s="14" t="s">
        <v>44</v>
      </c>
      <c r="D210" s="104">
        <f t="shared" si="28"/>
        <v>5958</v>
      </c>
      <c r="E210" s="105">
        <f t="shared" si="27"/>
        <v>1990.92</v>
      </c>
      <c r="F210" s="107">
        <f t="shared" si="29"/>
        <v>7948.92</v>
      </c>
      <c r="G210" s="110">
        <v>8503</v>
      </c>
      <c r="H210" s="110">
        <v>32438</v>
      </c>
      <c r="I210" s="110">
        <v>4485.97</v>
      </c>
      <c r="J210" s="110">
        <f t="shared" si="30"/>
        <v>51384.97</v>
      </c>
      <c r="K210" s="110">
        <f t="shared" si="31"/>
        <v>53375.89</v>
      </c>
      <c r="L210" s="106">
        <f t="shared" si="32"/>
        <v>12.025597579425114</v>
      </c>
      <c r="M210" s="127">
        <f t="shared" si="33"/>
        <v>0.15930413525657372</v>
      </c>
      <c r="N210" s="127">
        <f t="shared" si="34"/>
        <v>0.60772757138101119</v>
      </c>
      <c r="O210" s="127">
        <f t="shared" si="35"/>
        <v>8.4044874942600489E-2</v>
      </c>
    </row>
    <row r="211" spans="1:15" x14ac:dyDescent="0.25">
      <c r="A211" s="11" t="s">
        <v>257</v>
      </c>
      <c r="B211" s="12">
        <v>6289</v>
      </c>
      <c r="C211" s="14" t="s">
        <v>54</v>
      </c>
      <c r="D211" s="104">
        <f t="shared" si="28"/>
        <v>158895</v>
      </c>
      <c r="E211" s="105">
        <f t="shared" si="27"/>
        <v>45297</v>
      </c>
      <c r="F211" s="107">
        <f t="shared" si="29"/>
        <v>204192</v>
      </c>
      <c r="G211" s="110">
        <v>34904</v>
      </c>
      <c r="H211" s="110">
        <v>47729.159999999996</v>
      </c>
      <c r="I211" s="110">
        <v>33605.879999999997</v>
      </c>
      <c r="J211" s="110">
        <f t="shared" si="30"/>
        <v>275134.03999999998</v>
      </c>
      <c r="K211" s="110">
        <f t="shared" si="31"/>
        <v>320431.03999999998</v>
      </c>
      <c r="L211" s="106">
        <f t="shared" si="32"/>
        <v>32.468118937827953</v>
      </c>
      <c r="M211" s="127">
        <f t="shared" si="33"/>
        <v>0.10892827361544001</v>
      </c>
      <c r="N211" s="127">
        <f t="shared" si="34"/>
        <v>0.14895298532876217</v>
      </c>
      <c r="O211" s="127">
        <f t="shared" si="35"/>
        <v>0.10487710553883918</v>
      </c>
    </row>
    <row r="212" spans="1:15" x14ac:dyDescent="0.25">
      <c r="A212" s="11" t="s">
        <v>258</v>
      </c>
      <c r="B212" s="12">
        <v>789</v>
      </c>
      <c r="C212" s="14" t="s">
        <v>44</v>
      </c>
      <c r="D212" s="104">
        <f t="shared" si="28"/>
        <v>16882</v>
      </c>
      <c r="E212" s="105">
        <f t="shared" si="27"/>
        <v>11615</v>
      </c>
      <c r="F212" s="107">
        <f t="shared" si="29"/>
        <v>28497</v>
      </c>
      <c r="G212" s="110">
        <v>8503</v>
      </c>
      <c r="H212" s="110">
        <v>7858</v>
      </c>
      <c r="I212" s="110">
        <v>20915.61</v>
      </c>
      <c r="J212" s="110">
        <f t="shared" si="30"/>
        <v>54158.61</v>
      </c>
      <c r="K212" s="110">
        <f t="shared" si="31"/>
        <v>65773.61</v>
      </c>
      <c r="L212" s="106">
        <f t="shared" si="32"/>
        <v>36.117870722433459</v>
      </c>
      <c r="M212" s="127">
        <f t="shared" si="33"/>
        <v>0.12927677224953898</v>
      </c>
      <c r="N212" s="127">
        <f t="shared" si="34"/>
        <v>0.11947040766045836</v>
      </c>
      <c r="O212" s="127">
        <f t="shared" si="35"/>
        <v>0.31799394924499358</v>
      </c>
    </row>
    <row r="213" spans="1:15" x14ac:dyDescent="0.25">
      <c r="A213" s="11" t="s">
        <v>259</v>
      </c>
      <c r="B213" s="12">
        <v>392</v>
      </c>
      <c r="C213" s="14" t="s">
        <v>52</v>
      </c>
      <c r="D213" s="104">
        <f t="shared" si="28"/>
        <v>1500</v>
      </c>
      <c r="E213" s="105">
        <f t="shared" si="27"/>
        <v>0</v>
      </c>
      <c r="F213" s="107">
        <f t="shared" si="29"/>
        <v>1500</v>
      </c>
      <c r="G213" s="110">
        <v>6660</v>
      </c>
      <c r="H213" s="110">
        <v>0</v>
      </c>
      <c r="I213" s="110">
        <v>10373.125</v>
      </c>
      <c r="J213" s="110">
        <f t="shared" si="30"/>
        <v>18533.125</v>
      </c>
      <c r="K213" s="110">
        <f t="shared" si="31"/>
        <v>18533.125</v>
      </c>
      <c r="L213" s="106">
        <f t="shared" si="32"/>
        <v>3.8265306122448979</v>
      </c>
      <c r="M213" s="127">
        <f t="shared" si="33"/>
        <v>0.35935655751525986</v>
      </c>
      <c r="N213" s="127">
        <f t="shared" si="34"/>
        <v>0</v>
      </c>
      <c r="O213" s="127">
        <f t="shared" si="35"/>
        <v>0.55970728088220412</v>
      </c>
    </row>
    <row r="214" spans="1:15" x14ac:dyDescent="0.25">
      <c r="A214" s="11" t="s">
        <v>260</v>
      </c>
      <c r="B214" s="12">
        <v>255</v>
      </c>
      <c r="C214" s="14" t="s">
        <v>54</v>
      </c>
      <c r="D214" s="104">
        <f t="shared" si="28"/>
        <v>1000</v>
      </c>
      <c r="E214" s="105">
        <f t="shared" si="27"/>
        <v>0</v>
      </c>
      <c r="F214" s="107">
        <f t="shared" si="29"/>
        <v>1000</v>
      </c>
      <c r="G214" s="110">
        <v>6660</v>
      </c>
      <c r="H214" s="110">
        <v>4911.8600000000006</v>
      </c>
      <c r="I214" s="110">
        <v>1866.87</v>
      </c>
      <c r="J214" s="110">
        <f t="shared" si="30"/>
        <v>14438.73</v>
      </c>
      <c r="K214" s="110">
        <f t="shared" si="31"/>
        <v>14438.73</v>
      </c>
      <c r="L214" s="106">
        <f t="shared" si="32"/>
        <v>3.9215686274509802</v>
      </c>
      <c r="M214" s="127">
        <f t="shared" si="33"/>
        <v>0.46125940439359975</v>
      </c>
      <c r="N214" s="127">
        <f t="shared" si="34"/>
        <v>0.34018642913885089</v>
      </c>
      <c r="O214" s="127">
        <f t="shared" si="35"/>
        <v>0.12929599763968161</v>
      </c>
    </row>
    <row r="215" spans="1:15" x14ac:dyDescent="0.25">
      <c r="A215" s="11" t="s">
        <v>261</v>
      </c>
      <c r="B215" s="12">
        <v>1410</v>
      </c>
      <c r="C215" s="14" t="s">
        <v>65</v>
      </c>
      <c r="D215" s="104">
        <f t="shared" si="28"/>
        <v>3878</v>
      </c>
      <c r="E215" s="105">
        <f t="shared" si="27"/>
        <v>0</v>
      </c>
      <c r="F215" s="107">
        <f t="shared" si="29"/>
        <v>3878</v>
      </c>
      <c r="G215" s="110">
        <v>16650</v>
      </c>
      <c r="H215" s="110">
        <v>36165</v>
      </c>
      <c r="I215" s="110">
        <v>4429.1099999999997</v>
      </c>
      <c r="J215" s="110">
        <f t="shared" si="30"/>
        <v>61122.11</v>
      </c>
      <c r="K215" s="110">
        <f t="shared" si="31"/>
        <v>61122.11</v>
      </c>
      <c r="L215" s="106">
        <f t="shared" si="32"/>
        <v>2.7503546099290781</v>
      </c>
      <c r="M215" s="127">
        <f t="shared" si="33"/>
        <v>0.27240551741423846</v>
      </c>
      <c r="N215" s="127">
        <f t="shared" si="34"/>
        <v>0.59168441665380989</v>
      </c>
      <c r="O215" s="127">
        <f t="shared" si="35"/>
        <v>7.2463303377452118E-2</v>
      </c>
    </row>
    <row r="216" spans="1:15" x14ac:dyDescent="0.25">
      <c r="A216" s="11" t="s">
        <v>262</v>
      </c>
      <c r="B216" s="12">
        <v>12791</v>
      </c>
      <c r="C216" s="14" t="s">
        <v>44</v>
      </c>
      <c r="D216" s="104">
        <f t="shared" si="28"/>
        <v>245845</v>
      </c>
      <c r="E216" s="105">
        <f t="shared" si="27"/>
        <v>24285</v>
      </c>
      <c r="F216" s="107">
        <f t="shared" si="29"/>
        <v>270130</v>
      </c>
      <c r="G216" s="110">
        <v>76540</v>
      </c>
      <c r="H216" s="110">
        <v>13146</v>
      </c>
      <c r="I216" s="110">
        <v>40154</v>
      </c>
      <c r="J216" s="110">
        <f t="shared" si="30"/>
        <v>375685</v>
      </c>
      <c r="K216" s="110">
        <f t="shared" si="31"/>
        <v>399970</v>
      </c>
      <c r="L216" s="106">
        <f t="shared" si="32"/>
        <v>21.118755374872958</v>
      </c>
      <c r="M216" s="127">
        <f t="shared" si="33"/>
        <v>0.19136435232642449</v>
      </c>
      <c r="N216" s="127">
        <f t="shared" si="34"/>
        <v>3.2867465059879489E-2</v>
      </c>
      <c r="O216" s="127">
        <f t="shared" si="35"/>
        <v>0.10039252943970797</v>
      </c>
    </row>
    <row r="217" spans="1:15" x14ac:dyDescent="0.25">
      <c r="A217" s="11" t="s">
        <v>263</v>
      </c>
      <c r="B217" s="12">
        <v>12621</v>
      </c>
      <c r="C217" s="14" t="s">
        <v>44</v>
      </c>
      <c r="D217" s="104">
        <f t="shared" si="28"/>
        <v>449587</v>
      </c>
      <c r="E217" s="105">
        <f t="shared" si="27"/>
        <v>164716</v>
      </c>
      <c r="F217" s="107">
        <f t="shared" si="29"/>
        <v>614303</v>
      </c>
      <c r="G217" s="110">
        <v>70047</v>
      </c>
      <c r="H217" s="110">
        <v>83627</v>
      </c>
      <c r="I217" s="110">
        <v>43330</v>
      </c>
      <c r="J217" s="110">
        <f t="shared" si="30"/>
        <v>646591</v>
      </c>
      <c r="K217" s="110">
        <f t="shared" si="31"/>
        <v>811307</v>
      </c>
      <c r="L217" s="106">
        <f t="shared" si="32"/>
        <v>48.673084541636953</v>
      </c>
      <c r="M217" s="127">
        <f t="shared" si="33"/>
        <v>8.6338463738141052E-2</v>
      </c>
      <c r="N217" s="127">
        <f t="shared" si="34"/>
        <v>0.10307688704768972</v>
      </c>
      <c r="O217" s="127">
        <f t="shared" si="35"/>
        <v>5.3407649632013526E-2</v>
      </c>
    </row>
    <row r="218" spans="1:15" x14ac:dyDescent="0.25">
      <c r="A218" s="11" t="s">
        <v>264</v>
      </c>
      <c r="B218" s="12">
        <v>10866</v>
      </c>
      <c r="C218" s="14" t="s">
        <v>44</v>
      </c>
      <c r="D218" s="104">
        <f t="shared" si="28"/>
        <v>67806.3</v>
      </c>
      <c r="E218" s="105">
        <f t="shared" si="27"/>
        <v>0</v>
      </c>
      <c r="F218" s="107">
        <f t="shared" si="29"/>
        <v>67806.3</v>
      </c>
      <c r="G218" s="110">
        <v>60306</v>
      </c>
      <c r="H218" s="110">
        <v>0</v>
      </c>
      <c r="I218" s="110">
        <v>0</v>
      </c>
      <c r="J218" s="110">
        <f t="shared" si="30"/>
        <v>128112.3</v>
      </c>
      <c r="K218" s="110">
        <f t="shared" si="31"/>
        <v>128112.3</v>
      </c>
      <c r="L218" s="106">
        <f t="shared" si="32"/>
        <v>6.2402263942573164</v>
      </c>
      <c r="M218" s="127">
        <f t="shared" si="33"/>
        <v>0.47072763505143533</v>
      </c>
      <c r="N218" s="127">
        <f t="shared" si="34"/>
        <v>0</v>
      </c>
      <c r="O218" s="127">
        <f t="shared" si="35"/>
        <v>0</v>
      </c>
    </row>
    <row r="219" spans="1:15" x14ac:dyDescent="0.25">
      <c r="A219" s="11" t="s">
        <v>265</v>
      </c>
      <c r="B219" s="12">
        <v>10574</v>
      </c>
      <c r="C219" s="14" t="s">
        <v>44</v>
      </c>
      <c r="D219" s="104">
        <f t="shared" si="28"/>
        <v>269459.57</v>
      </c>
      <c r="E219" s="105">
        <f t="shared" si="27"/>
        <v>44539.260000000009</v>
      </c>
      <c r="F219" s="107">
        <f t="shared" si="29"/>
        <v>313998.83</v>
      </c>
      <c r="G219" s="110">
        <v>71996.44</v>
      </c>
      <c r="H219" s="110">
        <v>61165.67</v>
      </c>
      <c r="I219" s="110">
        <v>16618.22</v>
      </c>
      <c r="J219" s="110">
        <f t="shared" si="30"/>
        <v>419239.9</v>
      </c>
      <c r="K219" s="110">
        <f t="shared" si="31"/>
        <v>463779.16000000003</v>
      </c>
      <c r="L219" s="106">
        <f t="shared" si="32"/>
        <v>29.695368829203709</v>
      </c>
      <c r="M219" s="127">
        <f t="shared" si="33"/>
        <v>0.15523862693614779</v>
      </c>
      <c r="N219" s="127">
        <f t="shared" si="34"/>
        <v>0.13188533525309759</v>
      </c>
      <c r="O219" s="127">
        <f t="shared" si="35"/>
        <v>3.5832183576338356E-2</v>
      </c>
    </row>
    <row r="220" spans="1:15" x14ac:dyDescent="0.25">
      <c r="A220" s="11" t="s">
        <v>266</v>
      </c>
      <c r="B220" s="12">
        <v>125032</v>
      </c>
      <c r="C220" s="14" t="s">
        <v>50</v>
      </c>
      <c r="D220" s="104">
        <f t="shared" si="28"/>
        <v>4660671</v>
      </c>
      <c r="E220" s="105">
        <f t="shared" si="27"/>
        <v>0</v>
      </c>
      <c r="F220" s="107">
        <f t="shared" si="29"/>
        <v>4660671</v>
      </c>
      <c r="G220" s="110">
        <v>693928</v>
      </c>
      <c r="H220" s="110">
        <v>0</v>
      </c>
      <c r="I220" s="110">
        <v>336673</v>
      </c>
      <c r="J220" s="110">
        <f t="shared" si="30"/>
        <v>5691272</v>
      </c>
      <c r="K220" s="110">
        <f t="shared" si="31"/>
        <v>5691272</v>
      </c>
      <c r="L220" s="106">
        <f t="shared" si="32"/>
        <v>37.27582538870049</v>
      </c>
      <c r="M220" s="127">
        <f t="shared" si="33"/>
        <v>0.1219284546582908</v>
      </c>
      <c r="N220" s="127">
        <f t="shared" si="34"/>
        <v>0</v>
      </c>
      <c r="O220" s="127">
        <f t="shared" si="35"/>
        <v>5.9156019954765826E-2</v>
      </c>
    </row>
    <row r="221" spans="1:15" x14ac:dyDescent="0.25">
      <c r="A221" s="11" t="s">
        <v>267</v>
      </c>
      <c r="B221" s="12">
        <v>4612</v>
      </c>
      <c r="C221" s="14" t="s">
        <v>44</v>
      </c>
      <c r="D221" s="104">
        <f t="shared" si="28"/>
        <v>184000</v>
      </c>
      <c r="E221" s="105">
        <f t="shared" si="27"/>
        <v>0</v>
      </c>
      <c r="F221" s="107">
        <f t="shared" si="29"/>
        <v>184000</v>
      </c>
      <c r="G221" s="110">
        <v>25597</v>
      </c>
      <c r="H221" s="110">
        <v>0</v>
      </c>
      <c r="I221" s="110">
        <v>4316.59</v>
      </c>
      <c r="J221" s="110">
        <f t="shared" si="30"/>
        <v>213913.59</v>
      </c>
      <c r="K221" s="110">
        <f t="shared" si="31"/>
        <v>213913.59</v>
      </c>
      <c r="L221" s="106">
        <f t="shared" si="32"/>
        <v>39.895923677363399</v>
      </c>
      <c r="M221" s="127">
        <f t="shared" si="33"/>
        <v>0.11966046663982405</v>
      </c>
      <c r="N221" s="127">
        <f t="shared" si="34"/>
        <v>0</v>
      </c>
      <c r="O221" s="127">
        <f t="shared" si="35"/>
        <v>2.0179129339094354E-2</v>
      </c>
    </row>
    <row r="222" spans="1:15" x14ac:dyDescent="0.25">
      <c r="A222" s="11" t="s">
        <v>268</v>
      </c>
      <c r="B222" s="12">
        <v>10469</v>
      </c>
      <c r="C222" s="14" t="s">
        <v>44</v>
      </c>
      <c r="D222" s="104">
        <f t="shared" si="28"/>
        <v>599850</v>
      </c>
      <c r="E222" s="105">
        <f t="shared" si="27"/>
        <v>0</v>
      </c>
      <c r="F222" s="107">
        <f t="shared" si="29"/>
        <v>599850</v>
      </c>
      <c r="G222" s="110">
        <v>58103</v>
      </c>
      <c r="H222" s="110">
        <v>14381</v>
      </c>
      <c r="I222" s="110">
        <v>16146</v>
      </c>
      <c r="J222" s="110">
        <f t="shared" si="30"/>
        <v>688480</v>
      </c>
      <c r="K222" s="110">
        <f t="shared" si="31"/>
        <v>688480</v>
      </c>
      <c r="L222" s="106">
        <f t="shared" si="32"/>
        <v>57.297736173464514</v>
      </c>
      <c r="M222" s="127">
        <f t="shared" si="33"/>
        <v>8.4393155937717873E-2</v>
      </c>
      <c r="N222" s="127">
        <f t="shared" si="34"/>
        <v>2.088804322565652E-2</v>
      </c>
      <c r="O222" s="127">
        <f t="shared" si="35"/>
        <v>2.3451661631419939E-2</v>
      </c>
    </row>
    <row r="223" spans="1:15" x14ac:dyDescent="0.25">
      <c r="A223" s="11" t="s">
        <v>269</v>
      </c>
      <c r="B223" s="12">
        <v>178</v>
      </c>
      <c r="C223" s="14" t="s">
        <v>39</v>
      </c>
      <c r="D223" s="113">
        <f t="shared" si="28"/>
        <v>1450.7</v>
      </c>
      <c r="E223" s="99">
        <f t="shared" si="27"/>
        <v>1000</v>
      </c>
      <c r="F223" s="107">
        <f t="shared" si="29"/>
        <v>2450.6999999999998</v>
      </c>
      <c r="G223" s="110">
        <v>6660</v>
      </c>
      <c r="H223" s="110">
        <v>9105.23</v>
      </c>
      <c r="I223" s="110">
        <v>471.83000000000004</v>
      </c>
      <c r="J223" s="110">
        <f t="shared" si="30"/>
        <v>17687.760000000002</v>
      </c>
      <c r="K223" s="110">
        <f t="shared" si="31"/>
        <v>18687.760000000002</v>
      </c>
      <c r="L223" s="106">
        <f t="shared" si="32"/>
        <v>13.767977528089887</v>
      </c>
      <c r="M223" s="115">
        <f t="shared" si="33"/>
        <v>0.35638300149402602</v>
      </c>
      <c r="N223" s="115">
        <f t="shared" si="34"/>
        <v>0.48722960911313068</v>
      </c>
      <c r="O223" s="115">
        <f t="shared" si="35"/>
        <v>2.5248076816054999E-2</v>
      </c>
    </row>
    <row r="224" spans="1:15" x14ac:dyDescent="0.25">
      <c r="A224" s="11"/>
      <c r="B224" s="111"/>
      <c r="C224" s="17"/>
      <c r="D224" s="110"/>
      <c r="E224" s="110"/>
      <c r="F224" s="110"/>
      <c r="G224" s="110"/>
      <c r="H224" s="88"/>
      <c r="I224" s="88"/>
      <c r="J224" s="88"/>
      <c r="K224" s="88"/>
      <c r="L224" s="106"/>
      <c r="M224" s="88"/>
      <c r="N224" s="88"/>
      <c r="O224" s="88"/>
    </row>
    <row r="225" spans="1:15" x14ac:dyDescent="0.25">
      <c r="A225" s="67" t="s">
        <v>278</v>
      </c>
      <c r="B225" s="68">
        <f>SUBTOTAL(9,B2:B223)</f>
        <v>3746528</v>
      </c>
      <c r="C225" s="68"/>
      <c r="D225" s="117">
        <f t="shared" ref="D225:K225" si="36">SUBTOTAL(9,D2:D223)</f>
        <v>147233988.24099997</v>
      </c>
      <c r="E225" s="117">
        <f t="shared" si="36"/>
        <v>2763331.8600000013</v>
      </c>
      <c r="F225" s="117">
        <f t="shared" si="36"/>
        <v>149997320.10099998</v>
      </c>
      <c r="G225" s="117">
        <f t="shared" si="36"/>
        <v>21270957.780000001</v>
      </c>
      <c r="H225" s="117">
        <f t="shared" si="36"/>
        <v>10853775.165000007</v>
      </c>
      <c r="I225" s="117">
        <f t="shared" si="36"/>
        <v>10990593.364999995</v>
      </c>
      <c r="J225" s="117">
        <f t="shared" si="36"/>
        <v>190349314.55100003</v>
      </c>
      <c r="K225" s="117">
        <f t="shared" si="36"/>
        <v>193112646.41100001</v>
      </c>
      <c r="L225" s="100">
        <f t="shared" si="32"/>
        <v>40.036353685599032</v>
      </c>
      <c r="M225" s="102">
        <f t="shared" ref="M225" si="37">G225/K225</f>
        <v>0.11014792751961568</v>
      </c>
      <c r="N225" s="102">
        <f t="shared" ref="N225" si="38">H225/K225</f>
        <v>5.6204372767488305E-2</v>
      </c>
      <c r="O225" s="102">
        <f t="shared" ref="O225" si="39">I225/K225</f>
        <v>5.6912861841315186E-2</v>
      </c>
    </row>
    <row r="226" spans="1:15" x14ac:dyDescent="0.25">
      <c r="A226" s="73" t="s">
        <v>279</v>
      </c>
      <c r="B226" s="74">
        <f xml:space="preserve"> SUBTOTAL(1,B2:B223)</f>
        <v>16876.252252252252</v>
      </c>
      <c r="C226" s="74"/>
      <c r="D226" s="103">
        <f t="shared" ref="D226:O226" si="40" xml:space="preserve"> SUBTOTAL(1,D2:D223)</f>
        <v>663216.16324774758</v>
      </c>
      <c r="E226" s="103">
        <f t="shared" si="40"/>
        <v>12447.440810810816</v>
      </c>
      <c r="F226" s="103">
        <f t="shared" si="40"/>
        <v>675663.60405855847</v>
      </c>
      <c r="G226" s="103">
        <f t="shared" si="40"/>
        <v>95815.125135135138</v>
      </c>
      <c r="H226" s="103">
        <f t="shared" si="40"/>
        <v>48890.879121621649</v>
      </c>
      <c r="I226" s="103">
        <f t="shared" si="40"/>
        <v>49507.177319819799</v>
      </c>
      <c r="J226" s="103">
        <f t="shared" si="40"/>
        <v>857429.34482432448</v>
      </c>
      <c r="K226" s="103">
        <f t="shared" si="40"/>
        <v>869876.78563513525</v>
      </c>
      <c r="L226" s="116">
        <f t="shared" si="40"/>
        <v>26.371793627489708</v>
      </c>
      <c r="M226" s="79">
        <f t="shared" si="40"/>
        <v>0.1927507297401109</v>
      </c>
      <c r="N226" s="79">
        <f t="shared" si="40"/>
        <v>0.24461080875204427</v>
      </c>
      <c r="O226" s="79">
        <f t="shared" si="40"/>
        <v>0.117027248715522</v>
      </c>
    </row>
    <row r="227" spans="1:15" x14ac:dyDescent="0.25">
      <c r="A227" s="81" t="s">
        <v>280</v>
      </c>
      <c r="B227" s="82">
        <f xml:space="preserve"> MEDIAN(B2:B223)</f>
        <v>1904</v>
      </c>
      <c r="C227" s="82"/>
      <c r="D227" s="121">
        <f t="shared" ref="D227:O227" si="41" xml:space="preserve"> MEDIAN(D2:D223)</f>
        <v>26750</v>
      </c>
      <c r="E227" s="121">
        <f t="shared" si="41"/>
        <v>0</v>
      </c>
      <c r="F227" s="121">
        <f t="shared" si="41"/>
        <v>46748</v>
      </c>
      <c r="G227" s="121">
        <f t="shared" si="41"/>
        <v>16650</v>
      </c>
      <c r="H227" s="121">
        <f t="shared" si="41"/>
        <v>16752.18</v>
      </c>
      <c r="I227" s="121">
        <f t="shared" si="41"/>
        <v>10311.772499999999</v>
      </c>
      <c r="J227" s="121">
        <f t="shared" si="41"/>
        <v>87461.294999999984</v>
      </c>
      <c r="K227" s="121">
        <f t="shared" si="41"/>
        <v>100987.30499999999</v>
      </c>
      <c r="L227" s="126">
        <f t="shared" si="41"/>
        <v>22.911414692670284</v>
      </c>
      <c r="M227" s="86">
        <f t="shared" si="41"/>
        <v>0.15121071268876163</v>
      </c>
      <c r="N227" s="86">
        <f t="shared" si="41"/>
        <v>0.2026077838690514</v>
      </c>
      <c r="O227" s="86">
        <f t="shared" si="41"/>
        <v>8.6205746264313932E-2</v>
      </c>
    </row>
  </sheetData>
  <autoFilter ref="A1:O1"/>
  <printOptions horizontalCentered="1" gridLines="1"/>
  <pageMargins left="0.5" right="0.5" top="1" bottom="0.25" header="0.5" footer="0.25"/>
  <pageSetup orientation="landscape" r:id="rId1"/>
  <headerFooter>
    <oddHeader>&amp;L&amp;G&amp;C &amp;"Arial,Regular"&amp;12 2016 Financial Data
Municipal Boards - Revenue</oddHeader>
  </headerFooter>
  <ignoredErrors>
    <ignoredError sqref="L225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7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2" bestFit="1" customWidth="1"/>
    <col min="2" max="2" width="15.85546875" style="88" bestFit="1" customWidth="1"/>
    <col min="3" max="3" width="13.28515625" bestFit="1" customWidth="1"/>
    <col min="4" max="4" width="17.85546875" bestFit="1" customWidth="1"/>
    <col min="5" max="5" width="15.85546875" bestFit="1" customWidth="1"/>
    <col min="6" max="6" width="16" bestFit="1" customWidth="1"/>
    <col min="7" max="7" width="20.140625" bestFit="1" customWidth="1"/>
    <col min="8" max="8" width="15" bestFit="1" customWidth="1"/>
    <col min="9" max="9" width="16.42578125" bestFit="1" customWidth="1"/>
    <col min="10" max="11" width="17.85546875" bestFit="1" customWidth="1"/>
    <col min="12" max="12" width="15.5703125" bestFit="1" customWidth="1"/>
    <col min="13" max="13" width="21" bestFit="1" customWidth="1"/>
    <col min="14" max="14" width="20.28515625" bestFit="1" customWidth="1"/>
    <col min="15" max="15" width="19.28515625" bestFit="1" customWidth="1"/>
    <col min="16" max="16" width="17.140625" bestFit="1" customWidth="1"/>
    <col min="17" max="17" width="23.5703125" bestFit="1" customWidth="1"/>
    <col min="18" max="18" width="23.28515625" bestFit="1" customWidth="1"/>
    <col min="19" max="19" width="17.85546875" style="95" bestFit="1" customWidth="1"/>
    <col min="20" max="20" width="12.85546875" bestFit="1" customWidth="1"/>
    <col min="21" max="21" width="14.85546875" bestFit="1" customWidth="1"/>
    <col min="22" max="22" width="13.5703125" bestFit="1" customWidth="1"/>
    <col min="23" max="23" width="14.5703125" bestFit="1" customWidth="1"/>
  </cols>
  <sheetData>
    <row r="1" spans="1:23" ht="55.15" x14ac:dyDescent="0.3">
      <c r="A1" s="1" t="s">
        <v>0</v>
      </c>
      <c r="B1" s="2" t="s">
        <v>1</v>
      </c>
      <c r="C1" s="4" t="s">
        <v>3</v>
      </c>
      <c r="D1" s="4" t="s">
        <v>294</v>
      </c>
      <c r="E1" s="4" t="s">
        <v>295</v>
      </c>
      <c r="F1" s="118" t="s">
        <v>296</v>
      </c>
      <c r="G1" s="114" t="s">
        <v>297</v>
      </c>
      <c r="H1" s="114" t="s">
        <v>298</v>
      </c>
      <c r="I1" s="114" t="s">
        <v>299</v>
      </c>
      <c r="J1" s="138" t="s">
        <v>300</v>
      </c>
      <c r="K1" s="138" t="s">
        <v>301</v>
      </c>
      <c r="L1" s="138" t="s">
        <v>302</v>
      </c>
      <c r="M1" s="114" t="s">
        <v>303</v>
      </c>
      <c r="N1" s="137" t="s">
        <v>304</v>
      </c>
      <c r="O1" s="137" t="s">
        <v>305</v>
      </c>
      <c r="P1" s="120" t="s">
        <v>306</v>
      </c>
      <c r="Q1" s="114" t="s">
        <v>307</v>
      </c>
      <c r="R1" s="114" t="s">
        <v>308</v>
      </c>
      <c r="S1" s="134" t="s">
        <v>309</v>
      </c>
      <c r="T1" s="137" t="s">
        <v>310</v>
      </c>
      <c r="U1" s="137" t="s">
        <v>311</v>
      </c>
      <c r="V1" s="136" t="s">
        <v>312</v>
      </c>
      <c r="W1" s="135" t="s">
        <v>313</v>
      </c>
    </row>
    <row r="2" spans="1:23" ht="14.45" x14ac:dyDescent="0.3">
      <c r="A2" s="11" t="s">
        <v>38</v>
      </c>
      <c r="B2" s="12">
        <v>495</v>
      </c>
      <c r="C2" s="14" t="s">
        <v>39</v>
      </c>
      <c r="D2" s="110">
        <v>11909.2</v>
      </c>
      <c r="E2" s="110">
        <v>0</v>
      </c>
      <c r="F2" s="110">
        <v>77</v>
      </c>
      <c r="G2" s="110">
        <v>1055.58</v>
      </c>
      <c r="H2" s="110">
        <v>430</v>
      </c>
      <c r="I2" s="110">
        <v>0</v>
      </c>
      <c r="J2" s="110">
        <v>200</v>
      </c>
      <c r="K2" s="110">
        <v>0</v>
      </c>
      <c r="L2" s="110">
        <v>2227.5</v>
      </c>
      <c r="M2" s="110">
        <v>0</v>
      </c>
      <c r="N2" s="110">
        <f>SUM(D2,F2,G2,H2,J2,L2)</f>
        <v>15899.28</v>
      </c>
      <c r="O2" s="110">
        <f>SUM(E2,I2,K2,M2)</f>
        <v>0</v>
      </c>
      <c r="P2" s="110">
        <v>1060</v>
      </c>
      <c r="Q2" s="110">
        <v>0</v>
      </c>
      <c r="R2" s="110">
        <v>0</v>
      </c>
      <c r="S2" s="110">
        <f>SUM(N2:R2)</f>
        <v>16959.28</v>
      </c>
      <c r="T2" s="122">
        <f>(D2+E2)/S2</f>
        <v>0.70222320758900147</v>
      </c>
      <c r="U2" s="122">
        <f>F2/S2</f>
        <v>4.540287087659382E-3</v>
      </c>
      <c r="V2" s="109">
        <f>N2/B2</f>
        <v>32.119757575757575</v>
      </c>
      <c r="W2" s="109">
        <f>F2/B2</f>
        <v>0.15555555555555556</v>
      </c>
    </row>
    <row r="3" spans="1:23" ht="14.45" x14ac:dyDescent="0.3">
      <c r="A3" s="11" t="s">
        <v>40</v>
      </c>
      <c r="B3" s="12">
        <v>653</v>
      </c>
      <c r="C3" s="14" t="s">
        <v>39</v>
      </c>
      <c r="D3" s="110">
        <v>12266.47</v>
      </c>
      <c r="E3" s="110">
        <v>0</v>
      </c>
      <c r="F3" s="110">
        <v>1092.7</v>
      </c>
      <c r="G3" s="110">
        <v>2151.8900000000003</v>
      </c>
      <c r="H3" s="110">
        <v>0</v>
      </c>
      <c r="I3" s="110">
        <v>0</v>
      </c>
      <c r="J3" s="110">
        <v>0</v>
      </c>
      <c r="K3" s="110">
        <v>0</v>
      </c>
      <c r="L3" s="110">
        <v>2938.5</v>
      </c>
      <c r="M3" s="110">
        <v>0</v>
      </c>
      <c r="N3" s="110">
        <f t="shared" ref="N3:N66" si="0">SUM(D3,F3,G3,H3,J3,L3)</f>
        <v>18449.560000000001</v>
      </c>
      <c r="O3" s="110">
        <f t="shared" ref="O3:O66" si="1">SUM(E3,I3,K3,M3)</f>
        <v>0</v>
      </c>
      <c r="P3" s="110">
        <v>1541.18</v>
      </c>
      <c r="Q3" s="110">
        <v>0</v>
      </c>
      <c r="R3" s="110">
        <v>0</v>
      </c>
      <c r="S3" s="110">
        <f t="shared" ref="S3:S66" si="2">SUM(N3:R3)</f>
        <v>19990.740000000002</v>
      </c>
      <c r="T3" s="122">
        <f t="shared" ref="T3:T66" si="3">(D3+E3)/S3</f>
        <v>0.61360760031894757</v>
      </c>
      <c r="U3" s="122">
        <f t="shared" ref="U3:U66" si="4">F3/S3</f>
        <v>5.4660307722475501E-2</v>
      </c>
      <c r="V3" s="109">
        <f t="shared" ref="V3:V66" si="5">N3/B3</f>
        <v>28.253537519142423</v>
      </c>
      <c r="W3" s="109">
        <f t="shared" ref="W3:W66" si="6">F3/B3</f>
        <v>1.6733537519142421</v>
      </c>
    </row>
    <row r="4" spans="1:23" ht="14.45" x14ac:dyDescent="0.3">
      <c r="A4" s="11" t="s">
        <v>41</v>
      </c>
      <c r="B4" s="12">
        <v>61842</v>
      </c>
      <c r="C4" s="14" t="s">
        <v>39</v>
      </c>
      <c r="D4" s="110">
        <v>1563146</v>
      </c>
      <c r="E4" s="110">
        <v>0</v>
      </c>
      <c r="F4" s="110">
        <v>30433</v>
      </c>
      <c r="G4" s="110">
        <v>140622</v>
      </c>
      <c r="H4" s="110">
        <v>0</v>
      </c>
      <c r="I4" s="110">
        <v>0</v>
      </c>
      <c r="J4" s="110">
        <v>230515</v>
      </c>
      <c r="K4" s="110">
        <v>0</v>
      </c>
      <c r="L4" s="110">
        <v>264105</v>
      </c>
      <c r="M4" s="110">
        <v>0</v>
      </c>
      <c r="N4" s="110">
        <f t="shared" si="0"/>
        <v>2228821</v>
      </c>
      <c r="O4" s="110">
        <f t="shared" si="1"/>
        <v>0</v>
      </c>
      <c r="P4" s="110">
        <v>10167</v>
      </c>
      <c r="Q4" s="110">
        <v>0</v>
      </c>
      <c r="R4" s="110">
        <v>87566</v>
      </c>
      <c r="S4" s="110">
        <f t="shared" si="2"/>
        <v>2326554</v>
      </c>
      <c r="T4" s="122">
        <f t="shared" si="3"/>
        <v>0.67187178978007822</v>
      </c>
      <c r="U4" s="122">
        <f t="shared" si="4"/>
        <v>1.3080719381540252E-2</v>
      </c>
      <c r="V4" s="109">
        <f t="shared" si="5"/>
        <v>36.040571132887038</v>
      </c>
      <c r="W4" s="109">
        <f t="shared" si="6"/>
        <v>0.49210892273859191</v>
      </c>
    </row>
    <row r="5" spans="1:23" ht="14.45" x14ac:dyDescent="0.3">
      <c r="A5" s="11" t="s">
        <v>43</v>
      </c>
      <c r="B5" s="12">
        <v>865</v>
      </c>
      <c r="C5" s="14" t="s">
        <v>44</v>
      </c>
      <c r="D5" s="110">
        <v>71529.239999999991</v>
      </c>
      <c r="E5" s="110">
        <v>0</v>
      </c>
      <c r="F5" s="110">
        <v>5990.79</v>
      </c>
      <c r="G5" s="110">
        <v>7127.6900000000005</v>
      </c>
      <c r="H5" s="110">
        <v>0</v>
      </c>
      <c r="I5" s="110">
        <v>0</v>
      </c>
      <c r="J5" s="110">
        <v>4509.2299999999996</v>
      </c>
      <c r="K5" s="110">
        <v>707</v>
      </c>
      <c r="L5" s="110">
        <v>0</v>
      </c>
      <c r="M5" s="110">
        <v>0</v>
      </c>
      <c r="N5" s="110">
        <f t="shared" si="0"/>
        <v>89156.949999999983</v>
      </c>
      <c r="O5" s="110">
        <f t="shared" si="1"/>
        <v>707</v>
      </c>
      <c r="P5" s="110">
        <v>1027.27</v>
      </c>
      <c r="Q5" s="110">
        <v>0</v>
      </c>
      <c r="R5" s="110">
        <v>0</v>
      </c>
      <c r="S5" s="110">
        <f t="shared" si="2"/>
        <v>90891.219999999987</v>
      </c>
      <c r="T5" s="122">
        <f t="shared" si="3"/>
        <v>0.78697634380966608</v>
      </c>
      <c r="U5" s="122">
        <f t="shared" si="4"/>
        <v>6.5911646911549882E-2</v>
      </c>
      <c r="V5" s="109">
        <f t="shared" si="5"/>
        <v>103.07161849710981</v>
      </c>
      <c r="W5" s="109">
        <f t="shared" si="6"/>
        <v>6.9257687861271675</v>
      </c>
    </row>
    <row r="6" spans="1:23" ht="14.45" x14ac:dyDescent="0.3">
      <c r="A6" s="11" t="s">
        <v>45</v>
      </c>
      <c r="B6" s="12">
        <v>830</v>
      </c>
      <c r="C6" s="14" t="s">
        <v>46</v>
      </c>
      <c r="D6" s="110">
        <v>24421.129999999997</v>
      </c>
      <c r="E6" s="110">
        <v>0</v>
      </c>
      <c r="F6" s="110">
        <v>1326.3400000000001</v>
      </c>
      <c r="G6" s="110">
        <v>5400.68</v>
      </c>
      <c r="H6" s="110">
        <v>0</v>
      </c>
      <c r="I6" s="110">
        <v>0</v>
      </c>
      <c r="J6" s="110">
        <v>314.37</v>
      </c>
      <c r="K6" s="110">
        <v>0</v>
      </c>
      <c r="L6" s="110">
        <v>51.99</v>
      </c>
      <c r="M6" s="110">
        <v>0</v>
      </c>
      <c r="N6" s="110">
        <f t="shared" si="0"/>
        <v>31514.51</v>
      </c>
      <c r="O6" s="110">
        <f t="shared" si="1"/>
        <v>0</v>
      </c>
      <c r="P6" s="110">
        <v>0</v>
      </c>
      <c r="Q6" s="110">
        <v>6686.72</v>
      </c>
      <c r="R6" s="110">
        <v>0</v>
      </c>
      <c r="S6" s="110">
        <f t="shared" si="2"/>
        <v>38201.229999999996</v>
      </c>
      <c r="T6" s="122">
        <f t="shared" si="3"/>
        <v>0.63927601284042423</v>
      </c>
      <c r="U6" s="122">
        <f t="shared" si="4"/>
        <v>3.4719824466384989E-2</v>
      </c>
      <c r="V6" s="109">
        <f t="shared" si="5"/>
        <v>37.969289156626502</v>
      </c>
      <c r="W6" s="109">
        <f t="shared" si="6"/>
        <v>1.5980000000000001</v>
      </c>
    </row>
    <row r="7" spans="1:23" ht="14.45" x14ac:dyDescent="0.3">
      <c r="A7" s="11" t="s">
        <v>47</v>
      </c>
      <c r="B7" s="12">
        <v>174</v>
      </c>
      <c r="C7" s="14" t="s">
        <v>46</v>
      </c>
      <c r="D7" s="110">
        <v>7056.12</v>
      </c>
      <c r="E7" s="110">
        <v>0</v>
      </c>
      <c r="F7" s="110">
        <v>0</v>
      </c>
      <c r="G7" s="110">
        <v>3535.34</v>
      </c>
      <c r="H7" s="110">
        <v>65.2</v>
      </c>
      <c r="I7" s="110">
        <v>0</v>
      </c>
      <c r="J7" s="110">
        <v>2218</v>
      </c>
      <c r="K7" s="110">
        <v>0</v>
      </c>
      <c r="L7" s="110">
        <v>0</v>
      </c>
      <c r="M7" s="110">
        <v>0</v>
      </c>
      <c r="N7" s="110">
        <f t="shared" si="0"/>
        <v>12874.66</v>
      </c>
      <c r="O7" s="110">
        <f t="shared" si="1"/>
        <v>0</v>
      </c>
      <c r="P7" s="110">
        <v>306.36</v>
      </c>
      <c r="Q7" s="110">
        <v>0</v>
      </c>
      <c r="R7" s="110">
        <v>0</v>
      </c>
      <c r="S7" s="110">
        <f t="shared" si="2"/>
        <v>13181.02</v>
      </c>
      <c r="T7" s="122">
        <f t="shared" si="3"/>
        <v>0.53532427687690332</v>
      </c>
      <c r="U7" s="122">
        <f t="shared" si="4"/>
        <v>0</v>
      </c>
      <c r="V7" s="109">
        <f t="shared" si="5"/>
        <v>73.992298850574713</v>
      </c>
      <c r="W7" s="109">
        <f t="shared" si="6"/>
        <v>0</v>
      </c>
    </row>
    <row r="8" spans="1:23" ht="14.45" x14ac:dyDescent="0.3">
      <c r="A8" s="11" t="s">
        <v>48</v>
      </c>
      <c r="B8" s="12">
        <v>207</v>
      </c>
      <c r="C8" s="14" t="s">
        <v>46</v>
      </c>
      <c r="D8" s="110">
        <v>11330.130000000001</v>
      </c>
      <c r="E8" s="110">
        <v>0</v>
      </c>
      <c r="F8" s="110">
        <v>7072.03</v>
      </c>
      <c r="G8" s="110">
        <v>1576.43</v>
      </c>
      <c r="H8" s="110">
        <v>0</v>
      </c>
      <c r="I8" s="110">
        <v>0</v>
      </c>
      <c r="J8" s="110">
        <v>1673.77</v>
      </c>
      <c r="K8" s="110">
        <v>0</v>
      </c>
      <c r="L8" s="110">
        <v>0</v>
      </c>
      <c r="M8" s="110">
        <v>0</v>
      </c>
      <c r="N8" s="110">
        <f t="shared" si="0"/>
        <v>21652.36</v>
      </c>
      <c r="O8" s="110">
        <f t="shared" si="1"/>
        <v>0</v>
      </c>
      <c r="P8" s="110">
        <v>272.60000000000002</v>
      </c>
      <c r="Q8" s="110">
        <v>0</v>
      </c>
      <c r="R8" s="110">
        <v>0</v>
      </c>
      <c r="S8" s="110">
        <f t="shared" si="2"/>
        <v>21924.959999999999</v>
      </c>
      <c r="T8" s="122">
        <f t="shared" si="3"/>
        <v>0.51676855966898005</v>
      </c>
      <c r="U8" s="122">
        <f t="shared" si="4"/>
        <v>0.32255611868847195</v>
      </c>
      <c r="V8" s="109">
        <f t="shared" si="5"/>
        <v>104.60077294685991</v>
      </c>
      <c r="W8" s="109">
        <f t="shared" si="6"/>
        <v>34.164396135265697</v>
      </c>
    </row>
    <row r="9" spans="1:23" ht="14.45" x14ac:dyDescent="0.3">
      <c r="A9" s="11" t="s">
        <v>49</v>
      </c>
      <c r="B9" s="12">
        <v>379</v>
      </c>
      <c r="C9" s="26" t="s">
        <v>50</v>
      </c>
      <c r="D9" s="110">
        <v>3775.47</v>
      </c>
      <c r="E9" s="110">
        <v>0</v>
      </c>
      <c r="F9" s="110">
        <v>2490.13</v>
      </c>
      <c r="G9" s="110">
        <v>7673.19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f t="shared" si="0"/>
        <v>13938.79</v>
      </c>
      <c r="O9" s="110">
        <f t="shared" si="1"/>
        <v>0</v>
      </c>
      <c r="P9" s="110">
        <v>0</v>
      </c>
      <c r="Q9" s="110">
        <v>0</v>
      </c>
      <c r="R9" s="110">
        <v>0</v>
      </c>
      <c r="S9" s="110">
        <f t="shared" si="2"/>
        <v>13938.79</v>
      </c>
      <c r="T9" s="122">
        <f t="shared" si="3"/>
        <v>0.2708606701155552</v>
      </c>
      <c r="U9" s="122">
        <f t="shared" si="4"/>
        <v>0.17864750096672666</v>
      </c>
      <c r="V9" s="109">
        <f t="shared" si="5"/>
        <v>36.777810026385225</v>
      </c>
      <c r="W9" s="109">
        <f t="shared" si="6"/>
        <v>6.5702638522427446</v>
      </c>
    </row>
    <row r="10" spans="1:23" ht="14.45" x14ac:dyDescent="0.3">
      <c r="A10" s="11" t="s">
        <v>51</v>
      </c>
      <c r="B10" s="12">
        <v>188</v>
      </c>
      <c r="C10" s="14" t="s">
        <v>52</v>
      </c>
      <c r="D10" s="110">
        <v>15306.55</v>
      </c>
      <c r="E10" s="110">
        <v>0</v>
      </c>
      <c r="F10" s="110">
        <v>2365.5699999999997</v>
      </c>
      <c r="G10" s="110">
        <v>3541.1689999999999</v>
      </c>
      <c r="H10" s="110">
        <v>0</v>
      </c>
      <c r="I10" s="110">
        <v>0</v>
      </c>
      <c r="J10" s="110">
        <v>4445.18</v>
      </c>
      <c r="K10" s="110">
        <v>0</v>
      </c>
      <c r="L10" s="110">
        <v>0</v>
      </c>
      <c r="M10" s="110">
        <v>0</v>
      </c>
      <c r="N10" s="110">
        <f t="shared" si="0"/>
        <v>25658.468999999997</v>
      </c>
      <c r="O10" s="110">
        <f t="shared" si="1"/>
        <v>0</v>
      </c>
      <c r="P10" s="110">
        <v>0</v>
      </c>
      <c r="Q10" s="110">
        <v>0</v>
      </c>
      <c r="R10" s="110">
        <v>0</v>
      </c>
      <c r="S10" s="110">
        <f t="shared" si="2"/>
        <v>25658.468999999997</v>
      </c>
      <c r="T10" s="122">
        <f t="shared" si="3"/>
        <v>0.59654962266065059</v>
      </c>
      <c r="U10" s="122">
        <f t="shared" si="4"/>
        <v>9.2194510903982618E-2</v>
      </c>
      <c r="V10" s="109">
        <f t="shared" si="5"/>
        <v>136.48121808510638</v>
      </c>
      <c r="W10" s="109">
        <f t="shared" si="6"/>
        <v>12.582819148936169</v>
      </c>
    </row>
    <row r="11" spans="1:23" ht="14.45" x14ac:dyDescent="0.3">
      <c r="A11" s="11" t="s">
        <v>53</v>
      </c>
      <c r="B11" s="12">
        <v>7662</v>
      </c>
      <c r="C11" s="14" t="s">
        <v>54</v>
      </c>
      <c r="D11" s="110">
        <v>118846</v>
      </c>
      <c r="E11" s="110">
        <v>0</v>
      </c>
      <c r="F11" s="110">
        <v>202</v>
      </c>
      <c r="G11" s="110">
        <v>7175</v>
      </c>
      <c r="H11" s="110">
        <v>0</v>
      </c>
      <c r="I11" s="110">
        <v>0</v>
      </c>
      <c r="J11" s="110">
        <v>13469</v>
      </c>
      <c r="K11" s="110">
        <v>0</v>
      </c>
      <c r="L11" s="110">
        <v>15159</v>
      </c>
      <c r="M11" s="110">
        <v>0</v>
      </c>
      <c r="N11" s="110">
        <f t="shared" si="0"/>
        <v>154851</v>
      </c>
      <c r="O11" s="110">
        <f t="shared" si="1"/>
        <v>0</v>
      </c>
      <c r="P11" s="110">
        <v>0</v>
      </c>
      <c r="Q11" s="110">
        <v>0</v>
      </c>
      <c r="R11" s="110">
        <v>0</v>
      </c>
      <c r="S11" s="110">
        <f t="shared" si="2"/>
        <v>154851</v>
      </c>
      <c r="T11" s="122">
        <f t="shared" si="3"/>
        <v>0.76748616411905635</v>
      </c>
      <c r="U11" s="122">
        <f t="shared" si="4"/>
        <v>1.3044797902499823E-3</v>
      </c>
      <c r="V11" s="109">
        <f t="shared" si="5"/>
        <v>20.21025841816758</v>
      </c>
      <c r="W11" s="109">
        <f t="shared" si="6"/>
        <v>2.6363873662229184E-2</v>
      </c>
    </row>
    <row r="12" spans="1:23" ht="14.45" x14ac:dyDescent="0.3">
      <c r="A12" s="11" t="s">
        <v>55</v>
      </c>
      <c r="B12" s="12">
        <v>2990</v>
      </c>
      <c r="C12" s="14" t="s">
        <v>54</v>
      </c>
      <c r="D12" s="110">
        <v>0</v>
      </c>
      <c r="E12" s="110">
        <v>0</v>
      </c>
      <c r="F12" s="110">
        <v>0</v>
      </c>
      <c r="G12" s="110">
        <v>0</v>
      </c>
      <c r="H12" s="110">
        <v>5711</v>
      </c>
      <c r="I12" s="110">
        <v>0</v>
      </c>
      <c r="J12" s="110">
        <v>0</v>
      </c>
      <c r="K12" s="110">
        <v>0</v>
      </c>
      <c r="L12" s="110">
        <v>188926</v>
      </c>
      <c r="M12" s="110">
        <v>0</v>
      </c>
      <c r="N12" s="110">
        <f t="shared" si="0"/>
        <v>194637</v>
      </c>
      <c r="O12" s="110">
        <f t="shared" si="1"/>
        <v>0</v>
      </c>
      <c r="P12" s="110">
        <v>0</v>
      </c>
      <c r="Q12" s="110">
        <v>0</v>
      </c>
      <c r="R12" s="110">
        <v>0</v>
      </c>
      <c r="S12" s="110">
        <f t="shared" si="2"/>
        <v>194637</v>
      </c>
      <c r="T12" s="122">
        <f t="shared" si="3"/>
        <v>0</v>
      </c>
      <c r="U12" s="122">
        <f t="shared" si="4"/>
        <v>0</v>
      </c>
      <c r="V12" s="109">
        <f t="shared" si="5"/>
        <v>65.095986622073582</v>
      </c>
      <c r="W12" s="109">
        <f t="shared" si="6"/>
        <v>0</v>
      </c>
    </row>
    <row r="13" spans="1:23" ht="14.45" x14ac:dyDescent="0.3">
      <c r="A13" s="11" t="s">
        <v>56</v>
      </c>
      <c r="B13" s="12">
        <v>9386</v>
      </c>
      <c r="C13" s="14" t="s">
        <v>39</v>
      </c>
      <c r="D13" s="110">
        <v>427158</v>
      </c>
      <c r="E13" s="110">
        <v>0</v>
      </c>
      <c r="F13" s="110">
        <v>13996</v>
      </c>
      <c r="G13" s="110">
        <v>38567</v>
      </c>
      <c r="H13" s="110">
        <v>732</v>
      </c>
      <c r="I13" s="110">
        <v>0</v>
      </c>
      <c r="J13" s="110">
        <v>22245</v>
      </c>
      <c r="K13" s="110">
        <v>0</v>
      </c>
      <c r="L13" s="110">
        <v>42237</v>
      </c>
      <c r="M13" s="110">
        <v>0</v>
      </c>
      <c r="N13" s="110">
        <f t="shared" si="0"/>
        <v>544935</v>
      </c>
      <c r="O13" s="110">
        <f t="shared" si="1"/>
        <v>0</v>
      </c>
      <c r="P13" s="110">
        <v>0</v>
      </c>
      <c r="Q13" s="110">
        <v>0</v>
      </c>
      <c r="R13" s="110">
        <v>12235</v>
      </c>
      <c r="S13" s="110">
        <f t="shared" si="2"/>
        <v>557170</v>
      </c>
      <c r="T13" s="122">
        <f t="shared" si="3"/>
        <v>0.76665649622197896</v>
      </c>
      <c r="U13" s="122">
        <f t="shared" si="4"/>
        <v>2.5119801855807023E-2</v>
      </c>
      <c r="V13" s="109">
        <f t="shared" si="5"/>
        <v>58.058278286810143</v>
      </c>
      <c r="W13" s="109">
        <f t="shared" si="6"/>
        <v>1.4911570424035798</v>
      </c>
    </row>
    <row r="14" spans="1:23" ht="14.45" x14ac:dyDescent="0.3">
      <c r="A14" s="11" t="s">
        <v>57</v>
      </c>
      <c r="B14" s="12">
        <v>960</v>
      </c>
      <c r="C14" s="14" t="s">
        <v>52</v>
      </c>
      <c r="D14" s="110">
        <v>16481.96</v>
      </c>
      <c r="E14" s="110">
        <v>0</v>
      </c>
      <c r="F14" s="110">
        <v>809.63</v>
      </c>
      <c r="G14" s="110">
        <v>2209</v>
      </c>
      <c r="H14" s="110">
        <v>78.75</v>
      </c>
      <c r="I14" s="110">
        <v>0</v>
      </c>
      <c r="J14" s="110">
        <v>1099.3900000000001</v>
      </c>
      <c r="K14" s="110">
        <v>3286</v>
      </c>
      <c r="L14" s="110">
        <v>3427.2</v>
      </c>
      <c r="M14" s="110">
        <v>0</v>
      </c>
      <c r="N14" s="110">
        <f t="shared" si="0"/>
        <v>24105.93</v>
      </c>
      <c r="O14" s="110">
        <f t="shared" si="1"/>
        <v>3286</v>
      </c>
      <c r="P14" s="110">
        <v>0</v>
      </c>
      <c r="Q14" s="110">
        <v>0</v>
      </c>
      <c r="R14" s="110">
        <v>0</v>
      </c>
      <c r="S14" s="110">
        <f t="shared" si="2"/>
        <v>27391.93</v>
      </c>
      <c r="T14" s="122">
        <f t="shared" si="3"/>
        <v>0.60170860541772697</v>
      </c>
      <c r="U14" s="122">
        <f t="shared" si="4"/>
        <v>2.9557245509900177E-2</v>
      </c>
      <c r="V14" s="109">
        <f t="shared" si="5"/>
        <v>25.110343750000002</v>
      </c>
      <c r="W14" s="109">
        <f t="shared" si="6"/>
        <v>0.84336458333333331</v>
      </c>
    </row>
    <row r="15" spans="1:23" ht="14.45" x14ac:dyDescent="0.3">
      <c r="A15" s="11" t="s">
        <v>58</v>
      </c>
      <c r="B15" s="12">
        <v>10528</v>
      </c>
      <c r="C15" s="14" t="s">
        <v>44</v>
      </c>
      <c r="D15" s="110">
        <v>266927</v>
      </c>
      <c r="E15" s="110">
        <v>0</v>
      </c>
      <c r="F15" s="110">
        <v>17771</v>
      </c>
      <c r="G15" s="110">
        <v>33430</v>
      </c>
      <c r="H15" s="110">
        <v>1070</v>
      </c>
      <c r="I15" s="110">
        <v>0</v>
      </c>
      <c r="J15" s="110">
        <v>14256</v>
      </c>
      <c r="K15" s="110">
        <v>0</v>
      </c>
      <c r="L15" s="110">
        <v>30709</v>
      </c>
      <c r="M15" s="110">
        <v>0</v>
      </c>
      <c r="N15" s="110">
        <f t="shared" si="0"/>
        <v>364163</v>
      </c>
      <c r="O15" s="110">
        <f t="shared" si="1"/>
        <v>0</v>
      </c>
      <c r="P15" s="110">
        <v>0</v>
      </c>
      <c r="Q15" s="110">
        <v>0</v>
      </c>
      <c r="R15" s="110">
        <v>14581</v>
      </c>
      <c r="S15" s="110">
        <f t="shared" si="2"/>
        <v>378744</v>
      </c>
      <c r="T15" s="122">
        <f t="shared" si="3"/>
        <v>0.70476892043174277</v>
      </c>
      <c r="U15" s="122">
        <f t="shared" si="4"/>
        <v>4.6920875314196399E-2</v>
      </c>
      <c r="V15" s="109">
        <f t="shared" si="5"/>
        <v>34.589950607902736</v>
      </c>
      <c r="W15" s="109">
        <f t="shared" si="6"/>
        <v>1.687974924012158</v>
      </c>
    </row>
    <row r="16" spans="1:23" ht="14.45" x14ac:dyDescent="0.3">
      <c r="A16" s="11" t="s">
        <v>59</v>
      </c>
      <c r="B16" s="12">
        <v>873</v>
      </c>
      <c r="C16" s="14" t="s">
        <v>46</v>
      </c>
      <c r="D16" s="110">
        <v>27818.100000000002</v>
      </c>
      <c r="E16" s="110">
        <v>0</v>
      </c>
      <c r="F16" s="110">
        <v>2213.06</v>
      </c>
      <c r="G16" s="110">
        <v>2877.76</v>
      </c>
      <c r="H16" s="110">
        <v>367.5</v>
      </c>
      <c r="I16" s="110">
        <v>0</v>
      </c>
      <c r="J16" s="110">
        <v>5546.21</v>
      </c>
      <c r="K16" s="110">
        <v>0</v>
      </c>
      <c r="L16" s="110">
        <v>0</v>
      </c>
      <c r="M16" s="110">
        <v>0</v>
      </c>
      <c r="N16" s="110">
        <f t="shared" si="0"/>
        <v>38822.630000000005</v>
      </c>
      <c r="O16" s="110">
        <f t="shared" si="1"/>
        <v>0</v>
      </c>
      <c r="P16" s="110">
        <v>0</v>
      </c>
      <c r="Q16" s="110">
        <v>0</v>
      </c>
      <c r="R16" s="110">
        <v>0</v>
      </c>
      <c r="S16" s="110">
        <f t="shared" si="2"/>
        <v>38822.630000000005</v>
      </c>
      <c r="T16" s="122">
        <f t="shared" si="3"/>
        <v>0.71654341810433753</v>
      </c>
      <c r="U16" s="122">
        <f t="shared" si="4"/>
        <v>5.7004381207558574E-2</v>
      </c>
      <c r="V16" s="109">
        <f t="shared" si="5"/>
        <v>44.470366552119138</v>
      </c>
      <c r="W16" s="109">
        <f t="shared" si="6"/>
        <v>2.5350057273768614</v>
      </c>
    </row>
    <row r="17" spans="1:23" ht="14.45" x14ac:dyDescent="0.3">
      <c r="A17" s="11" t="s">
        <v>60</v>
      </c>
      <c r="B17" s="12">
        <v>1282</v>
      </c>
      <c r="C17" s="14" t="s">
        <v>61</v>
      </c>
      <c r="D17" s="110">
        <v>32144.879999999997</v>
      </c>
      <c r="E17" s="110">
        <v>0</v>
      </c>
      <c r="F17" s="110">
        <v>6604.11</v>
      </c>
      <c r="G17" s="110">
        <v>3733.6500000000005</v>
      </c>
      <c r="H17" s="110">
        <v>0</v>
      </c>
      <c r="I17" s="110">
        <v>0</v>
      </c>
      <c r="J17" s="110">
        <v>9008.7000000000007</v>
      </c>
      <c r="K17" s="110">
        <v>0</v>
      </c>
      <c r="L17" s="110">
        <v>6102</v>
      </c>
      <c r="M17" s="110">
        <v>1446</v>
      </c>
      <c r="N17" s="110">
        <f t="shared" si="0"/>
        <v>57593.34</v>
      </c>
      <c r="O17" s="110">
        <f t="shared" si="1"/>
        <v>1446</v>
      </c>
      <c r="P17" s="110">
        <v>0</v>
      </c>
      <c r="Q17" s="110">
        <v>0</v>
      </c>
      <c r="R17" s="110">
        <v>0</v>
      </c>
      <c r="S17" s="110">
        <f t="shared" si="2"/>
        <v>59039.34</v>
      </c>
      <c r="T17" s="122">
        <f t="shared" si="3"/>
        <v>0.54446543609735476</v>
      </c>
      <c r="U17" s="122">
        <f t="shared" si="4"/>
        <v>0.11185948216900798</v>
      </c>
      <c r="V17" s="109">
        <f t="shared" si="5"/>
        <v>44.924602184087362</v>
      </c>
      <c r="W17" s="109">
        <f t="shared" si="6"/>
        <v>5.151411856474259</v>
      </c>
    </row>
    <row r="18" spans="1:23" ht="14.45" x14ac:dyDescent="0.3">
      <c r="A18" s="11" t="s">
        <v>62</v>
      </c>
      <c r="B18" s="12">
        <v>403</v>
      </c>
      <c r="C18" s="14" t="s">
        <v>46</v>
      </c>
      <c r="D18" s="110">
        <v>24638.07</v>
      </c>
      <c r="E18" s="110">
        <v>0</v>
      </c>
      <c r="F18" s="110">
        <v>0</v>
      </c>
      <c r="G18" s="110">
        <v>2629.67</v>
      </c>
      <c r="H18" s="110">
        <v>90</v>
      </c>
      <c r="I18" s="110">
        <v>0</v>
      </c>
      <c r="J18" s="110">
        <v>997.54</v>
      </c>
      <c r="K18" s="110">
        <v>379.8</v>
      </c>
      <c r="L18" s="110">
        <v>0</v>
      </c>
      <c r="M18" s="110">
        <v>0</v>
      </c>
      <c r="N18" s="110">
        <f t="shared" si="0"/>
        <v>28355.279999999999</v>
      </c>
      <c r="O18" s="110">
        <f t="shared" si="1"/>
        <v>379.8</v>
      </c>
      <c r="P18" s="110">
        <v>5000</v>
      </c>
      <c r="Q18" s="110">
        <v>0</v>
      </c>
      <c r="R18" s="110">
        <v>0</v>
      </c>
      <c r="S18" s="110">
        <f t="shared" si="2"/>
        <v>33735.08</v>
      </c>
      <c r="T18" s="122">
        <f t="shared" si="3"/>
        <v>0.73033975315902611</v>
      </c>
      <c r="U18" s="122">
        <f t="shared" si="4"/>
        <v>0</v>
      </c>
      <c r="V18" s="109">
        <f t="shared" si="5"/>
        <v>70.36049627791563</v>
      </c>
      <c r="W18" s="109">
        <f t="shared" si="6"/>
        <v>0</v>
      </c>
    </row>
    <row r="19" spans="1:23" ht="14.45" x14ac:dyDescent="0.3">
      <c r="A19" s="11" t="s">
        <v>63</v>
      </c>
      <c r="B19" s="12">
        <v>17720</v>
      </c>
      <c r="C19" s="14" t="s">
        <v>44</v>
      </c>
      <c r="D19" s="110">
        <v>461636</v>
      </c>
      <c r="E19" s="110">
        <v>0</v>
      </c>
      <c r="F19" s="110">
        <v>9600</v>
      </c>
      <c r="G19" s="110">
        <v>60159</v>
      </c>
      <c r="H19" s="110">
        <v>0</v>
      </c>
      <c r="I19" s="110">
        <v>0</v>
      </c>
      <c r="J19" s="110">
        <v>207971</v>
      </c>
      <c r="K19" s="110">
        <v>0</v>
      </c>
      <c r="L19" s="110">
        <v>74129</v>
      </c>
      <c r="M19" s="110">
        <v>0</v>
      </c>
      <c r="N19" s="110">
        <f t="shared" si="0"/>
        <v>813495</v>
      </c>
      <c r="O19" s="110">
        <f t="shared" si="1"/>
        <v>0</v>
      </c>
      <c r="P19" s="110">
        <v>0</v>
      </c>
      <c r="Q19" s="110">
        <v>0</v>
      </c>
      <c r="R19" s="110">
        <v>0</v>
      </c>
      <c r="S19" s="110">
        <f t="shared" si="2"/>
        <v>813495</v>
      </c>
      <c r="T19" s="122">
        <f t="shared" si="3"/>
        <v>0.5674724491238422</v>
      </c>
      <c r="U19" s="122">
        <f t="shared" si="4"/>
        <v>1.1800933011266203E-2</v>
      </c>
      <c r="V19" s="109">
        <f t="shared" si="5"/>
        <v>45.908295711060951</v>
      </c>
      <c r="W19" s="109">
        <f t="shared" si="6"/>
        <v>0.54176072234762984</v>
      </c>
    </row>
    <row r="20" spans="1:23" ht="14.45" x14ac:dyDescent="0.3">
      <c r="A20" s="11" t="s">
        <v>64</v>
      </c>
      <c r="B20" s="12">
        <v>2365</v>
      </c>
      <c r="C20" s="14" t="s">
        <v>65</v>
      </c>
      <c r="D20" s="110">
        <v>3212.8599999999997</v>
      </c>
      <c r="E20" s="110">
        <v>164542</v>
      </c>
      <c r="F20" s="110">
        <v>2470.7800000000002</v>
      </c>
      <c r="G20" s="110">
        <v>23597.119999999999</v>
      </c>
      <c r="H20" s="110">
        <v>0</v>
      </c>
      <c r="I20" s="110">
        <v>0</v>
      </c>
      <c r="J20" s="110">
        <v>12062.26</v>
      </c>
      <c r="K20" s="110">
        <v>4197</v>
      </c>
      <c r="L20" s="110">
        <v>6503.76</v>
      </c>
      <c r="M20" s="110">
        <v>0</v>
      </c>
      <c r="N20" s="110">
        <f t="shared" si="0"/>
        <v>47846.78</v>
      </c>
      <c r="O20" s="110">
        <f t="shared" si="1"/>
        <v>168739</v>
      </c>
      <c r="P20" s="110">
        <v>1190.02</v>
      </c>
      <c r="Q20" s="110">
        <v>0</v>
      </c>
      <c r="R20" s="110">
        <v>0</v>
      </c>
      <c r="S20" s="110">
        <f t="shared" si="2"/>
        <v>217775.8</v>
      </c>
      <c r="T20" s="122">
        <f t="shared" si="3"/>
        <v>0.77030992424318956</v>
      </c>
      <c r="U20" s="122">
        <f t="shared" si="4"/>
        <v>1.1345521403204582E-2</v>
      </c>
      <c r="V20" s="109">
        <f t="shared" si="5"/>
        <v>20.231196617336153</v>
      </c>
      <c r="W20" s="109">
        <f t="shared" si="6"/>
        <v>1.0447272727272727</v>
      </c>
    </row>
    <row r="21" spans="1:23" ht="14.45" x14ac:dyDescent="0.3">
      <c r="A21" s="11" t="s">
        <v>66</v>
      </c>
      <c r="B21" s="12">
        <v>785</v>
      </c>
      <c r="C21" s="14" t="s">
        <v>39</v>
      </c>
      <c r="D21" s="110">
        <v>32702.7</v>
      </c>
      <c r="E21" s="110">
        <v>11409.45</v>
      </c>
      <c r="F21" s="110">
        <v>767.46</v>
      </c>
      <c r="G21" s="110">
        <v>3721.8499999999995</v>
      </c>
      <c r="H21" s="110">
        <v>0</v>
      </c>
      <c r="I21" s="110">
        <v>1086.05</v>
      </c>
      <c r="J21" s="110">
        <v>0</v>
      </c>
      <c r="K21" s="110">
        <v>9008.94</v>
      </c>
      <c r="L21" s="110">
        <v>3532.5</v>
      </c>
      <c r="M21" s="110">
        <v>0</v>
      </c>
      <c r="N21" s="110">
        <f t="shared" si="0"/>
        <v>40724.51</v>
      </c>
      <c r="O21" s="110">
        <f t="shared" si="1"/>
        <v>21504.440000000002</v>
      </c>
      <c r="P21" s="110">
        <v>240.12</v>
      </c>
      <c r="Q21" s="110">
        <v>0</v>
      </c>
      <c r="R21" s="110">
        <v>0</v>
      </c>
      <c r="S21" s="110">
        <f t="shared" si="2"/>
        <v>62469.070000000007</v>
      </c>
      <c r="T21" s="122">
        <f t="shared" si="3"/>
        <v>0.70614385647169065</v>
      </c>
      <c r="U21" s="122">
        <f t="shared" si="4"/>
        <v>1.2285439818457358E-2</v>
      </c>
      <c r="V21" s="109">
        <f t="shared" si="5"/>
        <v>51.878356687898091</v>
      </c>
      <c r="W21" s="109">
        <f t="shared" si="6"/>
        <v>0.97765605095541408</v>
      </c>
    </row>
    <row r="22" spans="1:23" ht="14.45" x14ac:dyDescent="0.3">
      <c r="A22" s="11" t="s">
        <v>67</v>
      </c>
      <c r="B22" s="12">
        <v>1122</v>
      </c>
      <c r="C22" s="14" t="s">
        <v>46</v>
      </c>
      <c r="D22" s="110">
        <v>61098.67</v>
      </c>
      <c r="E22" s="110">
        <v>3480.11</v>
      </c>
      <c r="F22" s="110">
        <v>0</v>
      </c>
      <c r="G22" s="110">
        <v>9404.5899999999983</v>
      </c>
      <c r="H22" s="110">
        <v>73.349999999999994</v>
      </c>
      <c r="I22" s="110">
        <v>0</v>
      </c>
      <c r="J22" s="110">
        <v>2846.02</v>
      </c>
      <c r="K22" s="110">
        <v>4652.1400000000003</v>
      </c>
      <c r="L22" s="110">
        <v>0</v>
      </c>
      <c r="M22" s="110">
        <v>0</v>
      </c>
      <c r="N22" s="110">
        <f t="shared" si="0"/>
        <v>73422.63</v>
      </c>
      <c r="O22" s="110">
        <f t="shared" si="1"/>
        <v>8132.25</v>
      </c>
      <c r="P22" s="110">
        <v>0</v>
      </c>
      <c r="Q22" s="110">
        <v>0</v>
      </c>
      <c r="R22" s="110">
        <v>0</v>
      </c>
      <c r="S22" s="110">
        <f t="shared" si="2"/>
        <v>81554.880000000005</v>
      </c>
      <c r="T22" s="122">
        <f t="shared" si="3"/>
        <v>0.79184446105493622</v>
      </c>
      <c r="U22" s="122">
        <f t="shared" si="4"/>
        <v>0</v>
      </c>
      <c r="V22" s="109">
        <f t="shared" si="5"/>
        <v>65.439064171122993</v>
      </c>
      <c r="W22" s="109">
        <f t="shared" si="6"/>
        <v>0</v>
      </c>
    </row>
    <row r="23" spans="1:23" ht="14.45" x14ac:dyDescent="0.3">
      <c r="A23" s="11" t="s">
        <v>68</v>
      </c>
      <c r="B23" s="12">
        <v>526</v>
      </c>
      <c r="C23" s="14" t="s">
        <v>65</v>
      </c>
      <c r="D23" s="110">
        <v>27346.28</v>
      </c>
      <c r="E23" s="110">
        <v>0</v>
      </c>
      <c r="F23" s="110">
        <v>827.64</v>
      </c>
      <c r="G23" s="110">
        <v>2512.9500000000003</v>
      </c>
      <c r="H23" s="110">
        <v>0</v>
      </c>
      <c r="I23" s="110">
        <v>0</v>
      </c>
      <c r="J23" s="110">
        <v>3857.79</v>
      </c>
      <c r="K23" s="110">
        <v>0</v>
      </c>
      <c r="L23" s="110">
        <v>723.25</v>
      </c>
      <c r="M23" s="110">
        <v>0</v>
      </c>
      <c r="N23" s="110">
        <f t="shared" si="0"/>
        <v>35267.909999999996</v>
      </c>
      <c r="O23" s="110">
        <f t="shared" si="1"/>
        <v>0</v>
      </c>
      <c r="P23" s="110">
        <v>2772.45</v>
      </c>
      <c r="Q23" s="110">
        <v>0</v>
      </c>
      <c r="R23" s="110">
        <v>0</v>
      </c>
      <c r="S23" s="110">
        <f t="shared" si="2"/>
        <v>38040.359999999993</v>
      </c>
      <c r="T23" s="122">
        <f t="shared" si="3"/>
        <v>0.71887542599491705</v>
      </c>
      <c r="U23" s="122">
        <f t="shared" si="4"/>
        <v>2.1756891890613025E-2</v>
      </c>
      <c r="V23" s="109">
        <f t="shared" si="5"/>
        <v>67.049258555133079</v>
      </c>
      <c r="W23" s="109">
        <f t="shared" si="6"/>
        <v>1.5734600760456274</v>
      </c>
    </row>
    <row r="24" spans="1:23" ht="14.45" x14ac:dyDescent="0.3">
      <c r="A24" s="11" t="s">
        <v>69</v>
      </c>
      <c r="B24" s="12">
        <v>3861</v>
      </c>
      <c r="C24" s="14" t="s">
        <v>65</v>
      </c>
      <c r="D24" s="110">
        <v>9028</v>
      </c>
      <c r="E24" s="110">
        <v>0</v>
      </c>
      <c r="F24" s="110">
        <v>0</v>
      </c>
      <c r="G24" s="110">
        <v>1680</v>
      </c>
      <c r="H24" s="110">
        <v>0</v>
      </c>
      <c r="I24" s="110">
        <v>0</v>
      </c>
      <c r="J24" s="110">
        <v>536</v>
      </c>
      <c r="K24" s="110">
        <v>0</v>
      </c>
      <c r="L24" s="110">
        <v>248482</v>
      </c>
      <c r="M24" s="110">
        <v>0</v>
      </c>
      <c r="N24" s="110">
        <f t="shared" si="0"/>
        <v>259726</v>
      </c>
      <c r="O24" s="110">
        <f t="shared" si="1"/>
        <v>0</v>
      </c>
      <c r="P24" s="110">
        <v>0</v>
      </c>
      <c r="Q24" s="110">
        <v>0</v>
      </c>
      <c r="R24" s="110">
        <v>0</v>
      </c>
      <c r="S24" s="110">
        <f t="shared" si="2"/>
        <v>259726</v>
      </c>
      <c r="T24" s="122">
        <f t="shared" si="3"/>
        <v>3.4759708307986109E-2</v>
      </c>
      <c r="U24" s="122">
        <f t="shared" si="4"/>
        <v>0</v>
      </c>
      <c r="V24" s="109">
        <f t="shared" si="5"/>
        <v>67.26910126910127</v>
      </c>
      <c r="W24" s="109">
        <f t="shared" si="6"/>
        <v>0</v>
      </c>
    </row>
    <row r="25" spans="1:23" ht="14.45" x14ac:dyDescent="0.3">
      <c r="A25" s="11" t="s">
        <v>70</v>
      </c>
      <c r="B25" s="12">
        <v>347</v>
      </c>
      <c r="C25" s="14" t="s">
        <v>46</v>
      </c>
      <c r="D25" s="110">
        <v>11549.85</v>
      </c>
      <c r="E25" s="110">
        <v>0</v>
      </c>
      <c r="F25" s="110">
        <v>205.32</v>
      </c>
      <c r="G25" s="110">
        <v>3897.26</v>
      </c>
      <c r="H25" s="110">
        <v>60</v>
      </c>
      <c r="I25" s="110">
        <v>0</v>
      </c>
      <c r="J25" s="110">
        <v>2009.56</v>
      </c>
      <c r="K25" s="110">
        <v>2082.56</v>
      </c>
      <c r="L25" s="110">
        <v>0</v>
      </c>
      <c r="M25" s="110">
        <v>0</v>
      </c>
      <c r="N25" s="110">
        <f t="shared" si="0"/>
        <v>17721.990000000002</v>
      </c>
      <c r="O25" s="110">
        <f t="shared" si="1"/>
        <v>2082.56</v>
      </c>
      <c r="P25" s="110">
        <v>0</v>
      </c>
      <c r="Q25" s="110">
        <v>0</v>
      </c>
      <c r="R25" s="110">
        <v>0</v>
      </c>
      <c r="S25" s="110">
        <f t="shared" si="2"/>
        <v>19804.550000000003</v>
      </c>
      <c r="T25" s="122">
        <f t="shared" si="3"/>
        <v>0.58319174129177376</v>
      </c>
      <c r="U25" s="122">
        <f t="shared" si="4"/>
        <v>1.0367314581750152E-2</v>
      </c>
      <c r="V25" s="109">
        <f t="shared" si="5"/>
        <v>51.072017291066288</v>
      </c>
      <c r="W25" s="109">
        <f t="shared" si="6"/>
        <v>0.59170028818443798</v>
      </c>
    </row>
    <row r="26" spans="1:23" ht="14.45" x14ac:dyDescent="0.3">
      <c r="A26" s="11" t="s">
        <v>71</v>
      </c>
      <c r="B26" s="12">
        <v>1582</v>
      </c>
      <c r="C26" s="14" t="s">
        <v>65</v>
      </c>
      <c r="D26" s="110">
        <v>12925.19</v>
      </c>
      <c r="E26" s="110">
        <v>0</v>
      </c>
      <c r="F26" s="110">
        <v>373.32000000000005</v>
      </c>
      <c r="G26" s="110">
        <v>2591.2799999999993</v>
      </c>
      <c r="H26" s="110">
        <v>1600.02</v>
      </c>
      <c r="I26" s="110">
        <v>480</v>
      </c>
      <c r="J26" s="110">
        <v>4050.9700000000003</v>
      </c>
      <c r="K26" s="110">
        <v>0</v>
      </c>
      <c r="L26" s="110">
        <v>4685.84</v>
      </c>
      <c r="M26" s="110">
        <v>0</v>
      </c>
      <c r="N26" s="110">
        <f t="shared" si="0"/>
        <v>26226.62</v>
      </c>
      <c r="O26" s="110">
        <f t="shared" si="1"/>
        <v>480</v>
      </c>
      <c r="P26" s="110">
        <v>0</v>
      </c>
      <c r="Q26" s="110">
        <v>0</v>
      </c>
      <c r="R26" s="110">
        <v>0</v>
      </c>
      <c r="S26" s="110">
        <f t="shared" si="2"/>
        <v>26706.62</v>
      </c>
      <c r="T26" s="122">
        <f t="shared" si="3"/>
        <v>0.48396951767015073</v>
      </c>
      <c r="U26" s="122">
        <f t="shared" si="4"/>
        <v>1.3978556627532801E-2</v>
      </c>
      <c r="V26" s="109">
        <f t="shared" si="5"/>
        <v>16.578141592920353</v>
      </c>
      <c r="W26" s="109">
        <f t="shared" si="6"/>
        <v>0.23597977243994947</v>
      </c>
    </row>
    <row r="27" spans="1:23" ht="14.45" x14ac:dyDescent="0.3">
      <c r="A27" s="11" t="s">
        <v>72</v>
      </c>
      <c r="B27" s="12">
        <v>9510</v>
      </c>
      <c r="C27" s="14" t="s">
        <v>46</v>
      </c>
      <c r="D27" s="110">
        <v>268692</v>
      </c>
      <c r="E27" s="110">
        <v>0</v>
      </c>
      <c r="F27" s="110">
        <v>19954</v>
      </c>
      <c r="G27" s="110">
        <v>30312</v>
      </c>
      <c r="H27" s="110">
        <v>950</v>
      </c>
      <c r="I27" s="110">
        <v>0</v>
      </c>
      <c r="J27" s="110">
        <v>6810</v>
      </c>
      <c r="K27" s="110">
        <v>0</v>
      </c>
      <c r="L27" s="110">
        <v>0</v>
      </c>
      <c r="M27" s="110">
        <v>0</v>
      </c>
      <c r="N27" s="110">
        <f t="shared" si="0"/>
        <v>326718</v>
      </c>
      <c r="O27" s="110">
        <f t="shared" si="1"/>
        <v>0</v>
      </c>
      <c r="P27" s="110">
        <v>0</v>
      </c>
      <c r="Q27" s="110">
        <v>0</v>
      </c>
      <c r="R27" s="110">
        <v>0</v>
      </c>
      <c r="S27" s="110">
        <f t="shared" si="2"/>
        <v>326718</v>
      </c>
      <c r="T27" s="122">
        <f t="shared" si="3"/>
        <v>0.82239729675132678</v>
      </c>
      <c r="U27" s="122">
        <f t="shared" si="4"/>
        <v>6.1074076114569754E-2</v>
      </c>
      <c r="V27" s="109">
        <f t="shared" si="5"/>
        <v>34.355205047318613</v>
      </c>
      <c r="W27" s="109">
        <f t="shared" si="6"/>
        <v>2.0982124079915878</v>
      </c>
    </row>
    <row r="28" spans="1:23" ht="14.45" x14ac:dyDescent="0.3">
      <c r="A28" s="11" t="s">
        <v>73</v>
      </c>
      <c r="B28" s="12">
        <v>1488</v>
      </c>
      <c r="C28" s="14" t="s">
        <v>54</v>
      </c>
      <c r="D28" s="110">
        <v>63644.67</v>
      </c>
      <c r="E28" s="110">
        <v>0</v>
      </c>
      <c r="F28" s="110">
        <v>1941.42</v>
      </c>
      <c r="G28" s="110">
        <v>16614.23</v>
      </c>
      <c r="H28" s="110">
        <v>0</v>
      </c>
      <c r="I28" s="110">
        <v>0</v>
      </c>
      <c r="J28" s="110">
        <v>1931.77</v>
      </c>
      <c r="K28" s="110">
        <v>4034.3</v>
      </c>
      <c r="L28" s="110">
        <v>0</v>
      </c>
      <c r="M28" s="110">
        <v>0</v>
      </c>
      <c r="N28" s="110">
        <f t="shared" si="0"/>
        <v>84132.09</v>
      </c>
      <c r="O28" s="110">
        <f t="shared" si="1"/>
        <v>4034.3</v>
      </c>
      <c r="P28" s="110">
        <v>0</v>
      </c>
      <c r="Q28" s="110">
        <v>0</v>
      </c>
      <c r="R28" s="110">
        <v>0</v>
      </c>
      <c r="S28" s="110">
        <f t="shared" si="2"/>
        <v>88166.39</v>
      </c>
      <c r="T28" s="122">
        <f t="shared" si="3"/>
        <v>0.72186997789066787</v>
      </c>
      <c r="U28" s="122">
        <f t="shared" si="4"/>
        <v>2.2019955676987571E-2</v>
      </c>
      <c r="V28" s="109">
        <f t="shared" si="5"/>
        <v>56.540383064516128</v>
      </c>
      <c r="W28" s="109">
        <f t="shared" si="6"/>
        <v>1.3047177419354838</v>
      </c>
    </row>
    <row r="29" spans="1:23" ht="14.45" x14ac:dyDescent="0.3">
      <c r="A29" s="11" t="s">
        <v>74</v>
      </c>
      <c r="B29" s="12">
        <v>6921</v>
      </c>
      <c r="C29" s="14" t="s">
        <v>54</v>
      </c>
      <c r="D29" s="110">
        <v>275151</v>
      </c>
      <c r="E29" s="110">
        <v>0</v>
      </c>
      <c r="F29" s="110">
        <v>5913</v>
      </c>
      <c r="G29" s="110">
        <v>16291</v>
      </c>
      <c r="H29" s="110">
        <v>1049</v>
      </c>
      <c r="I29" s="110">
        <v>0</v>
      </c>
      <c r="J29" s="110">
        <v>24397</v>
      </c>
      <c r="K29" s="110">
        <v>7749.6900000000005</v>
      </c>
      <c r="L29" s="110">
        <v>35089</v>
      </c>
      <c r="M29" s="110">
        <v>6000</v>
      </c>
      <c r="N29" s="110">
        <f t="shared" si="0"/>
        <v>357890</v>
      </c>
      <c r="O29" s="110">
        <f t="shared" si="1"/>
        <v>13749.69</v>
      </c>
      <c r="P29" s="110">
        <v>3134</v>
      </c>
      <c r="Q29" s="110">
        <v>0</v>
      </c>
      <c r="R29" s="110">
        <v>0</v>
      </c>
      <c r="S29" s="110">
        <f t="shared" si="2"/>
        <v>374773.69</v>
      </c>
      <c r="T29" s="122">
        <f t="shared" si="3"/>
        <v>0.7341790721755308</v>
      </c>
      <c r="U29" s="122">
        <f t="shared" si="4"/>
        <v>1.5777521629119697E-2</v>
      </c>
      <c r="V29" s="109">
        <f t="shared" si="5"/>
        <v>51.710735442855082</v>
      </c>
      <c r="W29" s="109">
        <f t="shared" si="6"/>
        <v>0.85435630689206765</v>
      </c>
    </row>
    <row r="30" spans="1:23" ht="14.45" x14ac:dyDescent="0.3">
      <c r="A30" s="11" t="s">
        <v>75</v>
      </c>
      <c r="B30" s="12">
        <v>13233</v>
      </c>
      <c r="C30" s="14" t="s">
        <v>54</v>
      </c>
      <c r="D30" s="110">
        <v>0</v>
      </c>
      <c r="E30" s="110">
        <v>0</v>
      </c>
      <c r="F30" s="110">
        <v>0</v>
      </c>
      <c r="G30" s="110">
        <v>150</v>
      </c>
      <c r="H30" s="110">
        <v>654.05999999999995</v>
      </c>
      <c r="I30" s="110">
        <v>0</v>
      </c>
      <c r="J30" s="110">
        <v>0</v>
      </c>
      <c r="K30" s="110">
        <v>0</v>
      </c>
      <c r="L30" s="110">
        <v>306608.59000000003</v>
      </c>
      <c r="M30" s="110">
        <v>0</v>
      </c>
      <c r="N30" s="110">
        <f t="shared" si="0"/>
        <v>307412.65000000002</v>
      </c>
      <c r="O30" s="110">
        <f t="shared" si="1"/>
        <v>0</v>
      </c>
      <c r="P30" s="110">
        <v>0</v>
      </c>
      <c r="Q30" s="110">
        <v>0</v>
      </c>
      <c r="R30" s="110">
        <v>0</v>
      </c>
      <c r="S30" s="110">
        <f t="shared" si="2"/>
        <v>307412.65000000002</v>
      </c>
      <c r="T30" s="122">
        <f t="shared" si="3"/>
        <v>0</v>
      </c>
      <c r="U30" s="122">
        <f t="shared" si="4"/>
        <v>0</v>
      </c>
      <c r="V30" s="109">
        <f t="shared" si="5"/>
        <v>23.230760220660471</v>
      </c>
      <c r="W30" s="109">
        <f t="shared" si="6"/>
        <v>0</v>
      </c>
    </row>
    <row r="31" spans="1:23" ht="14.45" x14ac:dyDescent="0.3">
      <c r="A31" s="11" t="s">
        <v>77</v>
      </c>
      <c r="B31" s="12">
        <v>2025</v>
      </c>
      <c r="C31" s="14" t="s">
        <v>61</v>
      </c>
      <c r="D31" s="110">
        <v>61480.9</v>
      </c>
      <c r="E31" s="110">
        <v>380.29</v>
      </c>
      <c r="F31" s="110">
        <v>2595.38</v>
      </c>
      <c r="G31" s="110">
        <v>3434.09</v>
      </c>
      <c r="H31" s="110">
        <v>412.21</v>
      </c>
      <c r="I31" s="110">
        <v>0</v>
      </c>
      <c r="J31" s="110">
        <v>7138.0300000000007</v>
      </c>
      <c r="K31" s="110">
        <v>8548.1899999999987</v>
      </c>
      <c r="L31" s="110">
        <v>9369</v>
      </c>
      <c r="M31" s="110">
        <v>10166</v>
      </c>
      <c r="N31" s="110">
        <f t="shared" si="0"/>
        <v>84429.61</v>
      </c>
      <c r="O31" s="110">
        <f t="shared" si="1"/>
        <v>19094.48</v>
      </c>
      <c r="P31" s="110">
        <v>4504.8</v>
      </c>
      <c r="Q31" s="110">
        <v>0</v>
      </c>
      <c r="R31" s="110">
        <v>0</v>
      </c>
      <c r="S31" s="110">
        <f t="shared" si="2"/>
        <v>108028.89</v>
      </c>
      <c r="T31" s="122">
        <f t="shared" si="3"/>
        <v>0.57263561626894433</v>
      </c>
      <c r="U31" s="122">
        <f t="shared" si="4"/>
        <v>2.4024869643666617E-2</v>
      </c>
      <c r="V31" s="109">
        <f t="shared" si="5"/>
        <v>41.693634567901235</v>
      </c>
      <c r="W31" s="109">
        <f t="shared" si="6"/>
        <v>1.2816691358024692</v>
      </c>
    </row>
    <row r="32" spans="1:23" ht="14.45" x14ac:dyDescent="0.3">
      <c r="A32" s="11" t="s">
        <v>78</v>
      </c>
      <c r="B32" s="12">
        <v>1241</v>
      </c>
      <c r="C32" s="14" t="s">
        <v>46</v>
      </c>
      <c r="D32" s="110">
        <v>34093.31</v>
      </c>
      <c r="E32" s="110">
        <v>0</v>
      </c>
      <c r="F32" s="110">
        <v>68</v>
      </c>
      <c r="G32" s="110">
        <v>359.59000000000003</v>
      </c>
      <c r="H32" s="110">
        <v>0</v>
      </c>
      <c r="I32" s="110">
        <v>2058.61</v>
      </c>
      <c r="J32" s="110">
        <v>913.74</v>
      </c>
      <c r="K32" s="110">
        <v>4554.93</v>
      </c>
      <c r="L32" s="110">
        <v>0</v>
      </c>
      <c r="M32" s="110">
        <v>5584.5</v>
      </c>
      <c r="N32" s="110">
        <f t="shared" si="0"/>
        <v>35434.639999999992</v>
      </c>
      <c r="O32" s="110">
        <f t="shared" si="1"/>
        <v>12198.04</v>
      </c>
      <c r="P32" s="110">
        <v>0</v>
      </c>
      <c r="Q32" s="110">
        <v>0</v>
      </c>
      <c r="R32" s="110">
        <v>0</v>
      </c>
      <c r="S32" s="110">
        <f t="shared" si="2"/>
        <v>47632.679999999993</v>
      </c>
      <c r="T32" s="122">
        <f t="shared" si="3"/>
        <v>0.71575460377203215</v>
      </c>
      <c r="U32" s="122">
        <f t="shared" si="4"/>
        <v>1.427591309160014E-3</v>
      </c>
      <c r="V32" s="109">
        <f t="shared" si="5"/>
        <v>28.5532957292506</v>
      </c>
      <c r="W32" s="109">
        <f t="shared" si="6"/>
        <v>5.4794520547945202E-2</v>
      </c>
    </row>
    <row r="33" spans="1:23" ht="14.45" x14ac:dyDescent="0.3">
      <c r="A33" s="11" t="s">
        <v>79</v>
      </c>
      <c r="B33" s="12">
        <v>948</v>
      </c>
      <c r="C33" s="14" t="s">
        <v>54</v>
      </c>
      <c r="D33" s="110">
        <v>39323.719999999994</v>
      </c>
      <c r="E33" s="110">
        <v>1226.8900000000001</v>
      </c>
      <c r="F33" s="110">
        <v>2049.0100000000002</v>
      </c>
      <c r="G33" s="110">
        <v>7629.75</v>
      </c>
      <c r="H33" s="110">
        <v>719.92</v>
      </c>
      <c r="I33" s="110">
        <v>0</v>
      </c>
      <c r="J33" s="110">
        <v>4405</v>
      </c>
      <c r="K33" s="110">
        <v>6297.35</v>
      </c>
      <c r="L33" s="110">
        <v>4806.3599999999997</v>
      </c>
      <c r="M33" s="110">
        <v>0</v>
      </c>
      <c r="N33" s="110">
        <f t="shared" si="0"/>
        <v>58933.759999999995</v>
      </c>
      <c r="O33" s="110">
        <f t="shared" si="1"/>
        <v>7524.2400000000007</v>
      </c>
      <c r="P33" s="110">
        <v>16818.72</v>
      </c>
      <c r="Q33" s="110">
        <v>0</v>
      </c>
      <c r="R33" s="110">
        <v>0</v>
      </c>
      <c r="S33" s="110">
        <f t="shared" si="2"/>
        <v>83276.72</v>
      </c>
      <c r="T33" s="122">
        <f t="shared" si="3"/>
        <v>0.48693812628547323</v>
      </c>
      <c r="U33" s="122">
        <f t="shared" si="4"/>
        <v>2.4604835541073185E-2</v>
      </c>
      <c r="V33" s="109">
        <f t="shared" si="5"/>
        <v>62.166413502109698</v>
      </c>
      <c r="W33" s="109">
        <f t="shared" si="6"/>
        <v>2.161402953586498</v>
      </c>
    </row>
    <row r="34" spans="1:23" x14ac:dyDescent="0.25">
      <c r="A34" s="11" t="s">
        <v>80</v>
      </c>
      <c r="B34" s="12">
        <v>7201</v>
      </c>
      <c r="C34" s="14" t="s">
        <v>44</v>
      </c>
      <c r="D34" s="110">
        <v>0</v>
      </c>
      <c r="E34" s="110">
        <v>0</v>
      </c>
      <c r="F34" s="110">
        <v>0</v>
      </c>
      <c r="G34" s="110">
        <v>937.5</v>
      </c>
      <c r="H34" s="110">
        <v>3342.3</v>
      </c>
      <c r="I34" s="110">
        <v>0</v>
      </c>
      <c r="J34" s="110">
        <v>0</v>
      </c>
      <c r="K34" s="110">
        <v>0</v>
      </c>
      <c r="L34" s="110">
        <v>309821</v>
      </c>
      <c r="M34" s="110">
        <v>0</v>
      </c>
      <c r="N34" s="110">
        <f t="shared" si="0"/>
        <v>314100.8</v>
      </c>
      <c r="O34" s="110">
        <f t="shared" si="1"/>
        <v>0</v>
      </c>
      <c r="P34" s="110">
        <v>0</v>
      </c>
      <c r="Q34" s="110">
        <v>0</v>
      </c>
      <c r="R34" s="110">
        <v>0</v>
      </c>
      <c r="S34" s="110">
        <f t="shared" si="2"/>
        <v>314100.8</v>
      </c>
      <c r="T34" s="122">
        <f t="shared" si="3"/>
        <v>0</v>
      </c>
      <c r="U34" s="122">
        <f t="shared" si="4"/>
        <v>0</v>
      </c>
      <c r="V34" s="109">
        <f t="shared" si="5"/>
        <v>43.61905290931815</v>
      </c>
      <c r="W34" s="109">
        <f t="shared" si="6"/>
        <v>0</v>
      </c>
    </row>
    <row r="35" spans="1:23" x14ac:dyDescent="0.25">
      <c r="A35" s="11" t="s">
        <v>81</v>
      </c>
      <c r="B35" s="12">
        <v>581</v>
      </c>
      <c r="C35" s="14" t="s">
        <v>44</v>
      </c>
      <c r="D35" s="110">
        <v>71361.8</v>
      </c>
      <c r="E35" s="110">
        <v>0</v>
      </c>
      <c r="F35" s="110">
        <v>2803.1699999999996</v>
      </c>
      <c r="G35" s="110">
        <v>4293.78</v>
      </c>
      <c r="H35" s="110">
        <v>4664.1099999999997</v>
      </c>
      <c r="I35" s="110">
        <v>0</v>
      </c>
      <c r="J35" s="110">
        <v>6110.6100000000006</v>
      </c>
      <c r="K35" s="110">
        <v>0</v>
      </c>
      <c r="L35" s="110">
        <v>2498.3000000000002</v>
      </c>
      <c r="M35" s="110">
        <v>0</v>
      </c>
      <c r="N35" s="110">
        <f t="shared" si="0"/>
        <v>91731.77</v>
      </c>
      <c r="O35" s="110">
        <f t="shared" si="1"/>
        <v>0</v>
      </c>
      <c r="P35" s="110">
        <v>0</v>
      </c>
      <c r="Q35" s="110">
        <v>0</v>
      </c>
      <c r="R35" s="110">
        <v>0</v>
      </c>
      <c r="S35" s="110">
        <f t="shared" si="2"/>
        <v>91731.77</v>
      </c>
      <c r="T35" s="122">
        <f t="shared" si="3"/>
        <v>0.77793985660584108</v>
      </c>
      <c r="U35" s="122">
        <f t="shared" si="4"/>
        <v>3.055833327973503E-2</v>
      </c>
      <c r="V35" s="109">
        <f t="shared" si="5"/>
        <v>157.88600688468159</v>
      </c>
      <c r="W35" s="109">
        <f t="shared" si="6"/>
        <v>4.8247332185886398</v>
      </c>
    </row>
    <row r="36" spans="1:23" x14ac:dyDescent="0.25">
      <c r="A36" s="11" t="s">
        <v>82</v>
      </c>
      <c r="B36" s="12">
        <v>14185</v>
      </c>
      <c r="C36" s="14" t="s">
        <v>61</v>
      </c>
      <c r="D36" s="110">
        <v>277316</v>
      </c>
      <c r="E36" s="110">
        <v>0</v>
      </c>
      <c r="F36" s="110">
        <v>0</v>
      </c>
      <c r="G36" s="110">
        <v>104260</v>
      </c>
      <c r="H36" s="110">
        <v>0</v>
      </c>
      <c r="I36" s="110">
        <v>0</v>
      </c>
      <c r="J36" s="110">
        <v>0</v>
      </c>
      <c r="K36" s="110">
        <v>0</v>
      </c>
      <c r="L36" s="110">
        <v>69661</v>
      </c>
      <c r="M36" s="110">
        <v>0</v>
      </c>
      <c r="N36" s="110">
        <f t="shared" si="0"/>
        <v>451237</v>
      </c>
      <c r="O36" s="110">
        <f t="shared" si="1"/>
        <v>0</v>
      </c>
      <c r="P36" s="110">
        <v>0</v>
      </c>
      <c r="Q36" s="110">
        <v>0</v>
      </c>
      <c r="R36" s="110">
        <v>0</v>
      </c>
      <c r="S36" s="110">
        <f t="shared" si="2"/>
        <v>451237</v>
      </c>
      <c r="T36" s="122">
        <f t="shared" si="3"/>
        <v>0.61456839753832249</v>
      </c>
      <c r="U36" s="122">
        <f t="shared" si="4"/>
        <v>0</v>
      </c>
      <c r="V36" s="109">
        <f t="shared" si="5"/>
        <v>31.810856538597111</v>
      </c>
      <c r="W36" s="109">
        <f t="shared" si="6"/>
        <v>0</v>
      </c>
    </row>
    <row r="37" spans="1:23" x14ac:dyDescent="0.25">
      <c r="A37" s="11" t="s">
        <v>83</v>
      </c>
      <c r="B37" s="12">
        <v>1348</v>
      </c>
      <c r="C37" s="14" t="s">
        <v>54</v>
      </c>
      <c r="D37" s="110">
        <v>24552.44</v>
      </c>
      <c r="E37" s="110">
        <v>0</v>
      </c>
      <c r="F37" s="110">
        <v>393.69</v>
      </c>
      <c r="G37" s="110">
        <v>1697.6000000000001</v>
      </c>
      <c r="H37" s="110">
        <v>135.24</v>
      </c>
      <c r="I37" s="110">
        <v>0</v>
      </c>
      <c r="J37" s="110">
        <v>2597.34</v>
      </c>
      <c r="K37" s="110">
        <v>1207.72</v>
      </c>
      <c r="L37" s="110">
        <v>6834.36</v>
      </c>
      <c r="M37" s="110">
        <v>6834.36</v>
      </c>
      <c r="N37" s="110">
        <f t="shared" si="0"/>
        <v>36210.67</v>
      </c>
      <c r="O37" s="110">
        <f t="shared" si="1"/>
        <v>8042.08</v>
      </c>
      <c r="P37" s="110">
        <v>0</v>
      </c>
      <c r="Q37" s="110">
        <v>0</v>
      </c>
      <c r="R37" s="110">
        <v>0</v>
      </c>
      <c r="S37" s="110">
        <f t="shared" si="2"/>
        <v>44252.75</v>
      </c>
      <c r="T37" s="122">
        <f t="shared" si="3"/>
        <v>0.5548229206094536</v>
      </c>
      <c r="U37" s="122">
        <f t="shared" si="4"/>
        <v>8.8963962691584134E-3</v>
      </c>
      <c r="V37" s="109">
        <f t="shared" si="5"/>
        <v>26.862514836795253</v>
      </c>
      <c r="W37" s="109">
        <f t="shared" si="6"/>
        <v>0.29205489614243324</v>
      </c>
    </row>
    <row r="38" spans="1:23" x14ac:dyDescent="0.25">
      <c r="A38" s="11" t="s">
        <v>84</v>
      </c>
      <c r="B38" s="12">
        <v>1235171</v>
      </c>
      <c r="C38" s="14" t="s">
        <v>50</v>
      </c>
      <c r="D38" s="110">
        <v>36742207</v>
      </c>
      <c r="E38" s="110">
        <v>0</v>
      </c>
      <c r="F38" s="110">
        <v>4168610</v>
      </c>
      <c r="G38" s="110">
        <v>6884872</v>
      </c>
      <c r="H38" s="110">
        <v>0</v>
      </c>
      <c r="I38" s="110">
        <v>0</v>
      </c>
      <c r="J38" s="110">
        <v>990390</v>
      </c>
      <c r="K38" s="110">
        <v>0</v>
      </c>
      <c r="L38" s="110">
        <v>0</v>
      </c>
      <c r="M38" s="110">
        <v>0</v>
      </c>
      <c r="N38" s="110">
        <f t="shared" si="0"/>
        <v>48786079</v>
      </c>
      <c r="O38" s="110">
        <f t="shared" si="1"/>
        <v>0</v>
      </c>
      <c r="P38" s="110">
        <v>7475309</v>
      </c>
      <c r="Q38" s="110">
        <v>0</v>
      </c>
      <c r="R38" s="110">
        <v>6923018</v>
      </c>
      <c r="S38" s="110">
        <f t="shared" si="2"/>
        <v>63184406</v>
      </c>
      <c r="T38" s="122">
        <f t="shared" si="3"/>
        <v>0.581507516269125</v>
      </c>
      <c r="U38" s="122">
        <f t="shared" si="4"/>
        <v>6.59752977657177E-2</v>
      </c>
      <c r="V38" s="109">
        <f t="shared" si="5"/>
        <v>39.497429100909912</v>
      </c>
      <c r="W38" s="109">
        <f t="shared" si="6"/>
        <v>3.3749254151854275</v>
      </c>
    </row>
    <row r="39" spans="1:23" x14ac:dyDescent="0.25">
      <c r="A39" s="11" t="s">
        <v>85</v>
      </c>
      <c r="B39" s="12">
        <v>2101</v>
      </c>
      <c r="C39" s="14" t="s">
        <v>44</v>
      </c>
      <c r="D39" s="110">
        <v>106728.95</v>
      </c>
      <c r="E39" s="110">
        <v>0</v>
      </c>
      <c r="F39" s="110">
        <v>18279.61</v>
      </c>
      <c r="G39" s="110">
        <v>15156.000000000004</v>
      </c>
      <c r="H39" s="110">
        <v>2208.5700000000002</v>
      </c>
      <c r="I39" s="110">
        <v>1500</v>
      </c>
      <c r="J39" s="110">
        <v>8717.5400000000009</v>
      </c>
      <c r="K39" s="110">
        <v>2222.7200000000003</v>
      </c>
      <c r="L39" s="110">
        <v>0</v>
      </c>
      <c r="M39" s="110">
        <v>0</v>
      </c>
      <c r="N39" s="110">
        <f t="shared" si="0"/>
        <v>151090.67000000001</v>
      </c>
      <c r="O39" s="110">
        <f t="shared" si="1"/>
        <v>3722.7200000000003</v>
      </c>
      <c r="P39" s="110">
        <v>5446.17</v>
      </c>
      <c r="Q39" s="110">
        <v>0</v>
      </c>
      <c r="R39" s="110">
        <v>0</v>
      </c>
      <c r="S39" s="110">
        <f t="shared" si="2"/>
        <v>160259.56000000003</v>
      </c>
      <c r="T39" s="122">
        <f t="shared" si="3"/>
        <v>0.66597555864997993</v>
      </c>
      <c r="U39" s="122">
        <f t="shared" si="4"/>
        <v>0.11406252456951708</v>
      </c>
      <c r="V39" s="109">
        <f t="shared" si="5"/>
        <v>71.913693479295574</v>
      </c>
      <c r="W39" s="109">
        <f t="shared" si="6"/>
        <v>8.7004331270823414</v>
      </c>
    </row>
    <row r="40" spans="1:23" x14ac:dyDescent="0.25">
      <c r="A40" s="11" t="s">
        <v>86</v>
      </c>
      <c r="B40" s="12">
        <v>18044</v>
      </c>
      <c r="C40" s="14" t="s">
        <v>46</v>
      </c>
      <c r="D40" s="110">
        <v>658582</v>
      </c>
      <c r="E40" s="110">
        <v>0</v>
      </c>
      <c r="F40" s="110">
        <v>28813</v>
      </c>
      <c r="G40" s="110">
        <v>81007</v>
      </c>
      <c r="H40" s="110">
        <v>4205</v>
      </c>
      <c r="I40" s="110">
        <v>0</v>
      </c>
      <c r="J40" s="110">
        <v>34413</v>
      </c>
      <c r="K40" s="110">
        <v>0</v>
      </c>
      <c r="L40" s="110">
        <v>0</v>
      </c>
      <c r="M40" s="110">
        <v>0</v>
      </c>
      <c r="N40" s="110">
        <f t="shared" si="0"/>
        <v>807020</v>
      </c>
      <c r="O40" s="110">
        <f t="shared" si="1"/>
        <v>0</v>
      </c>
      <c r="P40" s="110">
        <v>0</v>
      </c>
      <c r="Q40" s="110">
        <v>0</v>
      </c>
      <c r="R40" s="110">
        <v>0</v>
      </c>
      <c r="S40" s="110">
        <f t="shared" si="2"/>
        <v>807020</v>
      </c>
      <c r="T40" s="122">
        <f t="shared" si="3"/>
        <v>0.81606651631929816</v>
      </c>
      <c r="U40" s="122">
        <f t="shared" si="4"/>
        <v>3.5702956556219176E-2</v>
      </c>
      <c r="V40" s="109">
        <f t="shared" si="5"/>
        <v>44.7251163821769</v>
      </c>
      <c r="W40" s="109">
        <f t="shared" si="6"/>
        <v>1.5968188871647084</v>
      </c>
    </row>
    <row r="41" spans="1:23" x14ac:dyDescent="0.25">
      <c r="A41" s="11" t="s">
        <v>87</v>
      </c>
      <c r="B41" s="12">
        <v>13077</v>
      </c>
      <c r="C41" s="14" t="s">
        <v>39</v>
      </c>
      <c r="D41" s="110">
        <v>694312</v>
      </c>
      <c r="E41" s="110">
        <v>0</v>
      </c>
      <c r="F41" s="110">
        <v>31223</v>
      </c>
      <c r="G41" s="110">
        <v>113638</v>
      </c>
      <c r="H41" s="110">
        <v>2000</v>
      </c>
      <c r="I41" s="110">
        <v>0</v>
      </c>
      <c r="J41" s="110">
        <v>43154</v>
      </c>
      <c r="K41" s="110">
        <v>0</v>
      </c>
      <c r="L41" s="110">
        <v>58847</v>
      </c>
      <c r="M41" s="110">
        <v>0</v>
      </c>
      <c r="N41" s="110">
        <f t="shared" si="0"/>
        <v>943174</v>
      </c>
      <c r="O41" s="110">
        <f t="shared" si="1"/>
        <v>0</v>
      </c>
      <c r="P41" s="110">
        <v>9649</v>
      </c>
      <c r="Q41" s="110">
        <v>0</v>
      </c>
      <c r="R41" s="110">
        <v>22408</v>
      </c>
      <c r="S41" s="110">
        <f t="shared" si="2"/>
        <v>975231</v>
      </c>
      <c r="T41" s="122">
        <f t="shared" si="3"/>
        <v>0.71194619531167491</v>
      </c>
      <c r="U41" s="122">
        <f t="shared" si="4"/>
        <v>3.2016004413313356E-2</v>
      </c>
      <c r="V41" s="109">
        <f t="shared" si="5"/>
        <v>72.124646325609845</v>
      </c>
      <c r="W41" s="109">
        <f t="shared" si="6"/>
        <v>2.3876271316051083</v>
      </c>
    </row>
    <row r="42" spans="1:23" x14ac:dyDescent="0.25">
      <c r="A42" s="11" t="s">
        <v>88</v>
      </c>
      <c r="B42" s="12">
        <v>592</v>
      </c>
      <c r="C42" s="14" t="s">
        <v>39</v>
      </c>
      <c r="D42" s="110">
        <v>19390.61</v>
      </c>
      <c r="E42" s="110">
        <v>0</v>
      </c>
      <c r="F42" s="110">
        <v>569.03</v>
      </c>
      <c r="G42" s="110">
        <v>3963.300999999999</v>
      </c>
      <c r="H42" s="110">
        <v>349.32</v>
      </c>
      <c r="I42" s="110">
        <v>0</v>
      </c>
      <c r="J42" s="110">
        <v>1546.1399999999999</v>
      </c>
      <c r="K42" s="110">
        <v>0</v>
      </c>
      <c r="L42" s="110">
        <v>2664</v>
      </c>
      <c r="M42" s="110">
        <v>0</v>
      </c>
      <c r="N42" s="110">
        <f t="shared" si="0"/>
        <v>28482.400999999998</v>
      </c>
      <c r="O42" s="110">
        <f t="shared" si="1"/>
        <v>0</v>
      </c>
      <c r="P42" s="110">
        <v>3375.95</v>
      </c>
      <c r="Q42" s="110">
        <v>0</v>
      </c>
      <c r="R42" s="110">
        <v>0</v>
      </c>
      <c r="S42" s="110">
        <f t="shared" si="2"/>
        <v>31858.350999999999</v>
      </c>
      <c r="T42" s="122">
        <f t="shared" si="3"/>
        <v>0.60865077417221003</v>
      </c>
      <c r="U42" s="122">
        <f t="shared" si="4"/>
        <v>1.7861250885207462E-2</v>
      </c>
      <c r="V42" s="109">
        <f t="shared" si="5"/>
        <v>48.112163851351347</v>
      </c>
      <c r="W42" s="109">
        <f t="shared" si="6"/>
        <v>0.96119932432432431</v>
      </c>
    </row>
    <row r="43" spans="1:23" x14ac:dyDescent="0.25">
      <c r="A43" s="11" t="s">
        <v>89</v>
      </c>
      <c r="B43" s="12">
        <v>3580</v>
      </c>
      <c r="C43" s="14" t="s">
        <v>52</v>
      </c>
      <c r="D43" s="110">
        <v>94316.58</v>
      </c>
      <c r="E43" s="110">
        <v>68733.17</v>
      </c>
      <c r="F43" s="110">
        <v>30674.61</v>
      </c>
      <c r="G43" s="110">
        <v>26449.040000000001</v>
      </c>
      <c r="H43" s="110">
        <v>2851.6</v>
      </c>
      <c r="I43" s="110">
        <v>0</v>
      </c>
      <c r="J43" s="110">
        <v>38571.11</v>
      </c>
      <c r="K43" s="110">
        <v>0</v>
      </c>
      <c r="L43" s="110">
        <v>12780.6</v>
      </c>
      <c r="M43" s="110">
        <v>0</v>
      </c>
      <c r="N43" s="110">
        <f t="shared" si="0"/>
        <v>205643.54</v>
      </c>
      <c r="O43" s="110">
        <f t="shared" si="1"/>
        <v>68733.17</v>
      </c>
      <c r="P43" s="110">
        <v>2118.52</v>
      </c>
      <c r="Q43" s="110">
        <v>0</v>
      </c>
      <c r="R43" s="110">
        <v>0</v>
      </c>
      <c r="S43" s="110">
        <f t="shared" si="2"/>
        <v>276495.23000000004</v>
      </c>
      <c r="T43" s="122">
        <f t="shared" si="3"/>
        <v>0.58970185489275884</v>
      </c>
      <c r="U43" s="122">
        <f t="shared" si="4"/>
        <v>0.11094082888880215</v>
      </c>
      <c r="V43" s="109">
        <f t="shared" si="5"/>
        <v>57.44232960893855</v>
      </c>
      <c r="W43" s="109">
        <f t="shared" si="6"/>
        <v>8.5683268156424575</v>
      </c>
    </row>
    <row r="44" spans="1:23" x14ac:dyDescent="0.25">
      <c r="A44" s="11" t="s">
        <v>90</v>
      </c>
      <c r="B44" s="12">
        <v>262</v>
      </c>
      <c r="C44" s="14" t="s">
        <v>52</v>
      </c>
      <c r="D44" s="110">
        <v>16171.45</v>
      </c>
      <c r="E44" s="110">
        <v>0</v>
      </c>
      <c r="F44" s="110">
        <v>679.54</v>
      </c>
      <c r="G44" s="110">
        <v>2921.7000000000003</v>
      </c>
      <c r="H44" s="110">
        <v>296.08999999999997</v>
      </c>
      <c r="I44" s="110">
        <v>0</v>
      </c>
      <c r="J44" s="110">
        <v>2280.15</v>
      </c>
      <c r="K44" s="110">
        <v>3389.04</v>
      </c>
      <c r="L44" s="110">
        <v>2880.99</v>
      </c>
      <c r="M44" s="110">
        <v>250</v>
      </c>
      <c r="N44" s="110">
        <f t="shared" si="0"/>
        <v>25229.920000000006</v>
      </c>
      <c r="O44" s="110">
        <f t="shared" si="1"/>
        <v>3639.04</v>
      </c>
      <c r="P44" s="110">
        <v>3026.9</v>
      </c>
      <c r="Q44" s="110">
        <v>0</v>
      </c>
      <c r="R44" s="110">
        <v>0</v>
      </c>
      <c r="S44" s="110">
        <f t="shared" si="2"/>
        <v>31895.860000000008</v>
      </c>
      <c r="T44" s="122">
        <f t="shared" si="3"/>
        <v>0.50700780602874473</v>
      </c>
      <c r="U44" s="122">
        <f t="shared" si="4"/>
        <v>2.1304959327009831E-2</v>
      </c>
      <c r="V44" s="109">
        <f t="shared" si="5"/>
        <v>96.297404580152687</v>
      </c>
      <c r="W44" s="109">
        <f t="shared" si="6"/>
        <v>2.5936641221374046</v>
      </c>
    </row>
    <row r="45" spans="1:23" x14ac:dyDescent="0.25">
      <c r="A45" s="11" t="s">
        <v>91</v>
      </c>
      <c r="B45" s="12">
        <v>501</v>
      </c>
      <c r="C45" s="14" t="s">
        <v>46</v>
      </c>
      <c r="D45" s="110">
        <v>51192</v>
      </c>
      <c r="E45" s="110">
        <v>0</v>
      </c>
      <c r="F45" s="110">
        <v>3564</v>
      </c>
      <c r="G45" s="110">
        <v>10303</v>
      </c>
      <c r="H45" s="110">
        <v>230</v>
      </c>
      <c r="I45" s="110">
        <v>0</v>
      </c>
      <c r="J45" s="110">
        <v>3238</v>
      </c>
      <c r="K45" s="110">
        <v>0</v>
      </c>
      <c r="L45" s="110">
        <v>0</v>
      </c>
      <c r="M45" s="110">
        <v>0</v>
      </c>
      <c r="N45" s="110">
        <f t="shared" si="0"/>
        <v>68527</v>
      </c>
      <c r="O45" s="110">
        <f t="shared" si="1"/>
        <v>0</v>
      </c>
      <c r="P45" s="110">
        <v>499</v>
      </c>
      <c r="Q45" s="110">
        <v>0</v>
      </c>
      <c r="R45" s="110">
        <v>0</v>
      </c>
      <c r="S45" s="110">
        <f t="shared" si="2"/>
        <v>69026</v>
      </c>
      <c r="T45" s="122">
        <f t="shared" si="3"/>
        <v>0.74163358734389939</v>
      </c>
      <c r="U45" s="122">
        <f t="shared" si="4"/>
        <v>5.1632718106220846E-2</v>
      </c>
      <c r="V45" s="109">
        <f t="shared" si="5"/>
        <v>136.7804391217565</v>
      </c>
      <c r="W45" s="109">
        <f t="shared" si="6"/>
        <v>7.11377245508982</v>
      </c>
    </row>
    <row r="46" spans="1:23" x14ac:dyDescent="0.25">
      <c r="A46" s="11" t="s">
        <v>92</v>
      </c>
      <c r="B46" s="12">
        <v>3442</v>
      </c>
      <c r="C46" s="14" t="s">
        <v>46</v>
      </c>
      <c r="D46" s="110">
        <v>172984.84</v>
      </c>
      <c r="E46" s="110">
        <v>17362.97</v>
      </c>
      <c r="F46" s="110">
        <v>10089.93</v>
      </c>
      <c r="G46" s="110">
        <v>14607.429999999998</v>
      </c>
      <c r="H46" s="110">
        <v>1529.36</v>
      </c>
      <c r="I46" s="110">
        <v>0</v>
      </c>
      <c r="J46" s="110">
        <v>15540.02</v>
      </c>
      <c r="K46" s="110">
        <v>0</v>
      </c>
      <c r="L46" s="110">
        <v>54.51</v>
      </c>
      <c r="M46" s="110">
        <v>0</v>
      </c>
      <c r="N46" s="110">
        <f t="shared" si="0"/>
        <v>214806.08999999997</v>
      </c>
      <c r="O46" s="110">
        <f t="shared" si="1"/>
        <v>17362.97</v>
      </c>
      <c r="P46" s="110">
        <v>0</v>
      </c>
      <c r="Q46" s="110">
        <v>0</v>
      </c>
      <c r="R46" s="110">
        <v>0</v>
      </c>
      <c r="S46" s="110">
        <f t="shared" si="2"/>
        <v>232169.05999999997</v>
      </c>
      <c r="T46" s="122">
        <f t="shared" si="3"/>
        <v>0.81986725535262972</v>
      </c>
      <c r="U46" s="122">
        <f t="shared" si="4"/>
        <v>4.3459408415574413E-2</v>
      </c>
      <c r="V46" s="109">
        <f t="shared" si="5"/>
        <v>62.407347472399756</v>
      </c>
      <c r="W46" s="109">
        <f t="shared" si="6"/>
        <v>2.9314148750726323</v>
      </c>
    </row>
    <row r="47" spans="1:23" x14ac:dyDescent="0.25">
      <c r="A47" s="11" t="s">
        <v>93</v>
      </c>
      <c r="B47" s="12">
        <v>932</v>
      </c>
      <c r="C47" s="14" t="s">
        <v>46</v>
      </c>
      <c r="D47" s="110">
        <v>12740.8</v>
      </c>
      <c r="E47" s="110">
        <v>0</v>
      </c>
      <c r="F47" s="110">
        <v>6467.2100000000009</v>
      </c>
      <c r="G47" s="110">
        <v>3892.87</v>
      </c>
      <c r="H47" s="110">
        <v>0</v>
      </c>
      <c r="I47" s="110">
        <v>0</v>
      </c>
      <c r="J47" s="110">
        <v>59.99</v>
      </c>
      <c r="K47" s="110">
        <v>0</v>
      </c>
      <c r="L47" s="110">
        <v>0</v>
      </c>
      <c r="M47" s="110">
        <v>0</v>
      </c>
      <c r="N47" s="110">
        <f t="shared" si="0"/>
        <v>23160.870000000003</v>
      </c>
      <c r="O47" s="110">
        <f t="shared" si="1"/>
        <v>0</v>
      </c>
      <c r="P47" s="110">
        <v>1329.98</v>
      </c>
      <c r="Q47" s="110">
        <v>0</v>
      </c>
      <c r="R47" s="110">
        <v>0</v>
      </c>
      <c r="S47" s="110">
        <f t="shared" si="2"/>
        <v>24490.850000000002</v>
      </c>
      <c r="T47" s="122">
        <f t="shared" si="3"/>
        <v>0.52022694189870899</v>
      </c>
      <c r="U47" s="122">
        <f t="shared" si="4"/>
        <v>0.26406637580974118</v>
      </c>
      <c r="V47" s="109">
        <f t="shared" si="5"/>
        <v>24.850718884120173</v>
      </c>
      <c r="W47" s="109">
        <f t="shared" si="6"/>
        <v>6.9390665236051516</v>
      </c>
    </row>
    <row r="48" spans="1:23" x14ac:dyDescent="0.25">
      <c r="A48" s="11" t="s">
        <v>94</v>
      </c>
      <c r="B48" s="12">
        <v>134</v>
      </c>
      <c r="C48" s="14" t="s">
        <v>39</v>
      </c>
      <c r="D48" s="110">
        <v>18453.96</v>
      </c>
      <c r="E48" s="110">
        <v>0</v>
      </c>
      <c r="F48" s="110">
        <v>645.41</v>
      </c>
      <c r="G48" s="110">
        <v>2930.74</v>
      </c>
      <c r="H48" s="110">
        <v>0</v>
      </c>
      <c r="I48" s="110">
        <v>0</v>
      </c>
      <c r="J48" s="110">
        <v>594</v>
      </c>
      <c r="K48" s="110">
        <v>0</v>
      </c>
      <c r="L48" s="110">
        <v>603</v>
      </c>
      <c r="M48" s="110">
        <v>0</v>
      </c>
      <c r="N48" s="110">
        <f t="shared" si="0"/>
        <v>23227.11</v>
      </c>
      <c r="O48" s="110">
        <f t="shared" si="1"/>
        <v>0</v>
      </c>
      <c r="P48" s="110">
        <v>15487.32</v>
      </c>
      <c r="Q48" s="110">
        <v>0</v>
      </c>
      <c r="R48" s="110">
        <v>0</v>
      </c>
      <c r="S48" s="110">
        <f t="shared" si="2"/>
        <v>38714.43</v>
      </c>
      <c r="T48" s="122">
        <f t="shared" si="3"/>
        <v>0.47666877699090493</v>
      </c>
      <c r="U48" s="122">
        <f t="shared" si="4"/>
        <v>1.6671044879131632E-2</v>
      </c>
      <c r="V48" s="109">
        <f t="shared" si="5"/>
        <v>173.33664179104477</v>
      </c>
      <c r="W48" s="109">
        <f t="shared" si="6"/>
        <v>4.8164925373134322</v>
      </c>
    </row>
    <row r="49" spans="1:23" x14ac:dyDescent="0.25">
      <c r="A49" s="11" t="s">
        <v>95</v>
      </c>
      <c r="B49" s="12">
        <v>378</v>
      </c>
      <c r="C49" s="14" t="s">
        <v>52</v>
      </c>
      <c r="D49" s="110">
        <v>20632.34</v>
      </c>
      <c r="E49" s="110">
        <v>0</v>
      </c>
      <c r="F49" s="110">
        <v>0</v>
      </c>
      <c r="G49" s="110">
        <v>2525.1699999999996</v>
      </c>
      <c r="H49" s="110">
        <v>0</v>
      </c>
      <c r="I49" s="110">
        <v>0</v>
      </c>
      <c r="J49" s="110">
        <v>1358.55</v>
      </c>
      <c r="K49" s="110">
        <v>0</v>
      </c>
      <c r="L49" s="110">
        <v>1349.46</v>
      </c>
      <c r="M49" s="110">
        <v>0</v>
      </c>
      <c r="N49" s="110">
        <f t="shared" si="0"/>
        <v>25865.519999999997</v>
      </c>
      <c r="O49" s="110">
        <f t="shared" si="1"/>
        <v>0</v>
      </c>
      <c r="P49" s="110">
        <v>0</v>
      </c>
      <c r="Q49" s="110">
        <v>0</v>
      </c>
      <c r="R49" s="110">
        <v>0</v>
      </c>
      <c r="S49" s="110">
        <f t="shared" si="2"/>
        <v>25865.519999999997</v>
      </c>
      <c r="T49" s="122">
        <f t="shared" si="3"/>
        <v>0.79767737126491189</v>
      </c>
      <c r="U49" s="122">
        <f t="shared" si="4"/>
        <v>0</v>
      </c>
      <c r="V49" s="109">
        <f t="shared" si="5"/>
        <v>68.427301587301585</v>
      </c>
      <c r="W49" s="109">
        <f t="shared" si="6"/>
        <v>0</v>
      </c>
    </row>
    <row r="50" spans="1:23" x14ac:dyDescent="0.25">
      <c r="A50" s="11" t="s">
        <v>96</v>
      </c>
      <c r="B50" s="12">
        <v>345</v>
      </c>
      <c r="C50" s="14" t="s">
        <v>54</v>
      </c>
      <c r="D50" s="110">
        <v>8641.6299999999992</v>
      </c>
      <c r="E50" s="110">
        <v>0</v>
      </c>
      <c r="F50" s="110">
        <v>1990.99</v>
      </c>
      <c r="G50" s="110">
        <v>1114.33</v>
      </c>
      <c r="H50" s="110">
        <v>895.91</v>
      </c>
      <c r="I50" s="110">
        <v>0</v>
      </c>
      <c r="J50" s="110">
        <v>517.18000000000006</v>
      </c>
      <c r="K50" s="110">
        <v>0</v>
      </c>
      <c r="L50" s="110">
        <v>1723.8</v>
      </c>
      <c r="M50" s="110">
        <v>0</v>
      </c>
      <c r="N50" s="110">
        <f t="shared" si="0"/>
        <v>14883.839999999998</v>
      </c>
      <c r="O50" s="110">
        <f t="shared" si="1"/>
        <v>0</v>
      </c>
      <c r="P50" s="110">
        <v>3685.97</v>
      </c>
      <c r="Q50" s="110">
        <v>0</v>
      </c>
      <c r="R50" s="110">
        <v>0</v>
      </c>
      <c r="S50" s="110">
        <f t="shared" si="2"/>
        <v>18569.809999999998</v>
      </c>
      <c r="T50" s="122">
        <f t="shared" si="3"/>
        <v>0.46535909629662342</v>
      </c>
      <c r="U50" s="122">
        <f t="shared" si="4"/>
        <v>0.10721649817634107</v>
      </c>
      <c r="V50" s="109">
        <f t="shared" si="5"/>
        <v>43.141565217391296</v>
      </c>
      <c r="W50" s="109">
        <f t="shared" si="6"/>
        <v>5.7709855072463769</v>
      </c>
    </row>
    <row r="51" spans="1:23" x14ac:dyDescent="0.25">
      <c r="A51" s="11" t="s">
        <v>97</v>
      </c>
      <c r="B51" s="12">
        <v>19715</v>
      </c>
      <c r="C51" s="14" t="s">
        <v>39</v>
      </c>
      <c r="D51" s="110">
        <v>401266</v>
      </c>
      <c r="E51" s="110">
        <v>0</v>
      </c>
      <c r="F51" s="110">
        <v>14497</v>
      </c>
      <c r="G51" s="110">
        <v>25238</v>
      </c>
      <c r="H51" s="110">
        <v>377</v>
      </c>
      <c r="I51" s="110">
        <v>0</v>
      </c>
      <c r="J51" s="110">
        <v>11957</v>
      </c>
      <c r="K51" s="110">
        <v>0</v>
      </c>
      <c r="L51" s="110">
        <v>83232</v>
      </c>
      <c r="M51" s="110">
        <v>0</v>
      </c>
      <c r="N51" s="110">
        <f t="shared" si="0"/>
        <v>536567</v>
      </c>
      <c r="O51" s="110">
        <f t="shared" si="1"/>
        <v>0</v>
      </c>
      <c r="P51" s="110">
        <v>0</v>
      </c>
      <c r="Q51" s="110">
        <v>0</v>
      </c>
      <c r="R51" s="110">
        <v>16845</v>
      </c>
      <c r="S51" s="110">
        <f t="shared" si="2"/>
        <v>553412</v>
      </c>
      <c r="T51" s="122">
        <f t="shared" si="3"/>
        <v>0.72507643491648177</v>
      </c>
      <c r="U51" s="122">
        <f t="shared" si="4"/>
        <v>2.6195673386193288E-2</v>
      </c>
      <c r="V51" s="109">
        <f t="shared" si="5"/>
        <v>27.216180573167637</v>
      </c>
      <c r="W51" s="109">
        <f t="shared" si="6"/>
        <v>0.73532843012934312</v>
      </c>
    </row>
    <row r="52" spans="1:23" x14ac:dyDescent="0.25">
      <c r="A52" s="11" t="s">
        <v>98</v>
      </c>
      <c r="B52" s="12">
        <v>3758</v>
      </c>
      <c r="C52" s="14" t="s">
        <v>52</v>
      </c>
      <c r="D52" s="110">
        <v>174952.56</v>
      </c>
      <c r="E52" s="110">
        <v>0</v>
      </c>
      <c r="F52" s="110">
        <v>17911.63</v>
      </c>
      <c r="G52" s="110">
        <v>13888.15</v>
      </c>
      <c r="H52" s="110">
        <v>1974.53</v>
      </c>
      <c r="I52" s="110">
        <v>0</v>
      </c>
      <c r="J52" s="110">
        <v>10204.43</v>
      </c>
      <c r="K52" s="110">
        <v>6772</v>
      </c>
      <c r="L52" s="110">
        <v>13416.06</v>
      </c>
      <c r="M52" s="110">
        <v>0</v>
      </c>
      <c r="N52" s="110">
        <f t="shared" si="0"/>
        <v>232347.36</v>
      </c>
      <c r="O52" s="110">
        <f t="shared" si="1"/>
        <v>6772</v>
      </c>
      <c r="P52" s="110">
        <v>25026.21</v>
      </c>
      <c r="Q52" s="110">
        <v>0</v>
      </c>
      <c r="R52" s="110">
        <v>0</v>
      </c>
      <c r="S52" s="110">
        <f t="shared" si="2"/>
        <v>264145.57</v>
      </c>
      <c r="T52" s="122">
        <f t="shared" si="3"/>
        <v>0.66233387900467156</v>
      </c>
      <c r="U52" s="122">
        <f t="shared" si="4"/>
        <v>6.7809692965889984E-2</v>
      </c>
      <c r="V52" s="109">
        <f t="shared" si="5"/>
        <v>61.827397551889298</v>
      </c>
      <c r="W52" s="109">
        <f t="shared" si="6"/>
        <v>4.7662666311868014</v>
      </c>
    </row>
    <row r="53" spans="1:23" x14ac:dyDescent="0.25">
      <c r="A53" s="11" t="s">
        <v>99</v>
      </c>
      <c r="B53" s="12">
        <v>675</v>
      </c>
      <c r="C53" s="14" t="s">
        <v>46</v>
      </c>
      <c r="D53" s="110">
        <v>25454.47</v>
      </c>
      <c r="E53" s="110">
        <v>0</v>
      </c>
      <c r="F53" s="110">
        <v>3181.07</v>
      </c>
      <c r="G53" s="110">
        <v>9629.42</v>
      </c>
      <c r="H53" s="110">
        <v>27</v>
      </c>
      <c r="I53" s="110">
        <v>0</v>
      </c>
      <c r="J53" s="110">
        <v>4516.43</v>
      </c>
      <c r="K53" s="110">
        <v>0</v>
      </c>
      <c r="L53" s="110">
        <v>0</v>
      </c>
      <c r="M53" s="110">
        <v>0</v>
      </c>
      <c r="N53" s="110">
        <f t="shared" si="0"/>
        <v>42808.39</v>
      </c>
      <c r="O53" s="110">
        <f t="shared" si="1"/>
        <v>0</v>
      </c>
      <c r="P53" s="110">
        <v>2750.27</v>
      </c>
      <c r="Q53" s="110">
        <v>0</v>
      </c>
      <c r="R53" s="110">
        <v>0</v>
      </c>
      <c r="S53" s="110">
        <f t="shared" si="2"/>
        <v>45558.659999999996</v>
      </c>
      <c r="T53" s="122">
        <f t="shared" si="3"/>
        <v>0.55871858390918439</v>
      </c>
      <c r="U53" s="122">
        <f t="shared" si="4"/>
        <v>6.9823607630250764E-2</v>
      </c>
      <c r="V53" s="109">
        <f t="shared" si="5"/>
        <v>63.419837037037034</v>
      </c>
      <c r="W53" s="109">
        <f t="shared" si="6"/>
        <v>4.7126962962962962</v>
      </c>
    </row>
    <row r="54" spans="1:23" x14ac:dyDescent="0.25">
      <c r="A54" s="11" t="s">
        <v>100</v>
      </c>
      <c r="B54" s="12">
        <v>7526</v>
      </c>
      <c r="C54" s="14" t="s">
        <v>52</v>
      </c>
      <c r="D54" s="110">
        <v>232128</v>
      </c>
      <c r="E54" s="110">
        <v>0</v>
      </c>
      <c r="F54" s="110">
        <v>5129</v>
      </c>
      <c r="G54" s="110">
        <v>10660</v>
      </c>
      <c r="H54" s="110">
        <v>0</v>
      </c>
      <c r="I54" s="110">
        <v>0</v>
      </c>
      <c r="J54" s="110">
        <v>23701</v>
      </c>
      <c r="K54" s="110">
        <v>0</v>
      </c>
      <c r="L54" s="110">
        <v>82785</v>
      </c>
      <c r="M54" s="110">
        <v>0</v>
      </c>
      <c r="N54" s="110">
        <f t="shared" si="0"/>
        <v>354403</v>
      </c>
      <c r="O54" s="110">
        <f t="shared" si="1"/>
        <v>0</v>
      </c>
      <c r="P54" s="110">
        <v>11277</v>
      </c>
      <c r="Q54" s="110">
        <v>0</v>
      </c>
      <c r="R54" s="110">
        <v>0</v>
      </c>
      <c r="S54" s="110">
        <f t="shared" si="2"/>
        <v>365680</v>
      </c>
      <c r="T54" s="122">
        <f t="shared" si="3"/>
        <v>0.63478451104791078</v>
      </c>
      <c r="U54" s="122">
        <f t="shared" si="4"/>
        <v>1.4025924305403632E-2</v>
      </c>
      <c r="V54" s="109">
        <f t="shared" si="5"/>
        <v>47.090486314111082</v>
      </c>
      <c r="W54" s="109">
        <f t="shared" si="6"/>
        <v>0.68150411905394637</v>
      </c>
    </row>
    <row r="55" spans="1:23" x14ac:dyDescent="0.25">
      <c r="A55" s="11" t="s">
        <v>101</v>
      </c>
      <c r="B55" s="12">
        <v>25122</v>
      </c>
      <c r="C55" s="14" t="s">
        <v>39</v>
      </c>
      <c r="D55" s="110">
        <v>535221</v>
      </c>
      <c r="E55" s="110">
        <v>0</v>
      </c>
      <c r="F55" s="110">
        <v>5717</v>
      </c>
      <c r="G55" s="110">
        <v>224064</v>
      </c>
      <c r="H55" s="110">
        <v>0</v>
      </c>
      <c r="I55" s="110">
        <v>0</v>
      </c>
      <c r="J55" s="110">
        <v>35086</v>
      </c>
      <c r="K55" s="110">
        <v>0</v>
      </c>
      <c r="L55" s="110">
        <v>0</v>
      </c>
      <c r="M55" s="110">
        <v>0</v>
      </c>
      <c r="N55" s="110">
        <f t="shared" si="0"/>
        <v>800088</v>
      </c>
      <c r="O55" s="110">
        <f t="shared" si="1"/>
        <v>0</v>
      </c>
      <c r="P55" s="110">
        <v>0</v>
      </c>
      <c r="Q55" s="110">
        <v>0</v>
      </c>
      <c r="R55" s="110">
        <v>49936</v>
      </c>
      <c r="S55" s="110">
        <f t="shared" si="2"/>
        <v>850024</v>
      </c>
      <c r="T55" s="122">
        <f t="shared" si="3"/>
        <v>0.62965398624038849</v>
      </c>
      <c r="U55" s="122">
        <f t="shared" si="4"/>
        <v>6.7256924510366769E-3</v>
      </c>
      <c r="V55" s="109">
        <f t="shared" si="5"/>
        <v>31.848101265822784</v>
      </c>
      <c r="W55" s="109">
        <f t="shared" si="6"/>
        <v>0.22756946103017275</v>
      </c>
    </row>
    <row r="56" spans="1:23" x14ac:dyDescent="0.25">
      <c r="A56" s="11" t="s">
        <v>102</v>
      </c>
      <c r="B56" s="12">
        <v>15736</v>
      </c>
      <c r="C56" s="14" t="s">
        <v>54</v>
      </c>
      <c r="D56" s="110">
        <v>397312</v>
      </c>
      <c r="E56" s="110">
        <v>0</v>
      </c>
      <c r="F56" s="110">
        <v>13759</v>
      </c>
      <c r="G56" s="110">
        <v>39545</v>
      </c>
      <c r="H56" s="110">
        <v>0</v>
      </c>
      <c r="I56" s="110">
        <v>0</v>
      </c>
      <c r="J56" s="110">
        <v>2967</v>
      </c>
      <c r="K56" s="110">
        <v>79947</v>
      </c>
      <c r="L56" s="110">
        <v>115958</v>
      </c>
      <c r="M56" s="110">
        <v>0</v>
      </c>
      <c r="N56" s="110">
        <f t="shared" si="0"/>
        <v>569541</v>
      </c>
      <c r="O56" s="110">
        <f t="shared" si="1"/>
        <v>79947</v>
      </c>
      <c r="P56" s="110">
        <v>0</v>
      </c>
      <c r="Q56" s="110">
        <v>0</v>
      </c>
      <c r="R56" s="110">
        <v>0</v>
      </c>
      <c r="S56" s="110">
        <f t="shared" si="2"/>
        <v>649488</v>
      </c>
      <c r="T56" s="122">
        <f t="shared" si="3"/>
        <v>0.61173108664055376</v>
      </c>
      <c r="U56" s="122">
        <f t="shared" si="4"/>
        <v>2.118437908013697E-2</v>
      </c>
      <c r="V56" s="109">
        <f t="shared" si="5"/>
        <v>36.193505338078289</v>
      </c>
      <c r="W56" s="109">
        <f t="shared" si="6"/>
        <v>0.8743645144890696</v>
      </c>
    </row>
    <row r="57" spans="1:23" x14ac:dyDescent="0.25">
      <c r="A57" s="11" t="s">
        <v>103</v>
      </c>
      <c r="B57" s="12">
        <v>722</v>
      </c>
      <c r="C57" s="14" t="s">
        <v>39</v>
      </c>
      <c r="D57" s="110">
        <v>23076.32</v>
      </c>
      <c r="E57" s="110">
        <v>0</v>
      </c>
      <c r="F57" s="110">
        <v>150</v>
      </c>
      <c r="G57" s="110">
        <v>1944.4</v>
      </c>
      <c r="H57" s="110">
        <v>0</v>
      </c>
      <c r="I57" s="110">
        <v>0</v>
      </c>
      <c r="J57" s="110">
        <v>57.75</v>
      </c>
      <c r="K57" s="110">
        <v>0</v>
      </c>
      <c r="L57" s="110">
        <v>3249</v>
      </c>
      <c r="M57" s="110">
        <v>0</v>
      </c>
      <c r="N57" s="110">
        <f t="shared" si="0"/>
        <v>28477.47</v>
      </c>
      <c r="O57" s="110">
        <f t="shared" si="1"/>
        <v>0</v>
      </c>
      <c r="P57" s="110">
        <v>0</v>
      </c>
      <c r="Q57" s="110">
        <v>0</v>
      </c>
      <c r="R57" s="110">
        <v>0</v>
      </c>
      <c r="S57" s="110">
        <f t="shared" si="2"/>
        <v>28477.47</v>
      </c>
      <c r="T57" s="122">
        <f t="shared" si="3"/>
        <v>0.81033603055327597</v>
      </c>
      <c r="U57" s="122">
        <f t="shared" si="4"/>
        <v>5.2673218512740072E-3</v>
      </c>
      <c r="V57" s="109">
        <f t="shared" si="5"/>
        <v>39.442479224376733</v>
      </c>
      <c r="W57" s="109">
        <f t="shared" si="6"/>
        <v>0.2077562326869806</v>
      </c>
    </row>
    <row r="58" spans="1:23" x14ac:dyDescent="0.25">
      <c r="A58" s="11" t="s">
        <v>104</v>
      </c>
      <c r="B58" s="12">
        <v>947</v>
      </c>
      <c r="C58" s="14" t="s">
        <v>46</v>
      </c>
      <c r="D58" s="110">
        <v>50527.22</v>
      </c>
      <c r="E58" s="110">
        <v>0</v>
      </c>
      <c r="F58" s="110">
        <v>3424.69</v>
      </c>
      <c r="G58" s="110">
        <v>16916.763999999999</v>
      </c>
      <c r="H58" s="110">
        <v>470.61</v>
      </c>
      <c r="I58" s="110">
        <v>0</v>
      </c>
      <c r="J58" s="110">
        <v>198.19</v>
      </c>
      <c r="K58" s="110">
        <v>264</v>
      </c>
      <c r="L58" s="110">
        <v>0</v>
      </c>
      <c r="M58" s="110">
        <v>0</v>
      </c>
      <c r="N58" s="110">
        <f t="shared" si="0"/>
        <v>71537.474000000002</v>
      </c>
      <c r="O58" s="110">
        <f t="shared" si="1"/>
        <v>264</v>
      </c>
      <c r="P58" s="110">
        <v>1237.81</v>
      </c>
      <c r="Q58" s="110">
        <v>0</v>
      </c>
      <c r="R58" s="110">
        <v>0</v>
      </c>
      <c r="S58" s="110">
        <f t="shared" si="2"/>
        <v>73039.284</v>
      </c>
      <c r="T58" s="122">
        <f t="shared" si="3"/>
        <v>0.69178142545866139</v>
      </c>
      <c r="U58" s="122">
        <f t="shared" si="4"/>
        <v>4.6888329299613618E-2</v>
      </c>
      <c r="V58" s="109">
        <f t="shared" si="5"/>
        <v>75.541155227032732</v>
      </c>
      <c r="W58" s="109">
        <f t="shared" si="6"/>
        <v>3.6163569165786695</v>
      </c>
    </row>
    <row r="59" spans="1:23" x14ac:dyDescent="0.25">
      <c r="A59" s="11" t="s">
        <v>105</v>
      </c>
      <c r="B59" s="12">
        <v>277</v>
      </c>
      <c r="C59" s="14" t="s">
        <v>52</v>
      </c>
      <c r="D59" s="110">
        <v>8247.2000000000007</v>
      </c>
      <c r="E59" s="110">
        <v>0</v>
      </c>
      <c r="F59" s="110">
        <v>1964.63</v>
      </c>
      <c r="G59" s="110">
        <v>2270.04</v>
      </c>
      <c r="H59" s="110">
        <v>0</v>
      </c>
      <c r="I59" s="110">
        <v>0</v>
      </c>
      <c r="J59" s="110">
        <v>12000</v>
      </c>
      <c r="K59" s="110">
        <v>15264</v>
      </c>
      <c r="L59" s="110">
        <v>988.9</v>
      </c>
      <c r="M59" s="110">
        <v>0</v>
      </c>
      <c r="N59" s="110">
        <f t="shared" si="0"/>
        <v>25470.770000000004</v>
      </c>
      <c r="O59" s="110">
        <f t="shared" si="1"/>
        <v>15264</v>
      </c>
      <c r="P59" s="110">
        <v>0</v>
      </c>
      <c r="Q59" s="110">
        <v>12000</v>
      </c>
      <c r="R59" s="110">
        <v>0</v>
      </c>
      <c r="S59" s="110">
        <f t="shared" si="2"/>
        <v>52734.770000000004</v>
      </c>
      <c r="T59" s="122">
        <f t="shared" si="3"/>
        <v>0.15639017672780217</v>
      </c>
      <c r="U59" s="122">
        <f t="shared" si="4"/>
        <v>3.7254926872725525E-2</v>
      </c>
      <c r="V59" s="109">
        <f t="shared" si="5"/>
        <v>91.952238267148033</v>
      </c>
      <c r="W59" s="109">
        <f t="shared" si="6"/>
        <v>7.0925270758122752</v>
      </c>
    </row>
    <row r="60" spans="1:23" x14ac:dyDescent="0.25">
      <c r="A60" s="11" t="s">
        <v>106</v>
      </c>
      <c r="B60" s="12">
        <v>457</v>
      </c>
      <c r="C60" s="14" t="s">
        <v>46</v>
      </c>
      <c r="D60" s="110">
        <v>25157.26</v>
      </c>
      <c r="E60" s="110">
        <v>0</v>
      </c>
      <c r="F60" s="110">
        <v>1084.5600000000002</v>
      </c>
      <c r="G60" s="110">
        <v>3487.18</v>
      </c>
      <c r="H60" s="110">
        <v>80</v>
      </c>
      <c r="I60" s="110">
        <v>750</v>
      </c>
      <c r="J60" s="110">
        <v>1855.63</v>
      </c>
      <c r="K60" s="110">
        <v>972.54</v>
      </c>
      <c r="L60" s="110">
        <v>0</v>
      </c>
      <c r="M60" s="110">
        <v>0</v>
      </c>
      <c r="N60" s="110">
        <f t="shared" si="0"/>
        <v>31664.63</v>
      </c>
      <c r="O60" s="110">
        <f t="shared" si="1"/>
        <v>1722.54</v>
      </c>
      <c r="P60" s="110">
        <v>21000</v>
      </c>
      <c r="Q60" s="110">
        <v>0</v>
      </c>
      <c r="R60" s="110">
        <v>0</v>
      </c>
      <c r="S60" s="110">
        <f t="shared" si="2"/>
        <v>54387.17</v>
      </c>
      <c r="T60" s="122">
        <f t="shared" si="3"/>
        <v>0.46255872478748206</v>
      </c>
      <c r="U60" s="122">
        <f t="shared" si="4"/>
        <v>1.994146781308901E-2</v>
      </c>
      <c r="V60" s="109">
        <f t="shared" si="5"/>
        <v>69.288030634573303</v>
      </c>
      <c r="W60" s="109">
        <f t="shared" si="6"/>
        <v>2.3732166301969371</v>
      </c>
    </row>
    <row r="61" spans="1:23" x14ac:dyDescent="0.25">
      <c r="A61" s="11" t="s">
        <v>107</v>
      </c>
      <c r="B61" s="12">
        <v>2918</v>
      </c>
      <c r="C61" s="14" t="s">
        <v>39</v>
      </c>
      <c r="D61" s="110">
        <v>81766.02</v>
      </c>
      <c r="E61" s="110">
        <v>0</v>
      </c>
      <c r="F61" s="110">
        <v>10930.17</v>
      </c>
      <c r="G61" s="110">
        <v>10045.599999999999</v>
      </c>
      <c r="H61" s="110">
        <v>3239.05</v>
      </c>
      <c r="I61" s="110">
        <v>0</v>
      </c>
      <c r="J61" s="110">
        <v>10145.150000000001</v>
      </c>
      <c r="K61" s="110">
        <v>0</v>
      </c>
      <c r="L61" s="110">
        <v>13131</v>
      </c>
      <c r="M61" s="110">
        <v>0</v>
      </c>
      <c r="N61" s="110">
        <f t="shared" si="0"/>
        <v>129256.99000000002</v>
      </c>
      <c r="O61" s="110">
        <f t="shared" si="1"/>
        <v>0</v>
      </c>
      <c r="P61" s="110">
        <v>94869.99</v>
      </c>
      <c r="Q61" s="110">
        <v>0</v>
      </c>
      <c r="R61" s="110">
        <v>0</v>
      </c>
      <c r="S61" s="110">
        <f t="shared" si="2"/>
        <v>224126.98000000004</v>
      </c>
      <c r="T61" s="122">
        <f t="shared" si="3"/>
        <v>0.36482006762416552</v>
      </c>
      <c r="U61" s="122">
        <f t="shared" si="4"/>
        <v>4.8767756563712225E-2</v>
      </c>
      <c r="V61" s="109">
        <f t="shared" si="5"/>
        <v>44.296432488005493</v>
      </c>
      <c r="W61" s="109">
        <f t="shared" si="6"/>
        <v>3.7457745030843044</v>
      </c>
    </row>
    <row r="62" spans="1:23" x14ac:dyDescent="0.25">
      <c r="A62" s="11" t="s">
        <v>108</v>
      </c>
      <c r="B62" s="12">
        <v>5565</v>
      </c>
      <c r="C62" s="14" t="s">
        <v>52</v>
      </c>
      <c r="D62" s="110">
        <v>107312.85</v>
      </c>
      <c r="E62" s="110">
        <v>580</v>
      </c>
      <c r="F62" s="110">
        <v>2462.1999999999998</v>
      </c>
      <c r="G62" s="110">
        <v>8234.5600000000013</v>
      </c>
      <c r="H62" s="110">
        <v>648.39</v>
      </c>
      <c r="I62" s="110">
        <v>3990</v>
      </c>
      <c r="J62" s="110">
        <v>23043.34</v>
      </c>
      <c r="K62" s="110">
        <v>5643</v>
      </c>
      <c r="L62" s="110">
        <v>19867.060000000001</v>
      </c>
      <c r="M62" s="110">
        <v>0</v>
      </c>
      <c r="N62" s="110">
        <f t="shared" si="0"/>
        <v>161568.4</v>
      </c>
      <c r="O62" s="110">
        <f t="shared" si="1"/>
        <v>10213</v>
      </c>
      <c r="P62" s="110">
        <v>467</v>
      </c>
      <c r="Q62" s="110">
        <v>0</v>
      </c>
      <c r="R62" s="110">
        <v>0</v>
      </c>
      <c r="S62" s="110">
        <f t="shared" si="2"/>
        <v>172248.4</v>
      </c>
      <c r="T62" s="122">
        <f t="shared" si="3"/>
        <v>0.62637940323393426</v>
      </c>
      <c r="U62" s="122">
        <f t="shared" si="4"/>
        <v>1.4294472401485295E-2</v>
      </c>
      <c r="V62" s="109">
        <f t="shared" si="5"/>
        <v>29.032955974842768</v>
      </c>
      <c r="W62" s="109">
        <f t="shared" si="6"/>
        <v>0.44244384546271337</v>
      </c>
    </row>
    <row r="63" spans="1:23" x14ac:dyDescent="0.25">
      <c r="A63" s="11" t="s">
        <v>109</v>
      </c>
      <c r="B63" s="12">
        <v>167</v>
      </c>
      <c r="C63" s="14" t="s">
        <v>46</v>
      </c>
      <c r="D63" s="110">
        <v>16744.809999999998</v>
      </c>
      <c r="E63" s="110">
        <v>0</v>
      </c>
      <c r="F63" s="110">
        <v>1899.71</v>
      </c>
      <c r="G63" s="110">
        <v>2111.92</v>
      </c>
      <c r="H63" s="110">
        <v>313.08</v>
      </c>
      <c r="I63" s="110">
        <v>0</v>
      </c>
      <c r="J63" s="110">
        <v>0</v>
      </c>
      <c r="K63" s="110">
        <v>5835</v>
      </c>
      <c r="L63" s="110">
        <v>0</v>
      </c>
      <c r="M63" s="110">
        <v>0</v>
      </c>
      <c r="N63" s="110">
        <f t="shared" si="0"/>
        <v>21069.519999999997</v>
      </c>
      <c r="O63" s="110">
        <f t="shared" si="1"/>
        <v>5835</v>
      </c>
      <c r="P63" s="110">
        <v>213.38</v>
      </c>
      <c r="Q63" s="110">
        <v>0</v>
      </c>
      <c r="R63" s="110">
        <v>0</v>
      </c>
      <c r="S63" s="110">
        <f t="shared" si="2"/>
        <v>27117.899999999998</v>
      </c>
      <c r="T63" s="122">
        <f t="shared" si="3"/>
        <v>0.61748181090718668</v>
      </c>
      <c r="U63" s="122">
        <f t="shared" si="4"/>
        <v>7.005372834917159E-2</v>
      </c>
      <c r="V63" s="109">
        <f t="shared" si="5"/>
        <v>126.16479041916166</v>
      </c>
      <c r="W63" s="109">
        <f t="shared" si="6"/>
        <v>11.375508982035928</v>
      </c>
    </row>
    <row r="64" spans="1:23" x14ac:dyDescent="0.25">
      <c r="A64" s="11" t="s">
        <v>110</v>
      </c>
      <c r="B64" s="12">
        <v>807</v>
      </c>
      <c r="C64" s="14" t="s">
        <v>46</v>
      </c>
      <c r="D64" s="110">
        <v>22439.920000000002</v>
      </c>
      <c r="E64" s="110">
        <v>0</v>
      </c>
      <c r="F64" s="110">
        <v>473.69</v>
      </c>
      <c r="G64" s="110">
        <v>2372.61</v>
      </c>
      <c r="H64" s="110">
        <v>590.39</v>
      </c>
      <c r="I64" s="110">
        <v>282.16000000000003</v>
      </c>
      <c r="J64" s="110">
        <v>0</v>
      </c>
      <c r="K64" s="110">
        <v>5900.74</v>
      </c>
      <c r="L64" s="110">
        <v>0</v>
      </c>
      <c r="M64" s="110">
        <v>0</v>
      </c>
      <c r="N64" s="110">
        <f t="shared" si="0"/>
        <v>25876.61</v>
      </c>
      <c r="O64" s="110">
        <f t="shared" si="1"/>
        <v>6182.9</v>
      </c>
      <c r="P64" s="110">
        <v>484.68</v>
      </c>
      <c r="Q64" s="110">
        <v>0</v>
      </c>
      <c r="R64" s="110">
        <v>0</v>
      </c>
      <c r="S64" s="110">
        <f t="shared" si="2"/>
        <v>32544.190000000002</v>
      </c>
      <c r="T64" s="122">
        <f t="shared" si="3"/>
        <v>0.68952153978943709</v>
      </c>
      <c r="U64" s="122">
        <f t="shared" si="4"/>
        <v>1.4555286212377692E-2</v>
      </c>
      <c r="V64" s="109">
        <f t="shared" si="5"/>
        <v>32.065192069392815</v>
      </c>
      <c r="W64" s="109">
        <f t="shared" si="6"/>
        <v>0.58697645600991322</v>
      </c>
    </row>
    <row r="65" spans="1:23" x14ac:dyDescent="0.25">
      <c r="A65" s="11" t="s">
        <v>111</v>
      </c>
      <c r="B65" s="12">
        <v>830</v>
      </c>
      <c r="C65" s="14" t="s">
        <v>46</v>
      </c>
      <c r="D65" s="110">
        <v>27008.58</v>
      </c>
      <c r="E65" s="110">
        <v>0</v>
      </c>
      <c r="F65" s="110">
        <v>0</v>
      </c>
      <c r="G65" s="110">
        <v>2167.8200000000002</v>
      </c>
      <c r="H65" s="110">
        <v>241.7</v>
      </c>
      <c r="I65" s="110">
        <v>0</v>
      </c>
      <c r="J65" s="110">
        <v>3188.4500000000003</v>
      </c>
      <c r="K65" s="110">
        <v>0</v>
      </c>
      <c r="L65" s="110">
        <v>0</v>
      </c>
      <c r="M65" s="110">
        <v>0</v>
      </c>
      <c r="N65" s="110">
        <f t="shared" si="0"/>
        <v>32606.550000000003</v>
      </c>
      <c r="O65" s="110">
        <f t="shared" si="1"/>
        <v>0</v>
      </c>
      <c r="P65" s="110">
        <v>0</v>
      </c>
      <c r="Q65" s="110">
        <v>0</v>
      </c>
      <c r="R65" s="110">
        <v>0</v>
      </c>
      <c r="S65" s="110">
        <f t="shared" si="2"/>
        <v>32606.550000000003</v>
      </c>
      <c r="T65" s="122">
        <f t="shared" si="3"/>
        <v>0.82831762329961311</v>
      </c>
      <c r="U65" s="122">
        <f t="shared" si="4"/>
        <v>0</v>
      </c>
      <c r="V65" s="109">
        <f t="shared" si="5"/>
        <v>39.285000000000004</v>
      </c>
      <c r="W65" s="109">
        <f t="shared" si="6"/>
        <v>0</v>
      </c>
    </row>
    <row r="66" spans="1:23" x14ac:dyDescent="0.25">
      <c r="A66" s="11" t="s">
        <v>112</v>
      </c>
      <c r="B66" s="12">
        <v>186</v>
      </c>
      <c r="C66" s="14" t="s">
        <v>39</v>
      </c>
      <c r="D66" s="110">
        <v>15318.56</v>
      </c>
      <c r="E66" s="110">
        <v>0</v>
      </c>
      <c r="F66" s="110">
        <v>341.12</v>
      </c>
      <c r="G66" s="110">
        <v>1094.98</v>
      </c>
      <c r="H66" s="110">
        <v>0</v>
      </c>
      <c r="I66" s="110">
        <v>0</v>
      </c>
      <c r="J66" s="110">
        <v>0</v>
      </c>
      <c r="K66" s="110">
        <v>0</v>
      </c>
      <c r="L66" s="110">
        <v>837</v>
      </c>
      <c r="M66" s="110">
        <v>0</v>
      </c>
      <c r="N66" s="110">
        <f t="shared" si="0"/>
        <v>17591.66</v>
      </c>
      <c r="O66" s="110">
        <f t="shared" si="1"/>
        <v>0</v>
      </c>
      <c r="P66" s="110">
        <v>0</v>
      </c>
      <c r="Q66" s="110">
        <v>0</v>
      </c>
      <c r="R66" s="110">
        <v>0</v>
      </c>
      <c r="S66" s="110">
        <f t="shared" si="2"/>
        <v>17591.66</v>
      </c>
      <c r="T66" s="122">
        <f t="shared" si="3"/>
        <v>0.87078536079028357</v>
      </c>
      <c r="U66" s="122">
        <f t="shared" si="4"/>
        <v>1.9391006874848651E-2</v>
      </c>
      <c r="V66" s="109">
        <f t="shared" si="5"/>
        <v>94.578817204301075</v>
      </c>
      <c r="W66" s="109">
        <f t="shared" si="6"/>
        <v>1.8339784946236559</v>
      </c>
    </row>
    <row r="67" spans="1:23" x14ac:dyDescent="0.25">
      <c r="A67" s="11" t="s">
        <v>113</v>
      </c>
      <c r="B67" s="12">
        <v>6650</v>
      </c>
      <c r="C67" s="14" t="s">
        <v>44</v>
      </c>
      <c r="D67" s="110">
        <v>280045.48</v>
      </c>
      <c r="E67" s="110">
        <v>0</v>
      </c>
      <c r="F67" s="110">
        <v>34459.56</v>
      </c>
      <c r="G67" s="110">
        <v>20924.650000000001</v>
      </c>
      <c r="H67" s="110">
        <v>8209.7999999999993</v>
      </c>
      <c r="I67" s="110">
        <v>0</v>
      </c>
      <c r="J67" s="110">
        <v>173141.16999999998</v>
      </c>
      <c r="K67" s="110">
        <v>0</v>
      </c>
      <c r="L67" s="110">
        <v>28595</v>
      </c>
      <c r="M67" s="110">
        <v>0</v>
      </c>
      <c r="N67" s="110">
        <f t="shared" ref="N67:N130" si="7">SUM(D67,F67,G67,H67,J67,L67)</f>
        <v>545375.65999999992</v>
      </c>
      <c r="O67" s="110">
        <f t="shared" ref="O67:O130" si="8">SUM(E67,I67,K67,M67)</f>
        <v>0</v>
      </c>
      <c r="P67" s="110">
        <v>4059.36</v>
      </c>
      <c r="Q67" s="110">
        <v>0</v>
      </c>
      <c r="R67" s="110">
        <v>0</v>
      </c>
      <c r="S67" s="110">
        <f t="shared" ref="S67:S130" si="9">SUM(N67:R67)</f>
        <v>549435.0199999999</v>
      </c>
      <c r="T67" s="122">
        <f t="shared" ref="T67:T130" si="10">(D67+E67)/S67</f>
        <v>0.50969717947720194</v>
      </c>
      <c r="U67" s="122">
        <f t="shared" ref="U67:U130" si="11">F67/S67</f>
        <v>6.2718171841321668E-2</v>
      </c>
      <c r="V67" s="109">
        <f t="shared" ref="V67:V130" si="12">N67/B67</f>
        <v>82.011377443609007</v>
      </c>
      <c r="W67" s="109">
        <f t="shared" ref="W67:W130" si="13">F67/B67</f>
        <v>5.1818887218045111</v>
      </c>
    </row>
    <row r="68" spans="1:23" x14ac:dyDescent="0.25">
      <c r="A68" s="11" t="s">
        <v>114</v>
      </c>
      <c r="B68" s="12">
        <v>4957</v>
      </c>
      <c r="C68" s="14" t="s">
        <v>46</v>
      </c>
      <c r="D68" s="110">
        <v>244457.65</v>
      </c>
      <c r="E68" s="110">
        <v>0</v>
      </c>
      <c r="F68" s="110">
        <v>19486.400000000001</v>
      </c>
      <c r="G68" s="110">
        <v>16616.280000000002</v>
      </c>
      <c r="H68" s="110">
        <v>3661.94</v>
      </c>
      <c r="I68" s="110">
        <v>0</v>
      </c>
      <c r="J68" s="110">
        <v>20471.599999999999</v>
      </c>
      <c r="K68" s="110">
        <v>4262.0499999999993</v>
      </c>
      <c r="L68" s="110">
        <v>0</v>
      </c>
      <c r="M68" s="110">
        <v>0</v>
      </c>
      <c r="N68" s="110">
        <f t="shared" si="7"/>
        <v>304693.87</v>
      </c>
      <c r="O68" s="110">
        <f t="shared" si="8"/>
        <v>4262.0499999999993</v>
      </c>
      <c r="P68" s="110">
        <v>1589.41</v>
      </c>
      <c r="Q68" s="110">
        <v>5812.78</v>
      </c>
      <c r="R68" s="110">
        <v>0</v>
      </c>
      <c r="S68" s="110">
        <f t="shared" si="9"/>
        <v>316358.11</v>
      </c>
      <c r="T68" s="122">
        <f t="shared" si="10"/>
        <v>0.77272446089654534</v>
      </c>
      <c r="U68" s="122">
        <f t="shared" si="11"/>
        <v>6.1596018512059016E-2</v>
      </c>
      <c r="V68" s="109">
        <f t="shared" si="12"/>
        <v>61.46739358482953</v>
      </c>
      <c r="W68" s="109">
        <f t="shared" si="13"/>
        <v>3.9310873512204965</v>
      </c>
    </row>
    <row r="69" spans="1:23" x14ac:dyDescent="0.25">
      <c r="A69" s="11" t="s">
        <v>115</v>
      </c>
      <c r="B69" s="12">
        <v>259</v>
      </c>
      <c r="C69" s="14" t="s">
        <v>46</v>
      </c>
      <c r="D69" s="110">
        <v>16882.77</v>
      </c>
      <c r="E69" s="110">
        <v>0</v>
      </c>
      <c r="F69" s="110">
        <v>903.28</v>
      </c>
      <c r="G69" s="110">
        <v>1858.1632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  <c r="N69" s="110">
        <f t="shared" si="7"/>
        <v>19644.213199999998</v>
      </c>
      <c r="O69" s="110">
        <f t="shared" si="8"/>
        <v>0</v>
      </c>
      <c r="P69" s="110">
        <v>0</v>
      </c>
      <c r="Q69" s="110">
        <v>0</v>
      </c>
      <c r="R69" s="110">
        <v>0</v>
      </c>
      <c r="S69" s="110">
        <f t="shared" si="9"/>
        <v>19644.213199999998</v>
      </c>
      <c r="T69" s="122">
        <f t="shared" si="10"/>
        <v>0.85942714162764233</v>
      </c>
      <c r="U69" s="122">
        <f t="shared" si="11"/>
        <v>4.5981989240475155E-2</v>
      </c>
      <c r="V69" s="109">
        <f t="shared" si="12"/>
        <v>75.846383011583001</v>
      </c>
      <c r="W69" s="109">
        <f t="shared" si="13"/>
        <v>3.4875675675675675</v>
      </c>
    </row>
    <row r="70" spans="1:23" x14ac:dyDescent="0.25">
      <c r="A70" s="11" t="s">
        <v>116</v>
      </c>
      <c r="B70" s="12">
        <v>7049</v>
      </c>
      <c r="C70" s="14" t="s">
        <v>44</v>
      </c>
      <c r="D70" s="110">
        <v>526375</v>
      </c>
      <c r="E70" s="110">
        <v>0</v>
      </c>
      <c r="F70" s="110">
        <v>55225</v>
      </c>
      <c r="G70" s="110">
        <v>53892</v>
      </c>
      <c r="H70" s="110">
        <v>5517</v>
      </c>
      <c r="I70" s="110">
        <v>0</v>
      </c>
      <c r="J70" s="110">
        <v>56599</v>
      </c>
      <c r="K70" s="110">
        <v>0</v>
      </c>
      <c r="L70" s="110">
        <v>0</v>
      </c>
      <c r="M70" s="110">
        <v>0</v>
      </c>
      <c r="N70" s="110">
        <f t="shared" si="7"/>
        <v>697608</v>
      </c>
      <c r="O70" s="110">
        <f t="shared" si="8"/>
        <v>0</v>
      </c>
      <c r="P70" s="110">
        <v>0</v>
      </c>
      <c r="Q70" s="110">
        <v>0</v>
      </c>
      <c r="R70" s="110">
        <v>20871</v>
      </c>
      <c r="S70" s="110">
        <f t="shared" si="9"/>
        <v>718479</v>
      </c>
      <c r="T70" s="122">
        <f t="shared" si="10"/>
        <v>0.73262405720974444</v>
      </c>
      <c r="U70" s="122">
        <f t="shared" si="11"/>
        <v>7.6863763589471654E-2</v>
      </c>
      <c r="V70" s="109">
        <f t="shared" si="12"/>
        <v>98.965527025109949</v>
      </c>
      <c r="W70" s="109">
        <f t="shared" si="13"/>
        <v>7.8344446020712155</v>
      </c>
    </row>
    <row r="71" spans="1:23" x14ac:dyDescent="0.25">
      <c r="A71" s="11" t="s">
        <v>117</v>
      </c>
      <c r="B71" s="12">
        <v>8029</v>
      </c>
      <c r="C71" s="14" t="s">
        <v>39</v>
      </c>
      <c r="D71" s="110">
        <v>196334</v>
      </c>
      <c r="E71" s="110">
        <v>0</v>
      </c>
      <c r="F71" s="110">
        <v>1484</v>
      </c>
      <c r="G71" s="110">
        <v>22260</v>
      </c>
      <c r="H71" s="110">
        <v>150</v>
      </c>
      <c r="I71" s="110">
        <v>79100</v>
      </c>
      <c r="J71" s="110">
        <v>0</v>
      </c>
      <c r="K71" s="110">
        <v>8555</v>
      </c>
      <c r="L71" s="110">
        <v>82940</v>
      </c>
      <c r="M71" s="110">
        <v>0</v>
      </c>
      <c r="N71" s="110">
        <f t="shared" si="7"/>
        <v>303168</v>
      </c>
      <c r="O71" s="110">
        <f t="shared" si="8"/>
        <v>87655</v>
      </c>
      <c r="P71" s="110">
        <v>0</v>
      </c>
      <c r="Q71" s="110">
        <v>0</v>
      </c>
      <c r="R71" s="110">
        <v>0</v>
      </c>
      <c r="S71" s="110">
        <f t="shared" si="9"/>
        <v>390823</v>
      </c>
      <c r="T71" s="122">
        <f t="shared" si="10"/>
        <v>0.5023604035586442</v>
      </c>
      <c r="U71" s="122">
        <f t="shared" si="11"/>
        <v>3.7971153181875169E-3</v>
      </c>
      <c r="V71" s="109">
        <f t="shared" si="12"/>
        <v>37.759123178478021</v>
      </c>
      <c r="W71" s="109">
        <f t="shared" si="13"/>
        <v>0.18482999128160418</v>
      </c>
    </row>
    <row r="72" spans="1:23" x14ac:dyDescent="0.25">
      <c r="A72" s="11" t="s">
        <v>118</v>
      </c>
      <c r="B72" s="12">
        <v>992</v>
      </c>
      <c r="C72" s="14" t="s">
        <v>61</v>
      </c>
      <c r="D72" s="110">
        <v>25223.71</v>
      </c>
      <c r="E72" s="110">
        <v>0</v>
      </c>
      <c r="F72" s="110">
        <v>619.11</v>
      </c>
      <c r="G72" s="110">
        <v>3341.84</v>
      </c>
      <c r="H72" s="110">
        <v>442.19</v>
      </c>
      <c r="I72" s="110">
        <v>0</v>
      </c>
      <c r="J72" s="110">
        <v>6235.7</v>
      </c>
      <c r="K72" s="110">
        <v>0</v>
      </c>
      <c r="L72" s="110">
        <v>4722</v>
      </c>
      <c r="M72" s="110">
        <v>0</v>
      </c>
      <c r="N72" s="110">
        <f t="shared" si="7"/>
        <v>40584.549999999996</v>
      </c>
      <c r="O72" s="110">
        <f t="shared" si="8"/>
        <v>0</v>
      </c>
      <c r="P72" s="110">
        <v>0</v>
      </c>
      <c r="Q72" s="110">
        <v>0</v>
      </c>
      <c r="R72" s="110">
        <v>0</v>
      </c>
      <c r="S72" s="110">
        <f t="shared" si="9"/>
        <v>40584.549999999996</v>
      </c>
      <c r="T72" s="122">
        <f t="shared" si="10"/>
        <v>0.62151015595836356</v>
      </c>
      <c r="U72" s="122">
        <f t="shared" si="11"/>
        <v>1.5254819876036572E-2</v>
      </c>
      <c r="V72" s="109">
        <f t="shared" si="12"/>
        <v>40.911844758064511</v>
      </c>
      <c r="W72" s="109">
        <f t="shared" si="13"/>
        <v>0.6241028225806452</v>
      </c>
    </row>
    <row r="73" spans="1:23" x14ac:dyDescent="0.25">
      <c r="A73" s="11" t="s">
        <v>119</v>
      </c>
      <c r="B73" s="12">
        <v>1125</v>
      </c>
      <c r="C73" s="14" t="s">
        <v>46</v>
      </c>
      <c r="D73" s="110">
        <v>51006.409999999996</v>
      </c>
      <c r="E73" s="110">
        <v>0</v>
      </c>
      <c r="F73" s="110">
        <v>2150.38</v>
      </c>
      <c r="G73" s="110">
        <v>5825.71</v>
      </c>
      <c r="H73" s="110">
        <v>498.81</v>
      </c>
      <c r="I73" s="110">
        <v>0</v>
      </c>
      <c r="J73" s="110">
        <v>6348.6399999999994</v>
      </c>
      <c r="K73" s="110">
        <v>0</v>
      </c>
      <c r="L73" s="110">
        <v>0</v>
      </c>
      <c r="M73" s="110">
        <v>0</v>
      </c>
      <c r="N73" s="110">
        <f t="shared" si="7"/>
        <v>65829.949999999983</v>
      </c>
      <c r="O73" s="110">
        <f t="shared" si="8"/>
        <v>0</v>
      </c>
      <c r="P73" s="110">
        <v>424.86</v>
      </c>
      <c r="Q73" s="110">
        <v>0</v>
      </c>
      <c r="R73" s="110">
        <v>0</v>
      </c>
      <c r="S73" s="110">
        <f t="shared" si="9"/>
        <v>66254.809999999983</v>
      </c>
      <c r="T73" s="122">
        <f t="shared" si="10"/>
        <v>0.76985218129823341</v>
      </c>
      <c r="U73" s="122">
        <f t="shared" si="11"/>
        <v>3.2456209594443043E-2</v>
      </c>
      <c r="V73" s="109">
        <f t="shared" si="12"/>
        <v>58.515511111111095</v>
      </c>
      <c r="W73" s="109">
        <f t="shared" si="13"/>
        <v>1.911448888888889</v>
      </c>
    </row>
    <row r="74" spans="1:23" x14ac:dyDescent="0.25">
      <c r="A74" s="11" t="s">
        <v>120</v>
      </c>
      <c r="B74" s="12">
        <v>168</v>
      </c>
      <c r="C74" s="14" t="s">
        <v>46</v>
      </c>
      <c r="D74" s="110">
        <v>10014.07</v>
      </c>
      <c r="E74" s="110">
        <v>0</v>
      </c>
      <c r="F74" s="110">
        <v>23.8</v>
      </c>
      <c r="G74" s="110">
        <v>3817.64</v>
      </c>
      <c r="H74" s="110">
        <v>0</v>
      </c>
      <c r="I74" s="110">
        <v>0</v>
      </c>
      <c r="J74" s="110">
        <v>976</v>
      </c>
      <c r="K74" s="110">
        <v>0</v>
      </c>
      <c r="L74" s="110">
        <v>0</v>
      </c>
      <c r="M74" s="110">
        <v>0</v>
      </c>
      <c r="N74" s="110">
        <f t="shared" si="7"/>
        <v>14831.509999999998</v>
      </c>
      <c r="O74" s="110">
        <f t="shared" si="8"/>
        <v>0</v>
      </c>
      <c r="P74" s="110">
        <v>0</v>
      </c>
      <c r="Q74" s="110">
        <v>0</v>
      </c>
      <c r="R74" s="110">
        <v>0</v>
      </c>
      <c r="S74" s="110">
        <f t="shared" si="9"/>
        <v>14831.509999999998</v>
      </c>
      <c r="T74" s="122">
        <f t="shared" si="10"/>
        <v>0.6751888378189409</v>
      </c>
      <c r="U74" s="122">
        <f t="shared" si="11"/>
        <v>1.6046916328816151E-3</v>
      </c>
      <c r="V74" s="109">
        <f t="shared" si="12"/>
        <v>88.282797619047614</v>
      </c>
      <c r="W74" s="109">
        <f t="shared" si="13"/>
        <v>0.14166666666666666</v>
      </c>
    </row>
    <row r="75" spans="1:23" x14ac:dyDescent="0.25">
      <c r="A75" s="11" t="s">
        <v>121</v>
      </c>
      <c r="B75" s="12">
        <v>401</v>
      </c>
      <c r="C75" s="14" t="s">
        <v>54</v>
      </c>
      <c r="D75" s="110">
        <v>33141.07</v>
      </c>
      <c r="E75" s="110">
        <v>0</v>
      </c>
      <c r="F75" s="110">
        <v>678.06</v>
      </c>
      <c r="G75" s="110">
        <v>5398.22</v>
      </c>
      <c r="H75" s="110">
        <v>335.5</v>
      </c>
      <c r="I75" s="110">
        <v>914.13</v>
      </c>
      <c r="J75" s="110">
        <v>0</v>
      </c>
      <c r="K75" s="110">
        <v>2569.84</v>
      </c>
      <c r="L75" s="110">
        <v>2033.07</v>
      </c>
      <c r="M75" s="110">
        <v>0</v>
      </c>
      <c r="N75" s="110">
        <f t="shared" si="7"/>
        <v>41585.919999999998</v>
      </c>
      <c r="O75" s="110">
        <f t="shared" si="8"/>
        <v>3483.9700000000003</v>
      </c>
      <c r="P75" s="110">
        <v>490.88</v>
      </c>
      <c r="Q75" s="110">
        <v>0</v>
      </c>
      <c r="R75" s="110">
        <v>0</v>
      </c>
      <c r="S75" s="110">
        <f t="shared" si="9"/>
        <v>45560.77</v>
      </c>
      <c r="T75" s="122">
        <f t="shared" si="10"/>
        <v>0.72740364133442004</v>
      </c>
      <c r="U75" s="122">
        <f t="shared" si="11"/>
        <v>1.4882540396046862E-2</v>
      </c>
      <c r="V75" s="109">
        <f t="shared" si="12"/>
        <v>103.705536159601</v>
      </c>
      <c r="W75" s="109">
        <f t="shared" si="13"/>
        <v>1.6909226932668329</v>
      </c>
    </row>
    <row r="76" spans="1:23" x14ac:dyDescent="0.25">
      <c r="A76" s="11" t="s">
        <v>122</v>
      </c>
      <c r="B76" s="12">
        <v>899447</v>
      </c>
      <c r="C76" s="14" t="s">
        <v>50</v>
      </c>
      <c r="D76" s="110">
        <v>37228134</v>
      </c>
      <c r="E76" s="110">
        <v>0</v>
      </c>
      <c r="F76" s="110">
        <v>3212694</v>
      </c>
      <c r="G76" s="110">
        <v>4285116</v>
      </c>
      <c r="H76" s="110">
        <v>0</v>
      </c>
      <c r="I76" s="110">
        <v>0</v>
      </c>
      <c r="J76" s="110">
        <v>6064844</v>
      </c>
      <c r="K76" s="110">
        <v>0</v>
      </c>
      <c r="L76" s="110">
        <v>0</v>
      </c>
      <c r="M76" s="110">
        <v>0</v>
      </c>
      <c r="N76" s="110">
        <f t="shared" si="7"/>
        <v>50790788</v>
      </c>
      <c r="O76" s="110">
        <f t="shared" si="8"/>
        <v>0</v>
      </c>
      <c r="P76" s="110">
        <v>0</v>
      </c>
      <c r="Q76" s="110">
        <v>0</v>
      </c>
      <c r="R76" s="110">
        <v>10060148</v>
      </c>
      <c r="S76" s="110">
        <f t="shared" si="9"/>
        <v>60850936</v>
      </c>
      <c r="T76" s="122">
        <f t="shared" si="10"/>
        <v>0.61179229847836691</v>
      </c>
      <c r="U76" s="122">
        <f t="shared" si="11"/>
        <v>5.279613118851615E-2</v>
      </c>
      <c r="V76" s="109">
        <f t="shared" si="12"/>
        <v>56.468905894399562</v>
      </c>
      <c r="W76" s="109">
        <f t="shared" si="13"/>
        <v>3.5718547062806367</v>
      </c>
    </row>
    <row r="77" spans="1:23" x14ac:dyDescent="0.25">
      <c r="A77" s="11" t="s">
        <v>123</v>
      </c>
      <c r="B77" s="12">
        <v>8646</v>
      </c>
      <c r="C77" s="14" t="s">
        <v>44</v>
      </c>
      <c r="D77" s="110">
        <v>391125</v>
      </c>
      <c r="E77" s="110">
        <v>0</v>
      </c>
      <c r="F77" s="110">
        <v>0</v>
      </c>
      <c r="G77" s="110">
        <v>43695</v>
      </c>
      <c r="H77" s="110">
        <v>0</v>
      </c>
      <c r="I77" s="110">
        <v>0</v>
      </c>
      <c r="J77" s="110">
        <v>37649</v>
      </c>
      <c r="K77" s="110">
        <v>0</v>
      </c>
      <c r="L77" s="110">
        <v>0</v>
      </c>
      <c r="M77" s="110">
        <v>0</v>
      </c>
      <c r="N77" s="110">
        <f t="shared" si="7"/>
        <v>472469</v>
      </c>
      <c r="O77" s="110">
        <f t="shared" si="8"/>
        <v>0</v>
      </c>
      <c r="P77" s="110">
        <v>55627</v>
      </c>
      <c r="Q77" s="110">
        <v>0</v>
      </c>
      <c r="R77" s="110">
        <v>62996</v>
      </c>
      <c r="S77" s="110">
        <f t="shared" si="9"/>
        <v>591092</v>
      </c>
      <c r="T77" s="122">
        <f t="shared" si="10"/>
        <v>0.66169902485569088</v>
      </c>
      <c r="U77" s="122">
        <f t="shared" si="11"/>
        <v>0</v>
      </c>
      <c r="V77" s="109">
        <f t="shared" si="12"/>
        <v>54.645963451306962</v>
      </c>
      <c r="W77" s="109">
        <f t="shared" si="13"/>
        <v>0</v>
      </c>
    </row>
    <row r="78" spans="1:23" x14ac:dyDescent="0.25">
      <c r="A78" s="11" t="s">
        <v>124</v>
      </c>
      <c r="B78" s="12">
        <v>1646</v>
      </c>
      <c r="C78" s="14" t="s">
        <v>54</v>
      </c>
      <c r="D78" s="110">
        <v>74025.09</v>
      </c>
      <c r="E78" s="110">
        <v>7316.46</v>
      </c>
      <c r="F78" s="110">
        <v>13048.93</v>
      </c>
      <c r="G78" s="110">
        <v>7837.41</v>
      </c>
      <c r="H78" s="110">
        <v>294.60000000000002</v>
      </c>
      <c r="I78" s="110">
        <v>3579.6800000000003</v>
      </c>
      <c r="J78" s="110">
        <v>487.39</v>
      </c>
      <c r="K78" s="110">
        <v>23607.809999999998</v>
      </c>
      <c r="L78" s="110">
        <v>7964.97</v>
      </c>
      <c r="M78" s="110">
        <v>0</v>
      </c>
      <c r="N78" s="110">
        <f t="shared" si="7"/>
        <v>103658.39</v>
      </c>
      <c r="O78" s="110">
        <f t="shared" si="8"/>
        <v>34503.949999999997</v>
      </c>
      <c r="P78" s="110">
        <v>0</v>
      </c>
      <c r="Q78" s="110">
        <v>0</v>
      </c>
      <c r="R78" s="110">
        <v>0</v>
      </c>
      <c r="S78" s="110">
        <f t="shared" si="9"/>
        <v>138162.34</v>
      </c>
      <c r="T78" s="122">
        <f t="shared" si="10"/>
        <v>0.58873894289862205</v>
      </c>
      <c r="U78" s="122">
        <f t="shared" si="11"/>
        <v>9.4446359261141644E-2</v>
      </c>
      <c r="V78" s="109">
        <f t="shared" si="12"/>
        <v>62.975935601458083</v>
      </c>
      <c r="W78" s="109">
        <f t="shared" si="13"/>
        <v>7.9276609963547999</v>
      </c>
    </row>
    <row r="79" spans="1:23" x14ac:dyDescent="0.25">
      <c r="A79" s="11" t="s">
        <v>125</v>
      </c>
      <c r="B79" s="12">
        <v>320</v>
      </c>
      <c r="C79" s="14" t="s">
        <v>46</v>
      </c>
      <c r="D79" s="110">
        <v>21577.94</v>
      </c>
      <c r="E79" s="110">
        <v>0</v>
      </c>
      <c r="F79" s="110">
        <v>406.94</v>
      </c>
      <c r="G79" s="110">
        <v>2122.4900000000002</v>
      </c>
      <c r="H79" s="110">
        <v>0</v>
      </c>
      <c r="I79" s="110">
        <v>0</v>
      </c>
      <c r="J79" s="110">
        <v>5692.64</v>
      </c>
      <c r="K79" s="110">
        <v>1532.67</v>
      </c>
      <c r="L79" s="110">
        <v>0</v>
      </c>
      <c r="M79" s="110">
        <v>0</v>
      </c>
      <c r="N79" s="110">
        <f t="shared" si="7"/>
        <v>29800.01</v>
      </c>
      <c r="O79" s="110">
        <f t="shared" si="8"/>
        <v>1532.67</v>
      </c>
      <c r="P79" s="110">
        <v>54.38</v>
      </c>
      <c r="Q79" s="110">
        <v>0</v>
      </c>
      <c r="R79" s="110">
        <v>0</v>
      </c>
      <c r="S79" s="110">
        <f t="shared" si="9"/>
        <v>31387.06</v>
      </c>
      <c r="T79" s="122">
        <f t="shared" si="10"/>
        <v>0.68747885275014597</v>
      </c>
      <c r="U79" s="122">
        <f t="shared" si="11"/>
        <v>1.296521560158868E-2</v>
      </c>
      <c r="V79" s="109">
        <f t="shared" si="12"/>
        <v>93.125031249999992</v>
      </c>
      <c r="W79" s="109">
        <f t="shared" si="13"/>
        <v>1.2716875000000001</v>
      </c>
    </row>
    <row r="80" spans="1:23" x14ac:dyDescent="0.25">
      <c r="A80" s="11" t="s">
        <v>126</v>
      </c>
      <c r="B80" s="12">
        <v>188</v>
      </c>
      <c r="C80" s="14" t="s">
        <v>39</v>
      </c>
      <c r="D80" s="110">
        <v>12171.45</v>
      </c>
      <c r="E80" s="110">
        <v>0</v>
      </c>
      <c r="F80" s="110">
        <v>20.98</v>
      </c>
      <c r="G80" s="110">
        <v>2555.87</v>
      </c>
      <c r="H80" s="110">
        <v>0</v>
      </c>
      <c r="I80" s="110">
        <v>978.32</v>
      </c>
      <c r="J80" s="110">
        <v>0</v>
      </c>
      <c r="K80" s="110">
        <v>1769.9299999999998</v>
      </c>
      <c r="L80" s="110">
        <v>846</v>
      </c>
      <c r="M80" s="110">
        <v>0</v>
      </c>
      <c r="N80" s="110">
        <f t="shared" si="7"/>
        <v>15594.3</v>
      </c>
      <c r="O80" s="110">
        <f t="shared" si="8"/>
        <v>2748.25</v>
      </c>
      <c r="P80" s="110">
        <v>0</v>
      </c>
      <c r="Q80" s="110">
        <v>0</v>
      </c>
      <c r="R80" s="110">
        <v>0</v>
      </c>
      <c r="S80" s="110">
        <f t="shared" si="9"/>
        <v>18342.55</v>
      </c>
      <c r="T80" s="122">
        <f t="shared" si="10"/>
        <v>0.66356368116755859</v>
      </c>
      <c r="U80" s="122">
        <f t="shared" si="11"/>
        <v>1.1437886226288057E-3</v>
      </c>
      <c r="V80" s="109">
        <f t="shared" si="12"/>
        <v>82.948404255319147</v>
      </c>
      <c r="W80" s="109">
        <f t="shared" si="13"/>
        <v>0.11159574468085107</v>
      </c>
    </row>
    <row r="81" spans="1:23" x14ac:dyDescent="0.25">
      <c r="A81" s="11" t="s">
        <v>127</v>
      </c>
      <c r="B81" s="12">
        <v>4835</v>
      </c>
      <c r="C81" s="14" t="s">
        <v>65</v>
      </c>
      <c r="D81" s="110">
        <v>149815</v>
      </c>
      <c r="E81" s="110">
        <v>0</v>
      </c>
      <c r="F81" s="110">
        <v>35810</v>
      </c>
      <c r="G81" s="110">
        <v>9428</v>
      </c>
      <c r="H81" s="110">
        <v>0</v>
      </c>
      <c r="I81" s="110">
        <v>33152.559999999998</v>
      </c>
      <c r="J81" s="110">
        <v>2073</v>
      </c>
      <c r="K81" s="110">
        <v>0</v>
      </c>
      <c r="L81" s="110">
        <v>0</v>
      </c>
      <c r="M81" s="110">
        <v>0</v>
      </c>
      <c r="N81" s="110">
        <f t="shared" si="7"/>
        <v>197126</v>
      </c>
      <c r="O81" s="110">
        <f t="shared" si="8"/>
        <v>33152.559999999998</v>
      </c>
      <c r="P81" s="110">
        <v>0</v>
      </c>
      <c r="Q81" s="110">
        <v>0</v>
      </c>
      <c r="R81" s="110">
        <v>0</v>
      </c>
      <c r="S81" s="110">
        <f t="shared" si="9"/>
        <v>230278.56</v>
      </c>
      <c r="T81" s="122">
        <f t="shared" si="10"/>
        <v>0.6505816260098205</v>
      </c>
      <c r="U81" s="122">
        <f t="shared" si="11"/>
        <v>0.15550731253487082</v>
      </c>
      <c r="V81" s="109">
        <f t="shared" si="12"/>
        <v>40.770630816959667</v>
      </c>
      <c r="W81" s="109">
        <f t="shared" si="13"/>
        <v>7.4064115822130301</v>
      </c>
    </row>
    <row r="82" spans="1:23" x14ac:dyDescent="0.25">
      <c r="A82" s="11" t="s">
        <v>128</v>
      </c>
      <c r="B82" s="12">
        <v>1075</v>
      </c>
      <c r="C82" s="14" t="s">
        <v>65</v>
      </c>
      <c r="D82" s="110">
        <v>29848.720000000001</v>
      </c>
      <c r="E82" s="110">
        <v>0</v>
      </c>
      <c r="F82" s="110">
        <v>361.78</v>
      </c>
      <c r="G82" s="110">
        <v>32418.49</v>
      </c>
      <c r="H82" s="110">
        <v>379.52</v>
      </c>
      <c r="I82" s="110">
        <v>0</v>
      </c>
      <c r="J82" s="110">
        <v>6532.31</v>
      </c>
      <c r="K82" s="110">
        <v>962.21999999999991</v>
      </c>
      <c r="L82" s="110">
        <v>4394.78</v>
      </c>
      <c r="M82" s="110">
        <v>0</v>
      </c>
      <c r="N82" s="110">
        <f t="shared" si="7"/>
        <v>73935.600000000006</v>
      </c>
      <c r="O82" s="110">
        <f t="shared" si="8"/>
        <v>962.21999999999991</v>
      </c>
      <c r="P82" s="110">
        <v>249.98</v>
      </c>
      <c r="Q82" s="110">
        <v>0</v>
      </c>
      <c r="R82" s="110">
        <v>0</v>
      </c>
      <c r="S82" s="110">
        <f t="shared" si="9"/>
        <v>75147.8</v>
      </c>
      <c r="T82" s="122">
        <f t="shared" si="10"/>
        <v>0.39720018417039488</v>
      </c>
      <c r="U82" s="122">
        <f t="shared" si="11"/>
        <v>4.8142460590995338E-3</v>
      </c>
      <c r="V82" s="109">
        <f t="shared" si="12"/>
        <v>68.777302325581402</v>
      </c>
      <c r="W82" s="109">
        <f t="shared" si="13"/>
        <v>0.3365395348837209</v>
      </c>
    </row>
    <row r="83" spans="1:23" x14ac:dyDescent="0.25">
      <c r="A83" s="11" t="s">
        <v>129</v>
      </c>
      <c r="B83" s="12">
        <v>526</v>
      </c>
      <c r="C83" s="14" t="s">
        <v>61</v>
      </c>
      <c r="D83" s="110">
        <v>30385</v>
      </c>
      <c r="E83" s="110">
        <v>0</v>
      </c>
      <c r="F83" s="110">
        <v>3407</v>
      </c>
      <c r="G83" s="110">
        <v>7845</v>
      </c>
      <c r="H83" s="110">
        <v>0</v>
      </c>
      <c r="I83" s="110">
        <v>0</v>
      </c>
      <c r="J83" s="110">
        <v>6013</v>
      </c>
      <c r="K83" s="110">
        <v>0</v>
      </c>
      <c r="L83" s="110">
        <v>2504</v>
      </c>
      <c r="M83" s="110">
        <v>0</v>
      </c>
      <c r="N83" s="110">
        <f t="shared" si="7"/>
        <v>50154</v>
      </c>
      <c r="O83" s="110">
        <f t="shared" si="8"/>
        <v>0</v>
      </c>
      <c r="P83" s="110">
        <v>4122</v>
      </c>
      <c r="Q83" s="110">
        <v>0</v>
      </c>
      <c r="R83" s="110">
        <v>0</v>
      </c>
      <c r="S83" s="110">
        <f t="shared" si="9"/>
        <v>54276</v>
      </c>
      <c r="T83" s="122">
        <f t="shared" si="10"/>
        <v>0.55982386321762845</v>
      </c>
      <c r="U83" s="122">
        <f t="shared" si="11"/>
        <v>6.2771759156901766E-2</v>
      </c>
      <c r="V83" s="109">
        <f t="shared" si="12"/>
        <v>95.349809885931563</v>
      </c>
      <c r="W83" s="109">
        <f t="shared" si="13"/>
        <v>6.4771863117870723</v>
      </c>
    </row>
    <row r="84" spans="1:23" x14ac:dyDescent="0.25">
      <c r="A84" s="11" t="s">
        <v>130</v>
      </c>
      <c r="B84" s="12">
        <v>880</v>
      </c>
      <c r="C84" s="14" t="s">
        <v>46</v>
      </c>
      <c r="D84" s="110">
        <v>38884.080000000002</v>
      </c>
      <c r="E84" s="110">
        <v>0</v>
      </c>
      <c r="F84" s="110">
        <v>0</v>
      </c>
      <c r="G84" s="110">
        <v>7986.6900000000005</v>
      </c>
      <c r="H84" s="110">
        <v>260</v>
      </c>
      <c r="I84" s="110">
        <v>0</v>
      </c>
      <c r="J84" s="110">
        <v>500</v>
      </c>
      <c r="K84" s="110">
        <v>12075.41</v>
      </c>
      <c r="L84" s="110">
        <v>43.94</v>
      </c>
      <c r="M84" s="110">
        <v>0</v>
      </c>
      <c r="N84" s="110">
        <f t="shared" si="7"/>
        <v>47674.710000000006</v>
      </c>
      <c r="O84" s="110">
        <f t="shared" si="8"/>
        <v>12075.41</v>
      </c>
      <c r="P84" s="110">
        <v>0</v>
      </c>
      <c r="Q84" s="110">
        <v>20253</v>
      </c>
      <c r="R84" s="110">
        <v>0</v>
      </c>
      <c r="S84" s="110">
        <f t="shared" si="9"/>
        <v>80003.12000000001</v>
      </c>
      <c r="T84" s="122">
        <f t="shared" si="10"/>
        <v>0.48603204475025469</v>
      </c>
      <c r="U84" s="122">
        <f t="shared" si="11"/>
        <v>0</v>
      </c>
      <c r="V84" s="109">
        <f t="shared" si="12"/>
        <v>54.175806818181826</v>
      </c>
      <c r="W84" s="109">
        <f t="shared" si="13"/>
        <v>0</v>
      </c>
    </row>
    <row r="85" spans="1:23" x14ac:dyDescent="0.25">
      <c r="A85" s="11" t="s">
        <v>131</v>
      </c>
      <c r="B85" s="12">
        <v>3117</v>
      </c>
      <c r="C85" s="14" t="s">
        <v>52</v>
      </c>
      <c r="D85" s="110">
        <v>22567.91</v>
      </c>
      <c r="E85" s="110">
        <v>101098.71</v>
      </c>
      <c r="F85" s="110">
        <v>5308.3099999999995</v>
      </c>
      <c r="G85" s="110">
        <v>5339.38</v>
      </c>
      <c r="H85" s="110">
        <v>43</v>
      </c>
      <c r="I85" s="110">
        <v>548.91</v>
      </c>
      <c r="J85" s="110">
        <v>1222.24</v>
      </c>
      <c r="K85" s="110">
        <v>14898.45</v>
      </c>
      <c r="L85" s="110">
        <v>11127.7</v>
      </c>
      <c r="M85" s="110">
        <v>0</v>
      </c>
      <c r="N85" s="110">
        <f t="shared" si="7"/>
        <v>45608.539999999994</v>
      </c>
      <c r="O85" s="110">
        <f t="shared" si="8"/>
        <v>116546.07</v>
      </c>
      <c r="P85" s="110">
        <v>4880</v>
      </c>
      <c r="Q85" s="110">
        <v>0</v>
      </c>
      <c r="R85" s="110">
        <v>0</v>
      </c>
      <c r="S85" s="110">
        <f t="shared" si="9"/>
        <v>167034.60999999999</v>
      </c>
      <c r="T85" s="122">
        <f t="shared" si="10"/>
        <v>0.74036524526264358</v>
      </c>
      <c r="U85" s="122">
        <f t="shared" si="11"/>
        <v>3.1779701224794073E-2</v>
      </c>
      <c r="V85" s="109">
        <f t="shared" si="12"/>
        <v>14.632191209496309</v>
      </c>
      <c r="W85" s="109">
        <f t="shared" si="13"/>
        <v>1.7030189284568493</v>
      </c>
    </row>
    <row r="86" spans="1:23" x14ac:dyDescent="0.25">
      <c r="A86" s="11" t="s">
        <v>132</v>
      </c>
      <c r="B86" s="12">
        <v>24569</v>
      </c>
      <c r="C86" s="14" t="s">
        <v>50</v>
      </c>
      <c r="D86" s="110">
        <v>785859</v>
      </c>
      <c r="E86" s="110">
        <v>0</v>
      </c>
      <c r="F86" s="110">
        <v>0</v>
      </c>
      <c r="G86" s="110">
        <v>22943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  <c r="N86" s="110">
        <f t="shared" si="7"/>
        <v>808802</v>
      </c>
      <c r="O86" s="110">
        <f t="shared" si="8"/>
        <v>0</v>
      </c>
      <c r="P86" s="110">
        <v>186760</v>
      </c>
      <c r="Q86" s="110">
        <v>0</v>
      </c>
      <c r="R86" s="110">
        <v>213718</v>
      </c>
      <c r="S86" s="110">
        <f t="shared" si="9"/>
        <v>1209280</v>
      </c>
      <c r="T86" s="122">
        <f t="shared" si="10"/>
        <v>0.64985693966657843</v>
      </c>
      <c r="U86" s="122">
        <f t="shared" si="11"/>
        <v>0</v>
      </c>
      <c r="V86" s="109">
        <f t="shared" si="12"/>
        <v>32.919614147909968</v>
      </c>
      <c r="W86" s="109">
        <f t="shared" si="13"/>
        <v>0</v>
      </c>
    </row>
    <row r="87" spans="1:23" x14ac:dyDescent="0.25">
      <c r="A87" s="11" t="s">
        <v>133</v>
      </c>
      <c r="B87" s="12">
        <v>2112</v>
      </c>
      <c r="C87" s="14" t="s">
        <v>65</v>
      </c>
      <c r="D87" s="110">
        <v>88739.46</v>
      </c>
      <c r="E87" s="110">
        <v>0</v>
      </c>
      <c r="F87" s="110">
        <v>13289.42</v>
      </c>
      <c r="G87" s="110">
        <v>16332.770000000004</v>
      </c>
      <c r="H87" s="110">
        <v>1939.8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  <c r="N87" s="110">
        <f t="shared" si="7"/>
        <v>120301.45000000001</v>
      </c>
      <c r="O87" s="110">
        <f t="shared" si="8"/>
        <v>0</v>
      </c>
      <c r="P87" s="110">
        <v>1396.97</v>
      </c>
      <c r="Q87" s="110">
        <v>0</v>
      </c>
      <c r="R87" s="110">
        <v>0</v>
      </c>
      <c r="S87" s="110">
        <f t="shared" si="9"/>
        <v>121698.42000000001</v>
      </c>
      <c r="T87" s="122">
        <f t="shared" si="10"/>
        <v>0.72917511993993023</v>
      </c>
      <c r="U87" s="122">
        <f t="shared" si="11"/>
        <v>0.10919960998671963</v>
      </c>
      <c r="V87" s="109">
        <f t="shared" si="12"/>
        <v>56.960913825757579</v>
      </c>
      <c r="W87" s="109">
        <f t="shared" si="13"/>
        <v>6.2923390151515148</v>
      </c>
    </row>
    <row r="88" spans="1:23" x14ac:dyDescent="0.25">
      <c r="A88" s="11" t="s">
        <v>134</v>
      </c>
      <c r="B88" s="12">
        <v>3030</v>
      </c>
      <c r="C88" s="14" t="s">
        <v>54</v>
      </c>
      <c r="D88" s="110">
        <v>67332.28</v>
      </c>
      <c r="E88" s="110">
        <v>18920</v>
      </c>
      <c r="F88" s="110">
        <v>325.56</v>
      </c>
      <c r="G88" s="110">
        <v>12438.042999999998</v>
      </c>
      <c r="H88" s="110">
        <v>164.85</v>
      </c>
      <c r="I88" s="110">
        <v>0</v>
      </c>
      <c r="J88" s="110">
        <v>388.41999999999996</v>
      </c>
      <c r="K88" s="110">
        <v>0</v>
      </c>
      <c r="L88" s="110">
        <v>15362.1</v>
      </c>
      <c r="M88" s="110">
        <v>23040</v>
      </c>
      <c r="N88" s="110">
        <f t="shared" si="7"/>
        <v>96011.253000000012</v>
      </c>
      <c r="O88" s="110">
        <f t="shared" si="8"/>
        <v>41960</v>
      </c>
      <c r="P88" s="110">
        <v>0</v>
      </c>
      <c r="Q88" s="110">
        <v>0</v>
      </c>
      <c r="R88" s="110">
        <v>0</v>
      </c>
      <c r="S88" s="110">
        <f t="shared" si="9"/>
        <v>137971.25300000003</v>
      </c>
      <c r="T88" s="122">
        <f t="shared" si="10"/>
        <v>0.62514674705462003</v>
      </c>
      <c r="U88" s="122">
        <f t="shared" si="11"/>
        <v>2.3596219713971863E-3</v>
      </c>
      <c r="V88" s="109">
        <f t="shared" si="12"/>
        <v>31.686882178217825</v>
      </c>
      <c r="W88" s="109">
        <f t="shared" si="13"/>
        <v>0.10744554455445544</v>
      </c>
    </row>
    <row r="89" spans="1:23" x14ac:dyDescent="0.25">
      <c r="A89" s="11" t="s">
        <v>135</v>
      </c>
      <c r="B89" s="12">
        <v>287</v>
      </c>
      <c r="C89" s="14" t="s">
        <v>52</v>
      </c>
      <c r="D89" s="110">
        <v>31516.46</v>
      </c>
      <c r="E89" s="110">
        <v>0</v>
      </c>
      <c r="F89" s="110">
        <v>4385.68</v>
      </c>
      <c r="G89" s="110">
        <v>6221.25</v>
      </c>
      <c r="H89" s="110">
        <v>160.97999999999999</v>
      </c>
      <c r="I89" s="110">
        <v>0</v>
      </c>
      <c r="J89" s="110">
        <v>446.58</v>
      </c>
      <c r="K89" s="110">
        <v>4925.21</v>
      </c>
      <c r="L89" s="110">
        <v>1024.5999999999999</v>
      </c>
      <c r="M89" s="110">
        <v>0</v>
      </c>
      <c r="N89" s="110">
        <f t="shared" si="7"/>
        <v>43755.55</v>
      </c>
      <c r="O89" s="110">
        <f t="shared" si="8"/>
        <v>4925.21</v>
      </c>
      <c r="P89" s="110">
        <v>3777.84</v>
      </c>
      <c r="Q89" s="110">
        <v>0</v>
      </c>
      <c r="R89" s="110">
        <v>0</v>
      </c>
      <c r="S89" s="110">
        <f t="shared" si="9"/>
        <v>52458.600000000006</v>
      </c>
      <c r="T89" s="122">
        <f t="shared" si="10"/>
        <v>0.60078728749909449</v>
      </c>
      <c r="U89" s="122">
        <f t="shared" si="11"/>
        <v>8.3602688596340735E-2</v>
      </c>
      <c r="V89" s="109">
        <f t="shared" si="12"/>
        <v>152.45836236933798</v>
      </c>
      <c r="W89" s="109">
        <f t="shared" si="13"/>
        <v>15.281114982578398</v>
      </c>
    </row>
    <row r="90" spans="1:23" x14ac:dyDescent="0.25">
      <c r="A90" s="11" t="s">
        <v>136</v>
      </c>
      <c r="B90" s="12">
        <v>4319</v>
      </c>
      <c r="C90" s="14" t="s">
        <v>44</v>
      </c>
      <c r="D90" s="110">
        <v>104773.41</v>
      </c>
      <c r="E90" s="110">
        <v>0</v>
      </c>
      <c r="F90" s="110">
        <v>17755.79</v>
      </c>
      <c r="G90" s="110">
        <v>11832.13</v>
      </c>
      <c r="H90" s="110">
        <v>1290.26</v>
      </c>
      <c r="I90" s="110">
        <v>0</v>
      </c>
      <c r="J90" s="110">
        <v>1489.21</v>
      </c>
      <c r="K90" s="110">
        <v>0</v>
      </c>
      <c r="L90" s="110">
        <v>0</v>
      </c>
      <c r="M90" s="110">
        <v>0</v>
      </c>
      <c r="N90" s="110">
        <f t="shared" si="7"/>
        <v>137140.80000000002</v>
      </c>
      <c r="O90" s="110">
        <f t="shared" si="8"/>
        <v>0</v>
      </c>
      <c r="P90" s="110">
        <v>1797.49</v>
      </c>
      <c r="Q90" s="110">
        <v>0</v>
      </c>
      <c r="R90" s="110">
        <v>0</v>
      </c>
      <c r="S90" s="110">
        <f t="shared" si="9"/>
        <v>138938.29</v>
      </c>
      <c r="T90" s="122">
        <f t="shared" si="10"/>
        <v>0.75410032756268985</v>
      </c>
      <c r="U90" s="122">
        <f t="shared" si="11"/>
        <v>0.12779623241368523</v>
      </c>
      <c r="V90" s="109">
        <f t="shared" si="12"/>
        <v>31.752905765223435</v>
      </c>
      <c r="W90" s="109">
        <f t="shared" si="13"/>
        <v>4.1110882148645524</v>
      </c>
    </row>
    <row r="91" spans="1:23" x14ac:dyDescent="0.25">
      <c r="A91" s="11" t="s">
        <v>137</v>
      </c>
      <c r="B91" s="12">
        <v>68556</v>
      </c>
      <c r="C91" s="14" t="s">
        <v>65</v>
      </c>
      <c r="D91" s="110">
        <v>1813788</v>
      </c>
      <c r="E91" s="110">
        <v>0</v>
      </c>
      <c r="F91" s="110">
        <v>369210</v>
      </c>
      <c r="G91" s="110">
        <v>187693</v>
      </c>
      <c r="H91" s="110">
        <v>0</v>
      </c>
      <c r="I91" s="110">
        <v>0</v>
      </c>
      <c r="J91" s="110">
        <v>2065651</v>
      </c>
      <c r="K91" s="110">
        <v>0</v>
      </c>
      <c r="L91" s="110">
        <v>0</v>
      </c>
      <c r="M91" s="110">
        <v>0</v>
      </c>
      <c r="N91" s="110">
        <f t="shared" si="7"/>
        <v>4436342</v>
      </c>
      <c r="O91" s="110">
        <f t="shared" si="8"/>
        <v>0</v>
      </c>
      <c r="P91" s="110">
        <v>767</v>
      </c>
      <c r="Q91" s="110">
        <v>0</v>
      </c>
      <c r="R91" s="110">
        <v>121175</v>
      </c>
      <c r="S91" s="110">
        <f t="shared" si="9"/>
        <v>4558284</v>
      </c>
      <c r="T91" s="122">
        <f t="shared" si="10"/>
        <v>0.39791026623176617</v>
      </c>
      <c r="U91" s="122">
        <f t="shared" si="11"/>
        <v>8.0997585933653984E-2</v>
      </c>
      <c r="V91" s="109">
        <f t="shared" si="12"/>
        <v>64.71121418985939</v>
      </c>
      <c r="W91" s="109">
        <f t="shared" si="13"/>
        <v>5.3855242429546646</v>
      </c>
    </row>
    <row r="92" spans="1:23" x14ac:dyDescent="0.25">
      <c r="A92" s="11" t="s">
        <v>138</v>
      </c>
      <c r="B92" s="12">
        <v>20347</v>
      </c>
      <c r="C92" s="14" t="s">
        <v>65</v>
      </c>
      <c r="D92" s="110">
        <v>180793</v>
      </c>
      <c r="E92" s="110">
        <v>0</v>
      </c>
      <c r="F92" s="110">
        <v>0</v>
      </c>
      <c r="G92" s="110">
        <v>11550</v>
      </c>
      <c r="H92" s="110">
        <v>10487</v>
      </c>
      <c r="I92" s="110">
        <v>0</v>
      </c>
      <c r="J92" s="110">
        <v>0</v>
      </c>
      <c r="K92" s="110">
        <v>0</v>
      </c>
      <c r="L92" s="110">
        <v>551001</v>
      </c>
      <c r="M92" s="110">
        <v>0</v>
      </c>
      <c r="N92" s="110">
        <f t="shared" si="7"/>
        <v>753831</v>
      </c>
      <c r="O92" s="110">
        <f t="shared" si="8"/>
        <v>0</v>
      </c>
      <c r="P92" s="110">
        <v>0</v>
      </c>
      <c r="Q92" s="110">
        <v>0</v>
      </c>
      <c r="R92" s="110">
        <v>0</v>
      </c>
      <c r="S92" s="110">
        <f t="shared" si="9"/>
        <v>753831</v>
      </c>
      <c r="T92" s="122">
        <f t="shared" si="10"/>
        <v>0.23983227009767441</v>
      </c>
      <c r="U92" s="122">
        <f t="shared" si="11"/>
        <v>0</v>
      </c>
      <c r="V92" s="109">
        <f t="shared" si="12"/>
        <v>37.04875411608591</v>
      </c>
      <c r="W92" s="109">
        <f t="shared" si="13"/>
        <v>0</v>
      </c>
    </row>
    <row r="93" spans="1:23" x14ac:dyDescent="0.25">
      <c r="A93" s="11" t="s">
        <v>139</v>
      </c>
      <c r="B93" s="12">
        <v>447</v>
      </c>
      <c r="C93" s="14" t="s">
        <v>52</v>
      </c>
      <c r="D93" s="110">
        <v>18015.59</v>
      </c>
      <c r="E93" s="110">
        <v>0</v>
      </c>
      <c r="F93" s="110">
        <v>4106.04</v>
      </c>
      <c r="G93" s="110">
        <v>1073.4099999999999</v>
      </c>
      <c r="H93" s="110">
        <v>0</v>
      </c>
      <c r="I93" s="110">
        <v>0</v>
      </c>
      <c r="J93" s="110">
        <v>4106.34</v>
      </c>
      <c r="K93" s="110">
        <v>0</v>
      </c>
      <c r="L93" s="110">
        <v>1595.8</v>
      </c>
      <c r="M93" s="110">
        <v>0</v>
      </c>
      <c r="N93" s="110">
        <f t="shared" si="7"/>
        <v>28897.18</v>
      </c>
      <c r="O93" s="110">
        <f t="shared" si="8"/>
        <v>0</v>
      </c>
      <c r="P93" s="110">
        <v>4643.08</v>
      </c>
      <c r="Q93" s="110">
        <v>0</v>
      </c>
      <c r="R93" s="110">
        <v>0</v>
      </c>
      <c r="S93" s="110">
        <f t="shared" si="9"/>
        <v>33540.26</v>
      </c>
      <c r="T93" s="122">
        <f t="shared" si="10"/>
        <v>0.53713328399958737</v>
      </c>
      <c r="U93" s="122">
        <f t="shared" si="11"/>
        <v>0.12242123346688427</v>
      </c>
      <c r="V93" s="109">
        <f t="shared" si="12"/>
        <v>64.64693512304251</v>
      </c>
      <c r="W93" s="109">
        <f t="shared" si="13"/>
        <v>9.1857718120805369</v>
      </c>
    </row>
    <row r="94" spans="1:23" x14ac:dyDescent="0.25">
      <c r="A94" s="11" t="s">
        <v>140</v>
      </c>
      <c r="B94" s="12">
        <v>2515</v>
      </c>
      <c r="C94" s="14" t="s">
        <v>65</v>
      </c>
      <c r="D94" s="110">
        <v>123446.87</v>
      </c>
      <c r="E94" s="110">
        <v>0</v>
      </c>
      <c r="F94" s="110">
        <v>593.94000000000005</v>
      </c>
      <c r="G94" s="110">
        <v>19542.89</v>
      </c>
      <c r="H94" s="110">
        <v>1758.05</v>
      </c>
      <c r="I94" s="110">
        <v>0</v>
      </c>
      <c r="J94" s="110">
        <v>0</v>
      </c>
      <c r="K94" s="110">
        <v>5809</v>
      </c>
      <c r="L94" s="110">
        <v>6916.26</v>
      </c>
      <c r="M94" s="110">
        <v>0</v>
      </c>
      <c r="N94" s="110">
        <f t="shared" si="7"/>
        <v>152258.01</v>
      </c>
      <c r="O94" s="110">
        <f t="shared" si="8"/>
        <v>5809</v>
      </c>
      <c r="P94" s="110">
        <v>5430.9</v>
      </c>
      <c r="Q94" s="110">
        <v>0</v>
      </c>
      <c r="R94" s="110">
        <v>0</v>
      </c>
      <c r="S94" s="110">
        <f t="shared" si="9"/>
        <v>163497.91</v>
      </c>
      <c r="T94" s="122">
        <f t="shared" si="10"/>
        <v>0.75503637936411538</v>
      </c>
      <c r="U94" s="122">
        <f t="shared" si="11"/>
        <v>3.6327069868966524E-3</v>
      </c>
      <c r="V94" s="109">
        <f t="shared" si="12"/>
        <v>60.539964214711731</v>
      </c>
      <c r="W94" s="109">
        <f t="shared" si="13"/>
        <v>0.23615904572564614</v>
      </c>
    </row>
    <row r="95" spans="1:23" x14ac:dyDescent="0.25">
      <c r="A95" s="11" t="s">
        <v>141</v>
      </c>
      <c r="B95" s="12">
        <v>2673</v>
      </c>
      <c r="C95" s="14" t="s">
        <v>39</v>
      </c>
      <c r="D95" s="110">
        <v>81238</v>
      </c>
      <c r="E95" s="110">
        <v>0</v>
      </c>
      <c r="F95" s="110">
        <v>586</v>
      </c>
      <c r="G95" s="110">
        <v>12951</v>
      </c>
      <c r="H95" s="110">
        <v>0</v>
      </c>
      <c r="I95" s="110">
        <v>0</v>
      </c>
      <c r="J95" s="110">
        <v>2000</v>
      </c>
      <c r="K95" s="110">
        <v>0</v>
      </c>
      <c r="L95" s="110">
        <v>12029</v>
      </c>
      <c r="M95" s="110">
        <v>0</v>
      </c>
      <c r="N95" s="110">
        <f t="shared" si="7"/>
        <v>108804</v>
      </c>
      <c r="O95" s="110">
        <f t="shared" si="8"/>
        <v>0</v>
      </c>
      <c r="P95" s="110">
        <v>101110</v>
      </c>
      <c r="Q95" s="110">
        <v>0</v>
      </c>
      <c r="R95" s="110">
        <v>0</v>
      </c>
      <c r="S95" s="110">
        <f t="shared" si="9"/>
        <v>209914</v>
      </c>
      <c r="T95" s="122">
        <f t="shared" si="10"/>
        <v>0.38700610726297435</v>
      </c>
      <c r="U95" s="122">
        <f t="shared" si="11"/>
        <v>2.7916194250978974E-3</v>
      </c>
      <c r="V95" s="109">
        <f t="shared" si="12"/>
        <v>40.704826038159375</v>
      </c>
      <c r="W95" s="109">
        <f t="shared" si="13"/>
        <v>0.21922933034044145</v>
      </c>
    </row>
    <row r="96" spans="1:23" x14ac:dyDescent="0.25">
      <c r="A96" s="11" t="s">
        <v>142</v>
      </c>
      <c r="B96" s="12">
        <v>639</v>
      </c>
      <c r="C96" s="14" t="s">
        <v>46</v>
      </c>
      <c r="D96" s="110">
        <v>22721.119999999999</v>
      </c>
      <c r="E96" s="110">
        <v>0</v>
      </c>
      <c r="F96" s="110">
        <v>0</v>
      </c>
      <c r="G96" s="110">
        <v>2038.2</v>
      </c>
      <c r="H96" s="110">
        <v>239.05</v>
      </c>
      <c r="I96" s="110">
        <v>0</v>
      </c>
      <c r="J96" s="110">
        <v>8452.89</v>
      </c>
      <c r="K96" s="110">
        <v>0</v>
      </c>
      <c r="L96" s="110">
        <v>0</v>
      </c>
      <c r="M96" s="110">
        <v>0</v>
      </c>
      <c r="N96" s="110">
        <f t="shared" si="7"/>
        <v>33451.259999999995</v>
      </c>
      <c r="O96" s="110">
        <f t="shared" si="8"/>
        <v>0</v>
      </c>
      <c r="P96" s="110">
        <v>0</v>
      </c>
      <c r="Q96" s="110">
        <v>0</v>
      </c>
      <c r="R96" s="110">
        <v>0</v>
      </c>
      <c r="S96" s="110">
        <f t="shared" si="9"/>
        <v>33451.259999999995</v>
      </c>
      <c r="T96" s="122">
        <f t="shared" si="10"/>
        <v>0.67923061791992301</v>
      </c>
      <c r="U96" s="122">
        <f t="shared" si="11"/>
        <v>0</v>
      </c>
      <c r="V96" s="109">
        <f t="shared" si="12"/>
        <v>52.349389671361493</v>
      </c>
      <c r="W96" s="109">
        <f t="shared" si="13"/>
        <v>0</v>
      </c>
    </row>
    <row r="97" spans="1:23" x14ac:dyDescent="0.25">
      <c r="A97" s="11" t="s">
        <v>143</v>
      </c>
      <c r="B97" s="12">
        <v>492</v>
      </c>
      <c r="C97" s="14" t="s">
        <v>46</v>
      </c>
      <c r="D97" s="110">
        <v>45784.29</v>
      </c>
      <c r="E97" s="110">
        <v>0</v>
      </c>
      <c r="F97" s="110">
        <v>1419.22</v>
      </c>
      <c r="G97" s="110">
        <v>8580.61</v>
      </c>
      <c r="H97" s="110">
        <v>-25</v>
      </c>
      <c r="I97" s="110">
        <v>0</v>
      </c>
      <c r="J97" s="110">
        <v>1400</v>
      </c>
      <c r="K97" s="110">
        <v>0</v>
      </c>
      <c r="L97" s="110">
        <v>0</v>
      </c>
      <c r="M97" s="110">
        <v>0</v>
      </c>
      <c r="N97" s="110">
        <f t="shared" si="7"/>
        <v>57159.12</v>
      </c>
      <c r="O97" s="110">
        <f t="shared" si="8"/>
        <v>0</v>
      </c>
      <c r="P97" s="110">
        <v>0</v>
      </c>
      <c r="Q97" s="110">
        <v>0</v>
      </c>
      <c r="R97" s="110">
        <v>0</v>
      </c>
      <c r="S97" s="110">
        <f t="shared" si="9"/>
        <v>57159.12</v>
      </c>
      <c r="T97" s="122">
        <f t="shared" si="10"/>
        <v>0.80099711122214612</v>
      </c>
      <c r="U97" s="122">
        <f t="shared" si="11"/>
        <v>2.4829283585891454E-2</v>
      </c>
      <c r="V97" s="109">
        <f t="shared" si="12"/>
        <v>116.17707317073172</v>
      </c>
      <c r="W97" s="109">
        <f t="shared" si="13"/>
        <v>2.8845934959349595</v>
      </c>
    </row>
    <row r="98" spans="1:23" x14ac:dyDescent="0.25">
      <c r="A98" s="11" t="s">
        <v>144</v>
      </c>
      <c r="B98" s="12">
        <v>151</v>
      </c>
      <c r="C98" s="14" t="s">
        <v>46</v>
      </c>
      <c r="D98" s="110">
        <v>6659.25</v>
      </c>
      <c r="E98" s="110">
        <v>0</v>
      </c>
      <c r="F98" s="110">
        <v>110</v>
      </c>
      <c r="G98" s="110">
        <v>2157.65</v>
      </c>
      <c r="H98" s="110">
        <v>0</v>
      </c>
      <c r="I98" s="110">
        <v>0</v>
      </c>
      <c r="J98" s="110">
        <v>7040</v>
      </c>
      <c r="K98" s="110">
        <v>0</v>
      </c>
      <c r="L98" s="110">
        <v>0</v>
      </c>
      <c r="M98" s="110">
        <v>0</v>
      </c>
      <c r="N98" s="110">
        <f t="shared" si="7"/>
        <v>15966.9</v>
      </c>
      <c r="O98" s="110">
        <f t="shared" si="8"/>
        <v>0</v>
      </c>
      <c r="P98" s="110">
        <v>0</v>
      </c>
      <c r="Q98" s="110">
        <v>0</v>
      </c>
      <c r="R98" s="110">
        <v>0</v>
      </c>
      <c r="S98" s="110">
        <f t="shared" si="9"/>
        <v>15966.9</v>
      </c>
      <c r="T98" s="122">
        <f t="shared" si="10"/>
        <v>0.41706593014298332</v>
      </c>
      <c r="U98" s="122">
        <f t="shared" si="11"/>
        <v>6.889252140365381E-3</v>
      </c>
      <c r="V98" s="109">
        <f t="shared" si="12"/>
        <v>105.741059602649</v>
      </c>
      <c r="W98" s="109">
        <f t="shared" si="13"/>
        <v>0.72847682119205293</v>
      </c>
    </row>
    <row r="99" spans="1:23" x14ac:dyDescent="0.25">
      <c r="A99" s="11" t="s">
        <v>145</v>
      </c>
      <c r="B99" s="12">
        <v>3823</v>
      </c>
      <c r="C99" s="14" t="s">
        <v>65</v>
      </c>
      <c r="D99" s="110">
        <v>101893.41</v>
      </c>
      <c r="E99" s="110">
        <v>0</v>
      </c>
      <c r="F99" s="110">
        <v>2643.03</v>
      </c>
      <c r="G99" s="110">
        <v>28077.469999999998</v>
      </c>
      <c r="H99" s="110">
        <v>690.84</v>
      </c>
      <c r="I99" s="110">
        <v>0</v>
      </c>
      <c r="J99" s="110">
        <v>19869.629999999997</v>
      </c>
      <c r="K99" s="110">
        <v>0</v>
      </c>
      <c r="L99" s="110">
        <v>10513.26</v>
      </c>
      <c r="M99" s="110">
        <v>0</v>
      </c>
      <c r="N99" s="110">
        <f t="shared" si="7"/>
        <v>163687.64000000001</v>
      </c>
      <c r="O99" s="110">
        <f t="shared" si="8"/>
        <v>0</v>
      </c>
      <c r="P99" s="110">
        <v>15285.48</v>
      </c>
      <c r="Q99" s="110">
        <v>0</v>
      </c>
      <c r="R99" s="110">
        <v>0</v>
      </c>
      <c r="S99" s="110">
        <f t="shared" si="9"/>
        <v>178973.12000000002</v>
      </c>
      <c r="T99" s="122">
        <f t="shared" si="10"/>
        <v>0.56932242115464038</v>
      </c>
      <c r="U99" s="122">
        <f t="shared" si="11"/>
        <v>1.476774836355314E-2</v>
      </c>
      <c r="V99" s="109">
        <f t="shared" si="12"/>
        <v>42.816541982736076</v>
      </c>
      <c r="W99" s="109">
        <f t="shared" si="13"/>
        <v>0.69134972534658645</v>
      </c>
    </row>
    <row r="100" spans="1:23" x14ac:dyDescent="0.25">
      <c r="A100" s="11" t="s">
        <v>146</v>
      </c>
      <c r="B100" s="12">
        <v>2600</v>
      </c>
      <c r="C100" s="14" t="s">
        <v>65</v>
      </c>
      <c r="D100" s="110">
        <v>316524</v>
      </c>
      <c r="E100" s="110">
        <v>0</v>
      </c>
      <c r="F100" s="110">
        <v>2328</v>
      </c>
      <c r="G100" s="110">
        <v>46578</v>
      </c>
      <c r="H100" s="110">
        <v>9321</v>
      </c>
      <c r="I100" s="110">
        <v>0</v>
      </c>
      <c r="J100" s="110">
        <v>40999</v>
      </c>
      <c r="K100" s="110">
        <v>3402.23</v>
      </c>
      <c r="L100" s="110">
        <v>7150</v>
      </c>
      <c r="M100" s="110">
        <v>0</v>
      </c>
      <c r="N100" s="110">
        <f t="shared" si="7"/>
        <v>422900</v>
      </c>
      <c r="O100" s="110">
        <f t="shared" si="8"/>
        <v>3402.23</v>
      </c>
      <c r="P100" s="110">
        <v>19288</v>
      </c>
      <c r="Q100" s="110">
        <v>0</v>
      </c>
      <c r="R100" s="110">
        <v>0</v>
      </c>
      <c r="S100" s="110">
        <f t="shared" si="9"/>
        <v>445590.23</v>
      </c>
      <c r="T100" s="122">
        <f t="shared" si="10"/>
        <v>0.71034771116952011</v>
      </c>
      <c r="U100" s="122">
        <f t="shared" si="11"/>
        <v>5.2245310674787467E-3</v>
      </c>
      <c r="V100" s="109">
        <f t="shared" si="12"/>
        <v>162.65384615384616</v>
      </c>
      <c r="W100" s="109">
        <f t="shared" si="13"/>
        <v>0.89538461538461533</v>
      </c>
    </row>
    <row r="101" spans="1:23" x14ac:dyDescent="0.25">
      <c r="A101" s="11" t="s">
        <v>147</v>
      </c>
      <c r="B101" s="12">
        <v>12920</v>
      </c>
      <c r="C101" s="14" t="s">
        <v>39</v>
      </c>
      <c r="D101" s="110">
        <v>345977.71</v>
      </c>
      <c r="E101" s="110">
        <v>0</v>
      </c>
      <c r="F101" s="110">
        <v>13090.52</v>
      </c>
      <c r="G101" s="110">
        <v>58719.219999999994</v>
      </c>
      <c r="H101" s="110">
        <v>2334.44</v>
      </c>
      <c r="I101" s="110">
        <v>0</v>
      </c>
      <c r="J101" s="110">
        <v>40279.479999999996</v>
      </c>
      <c r="K101" s="110">
        <v>0</v>
      </c>
      <c r="L101" s="110">
        <v>58140</v>
      </c>
      <c r="M101" s="110">
        <v>0</v>
      </c>
      <c r="N101" s="110">
        <f t="shared" si="7"/>
        <v>518541.37</v>
      </c>
      <c r="O101" s="110">
        <f t="shared" si="8"/>
        <v>0</v>
      </c>
      <c r="P101" s="110">
        <v>11873.51</v>
      </c>
      <c r="Q101" s="110">
        <v>21137</v>
      </c>
      <c r="R101" s="110">
        <v>0</v>
      </c>
      <c r="S101" s="110">
        <f t="shared" si="9"/>
        <v>551551.88</v>
      </c>
      <c r="T101" s="122">
        <f t="shared" si="10"/>
        <v>0.62728044730805743</v>
      </c>
      <c r="U101" s="122">
        <f t="shared" si="11"/>
        <v>2.3733977663171053E-2</v>
      </c>
      <c r="V101" s="109">
        <f t="shared" si="12"/>
        <v>40.13478095975232</v>
      </c>
      <c r="W101" s="109">
        <f t="shared" si="13"/>
        <v>1.0131981424148606</v>
      </c>
    </row>
    <row r="102" spans="1:23" x14ac:dyDescent="0.25">
      <c r="A102" s="11" t="s">
        <v>148</v>
      </c>
      <c r="B102" s="12">
        <v>380</v>
      </c>
      <c r="C102" s="14" t="s">
        <v>65</v>
      </c>
      <c r="D102" s="110">
        <v>17531.509999999998</v>
      </c>
      <c r="E102" s="110">
        <v>17263.810000000001</v>
      </c>
      <c r="F102" s="110">
        <v>333.89</v>
      </c>
      <c r="G102" s="110">
        <v>3575.9700000000003</v>
      </c>
      <c r="H102" s="110">
        <v>0</v>
      </c>
      <c r="I102" s="110">
        <v>0</v>
      </c>
      <c r="J102" s="110">
        <v>0</v>
      </c>
      <c r="K102" s="110">
        <v>1690.8200000000002</v>
      </c>
      <c r="L102" s="110">
        <v>1045</v>
      </c>
      <c r="M102" s="110">
        <v>0</v>
      </c>
      <c r="N102" s="110">
        <f t="shared" si="7"/>
        <v>22486.37</v>
      </c>
      <c r="O102" s="110">
        <f t="shared" si="8"/>
        <v>18954.63</v>
      </c>
      <c r="P102" s="110">
        <v>0</v>
      </c>
      <c r="Q102" s="110">
        <v>0</v>
      </c>
      <c r="R102" s="110">
        <v>0</v>
      </c>
      <c r="S102" s="110">
        <f t="shared" si="9"/>
        <v>41441</v>
      </c>
      <c r="T102" s="122">
        <f t="shared" si="10"/>
        <v>0.83963514393957672</v>
      </c>
      <c r="U102" s="122">
        <f t="shared" si="11"/>
        <v>8.0569966940952191E-3</v>
      </c>
      <c r="V102" s="109">
        <f t="shared" si="12"/>
        <v>59.174657894736839</v>
      </c>
      <c r="W102" s="109">
        <f t="shared" si="13"/>
        <v>0.87865789473684208</v>
      </c>
    </row>
    <row r="103" spans="1:23" x14ac:dyDescent="0.25">
      <c r="A103" s="11" t="s">
        <v>149</v>
      </c>
      <c r="B103" s="12">
        <v>9640</v>
      </c>
      <c r="C103" s="14" t="s">
        <v>44</v>
      </c>
      <c r="D103" s="110">
        <v>494986.37</v>
      </c>
      <c r="E103" s="110">
        <v>51146.99</v>
      </c>
      <c r="F103" s="110">
        <v>26890.14</v>
      </c>
      <c r="G103" s="110">
        <v>75648.71100000001</v>
      </c>
      <c r="H103" s="110">
        <v>2372.37</v>
      </c>
      <c r="I103" s="110">
        <v>0</v>
      </c>
      <c r="J103" s="110">
        <v>1974.2</v>
      </c>
      <c r="K103" s="110">
        <v>35505.89</v>
      </c>
      <c r="L103" s="110">
        <v>41452</v>
      </c>
      <c r="M103" s="110">
        <v>0</v>
      </c>
      <c r="N103" s="110">
        <f t="shared" si="7"/>
        <v>643323.79099999997</v>
      </c>
      <c r="O103" s="110">
        <f t="shared" si="8"/>
        <v>86652.88</v>
      </c>
      <c r="P103" s="110">
        <v>0</v>
      </c>
      <c r="Q103" s="110">
        <v>0</v>
      </c>
      <c r="R103" s="110">
        <v>0</v>
      </c>
      <c r="S103" s="110">
        <f t="shared" si="9"/>
        <v>729976.67099999997</v>
      </c>
      <c r="T103" s="122">
        <f t="shared" si="10"/>
        <v>0.74815179949771304</v>
      </c>
      <c r="U103" s="122">
        <f t="shared" si="11"/>
        <v>3.6836985438401769E-2</v>
      </c>
      <c r="V103" s="109">
        <f t="shared" si="12"/>
        <v>66.734833091286305</v>
      </c>
      <c r="W103" s="109">
        <f t="shared" si="13"/>
        <v>2.7894336099585062</v>
      </c>
    </row>
    <row r="104" spans="1:23" x14ac:dyDescent="0.25">
      <c r="A104" s="11" t="s">
        <v>150</v>
      </c>
      <c r="B104" s="12">
        <v>381</v>
      </c>
      <c r="C104" s="14" t="s">
        <v>54</v>
      </c>
      <c r="D104" s="110">
        <v>17207.310000000001</v>
      </c>
      <c r="E104" s="110">
        <v>0</v>
      </c>
      <c r="F104" s="110">
        <v>394.98</v>
      </c>
      <c r="G104" s="110">
        <v>1065.4299999999998</v>
      </c>
      <c r="H104" s="110">
        <v>219</v>
      </c>
      <c r="I104" s="110">
        <v>1138.2</v>
      </c>
      <c r="J104" s="110">
        <v>2362.4300000000003</v>
      </c>
      <c r="K104" s="110">
        <v>5709.17</v>
      </c>
      <c r="L104" s="110">
        <v>1931.67</v>
      </c>
      <c r="M104" s="110">
        <v>0</v>
      </c>
      <c r="N104" s="110">
        <f t="shared" si="7"/>
        <v>23180.82</v>
      </c>
      <c r="O104" s="110">
        <f t="shared" si="8"/>
        <v>6847.37</v>
      </c>
      <c r="P104" s="110">
        <v>0</v>
      </c>
      <c r="Q104" s="110">
        <v>0</v>
      </c>
      <c r="R104" s="110">
        <v>0</v>
      </c>
      <c r="S104" s="110">
        <f t="shared" si="9"/>
        <v>30028.19</v>
      </c>
      <c r="T104" s="122">
        <f t="shared" si="10"/>
        <v>0.57303853479014222</v>
      </c>
      <c r="U104" s="122">
        <f t="shared" si="11"/>
        <v>1.3153639962981453E-2</v>
      </c>
      <c r="V104" s="109">
        <f t="shared" si="12"/>
        <v>60.842047244094488</v>
      </c>
      <c r="W104" s="109">
        <f t="shared" si="13"/>
        <v>1.0366929133858269</v>
      </c>
    </row>
    <row r="105" spans="1:23" x14ac:dyDescent="0.25">
      <c r="A105" s="11" t="s">
        <v>151</v>
      </c>
      <c r="B105" s="12">
        <v>258</v>
      </c>
      <c r="C105" s="14" t="s">
        <v>46</v>
      </c>
      <c r="D105" s="110">
        <v>16676</v>
      </c>
      <c r="E105" s="110">
        <v>0</v>
      </c>
      <c r="F105" s="110">
        <v>2027</v>
      </c>
      <c r="G105" s="110">
        <v>2644</v>
      </c>
      <c r="H105" s="110">
        <v>0</v>
      </c>
      <c r="I105" s="110">
        <v>0</v>
      </c>
      <c r="J105" s="110">
        <v>3788</v>
      </c>
      <c r="K105" s="110">
        <v>0</v>
      </c>
      <c r="L105" s="110">
        <v>0</v>
      </c>
      <c r="M105" s="110">
        <v>0</v>
      </c>
      <c r="N105" s="110">
        <f t="shared" si="7"/>
        <v>25135</v>
      </c>
      <c r="O105" s="110">
        <f t="shared" si="8"/>
        <v>0</v>
      </c>
      <c r="P105" s="110">
        <v>0</v>
      </c>
      <c r="Q105" s="110">
        <v>0</v>
      </c>
      <c r="R105" s="110">
        <v>0</v>
      </c>
      <c r="S105" s="110">
        <f t="shared" si="9"/>
        <v>25135</v>
      </c>
      <c r="T105" s="122">
        <f t="shared" si="10"/>
        <v>0.66345733041575494</v>
      </c>
      <c r="U105" s="122">
        <f t="shared" si="11"/>
        <v>8.0644519594191361E-2</v>
      </c>
      <c r="V105" s="109">
        <f t="shared" si="12"/>
        <v>97.422480620155042</v>
      </c>
      <c r="W105" s="109">
        <f t="shared" si="13"/>
        <v>7.8565891472868215</v>
      </c>
    </row>
    <row r="106" spans="1:23" x14ac:dyDescent="0.25">
      <c r="A106" s="11" t="s">
        <v>152</v>
      </c>
      <c r="B106" s="12">
        <v>176</v>
      </c>
      <c r="C106" s="14" t="s">
        <v>39</v>
      </c>
      <c r="D106" s="110">
        <v>8189.93</v>
      </c>
      <c r="E106" s="110">
        <v>0</v>
      </c>
      <c r="F106" s="110">
        <v>678.26</v>
      </c>
      <c r="G106" s="110">
        <v>4767.3</v>
      </c>
      <c r="H106" s="110">
        <v>0</v>
      </c>
      <c r="I106" s="110">
        <v>0</v>
      </c>
      <c r="J106" s="110">
        <v>2114.2399999999998</v>
      </c>
      <c r="K106" s="110">
        <v>0</v>
      </c>
      <c r="L106" s="110">
        <v>792</v>
      </c>
      <c r="M106" s="110">
        <v>0</v>
      </c>
      <c r="N106" s="110">
        <f t="shared" si="7"/>
        <v>16541.730000000003</v>
      </c>
      <c r="O106" s="110">
        <f t="shared" si="8"/>
        <v>0</v>
      </c>
      <c r="P106" s="110">
        <v>0</v>
      </c>
      <c r="Q106" s="110">
        <v>0</v>
      </c>
      <c r="R106" s="110">
        <v>0</v>
      </c>
      <c r="S106" s="110">
        <f t="shared" si="9"/>
        <v>16541.730000000003</v>
      </c>
      <c r="T106" s="122">
        <f t="shared" si="10"/>
        <v>0.49510722276327801</v>
      </c>
      <c r="U106" s="122">
        <f t="shared" si="11"/>
        <v>4.1002966437005066E-2</v>
      </c>
      <c r="V106" s="109">
        <f t="shared" si="12"/>
        <v>93.987102272727284</v>
      </c>
      <c r="W106" s="109">
        <f t="shared" si="13"/>
        <v>3.8537499999999998</v>
      </c>
    </row>
    <row r="107" spans="1:23" x14ac:dyDescent="0.25">
      <c r="A107" s="11" t="s">
        <v>153</v>
      </c>
      <c r="B107" s="12">
        <v>820</v>
      </c>
      <c r="C107" s="14" t="s">
        <v>65</v>
      </c>
      <c r="D107" s="110">
        <v>32902</v>
      </c>
      <c r="E107" s="110">
        <v>0</v>
      </c>
      <c r="F107" s="110">
        <v>2475</v>
      </c>
      <c r="G107" s="110">
        <v>7496</v>
      </c>
      <c r="H107" s="110">
        <v>0</v>
      </c>
      <c r="I107" s="110">
        <v>0</v>
      </c>
      <c r="J107" s="110">
        <v>1272</v>
      </c>
      <c r="K107" s="110">
        <v>5497.52</v>
      </c>
      <c r="L107" s="110">
        <v>2804</v>
      </c>
      <c r="M107" s="110">
        <v>0</v>
      </c>
      <c r="N107" s="110">
        <f t="shared" si="7"/>
        <v>46949</v>
      </c>
      <c r="O107" s="110">
        <f t="shared" si="8"/>
        <v>5497.52</v>
      </c>
      <c r="P107" s="110">
        <v>0</v>
      </c>
      <c r="Q107" s="110">
        <v>0</v>
      </c>
      <c r="R107" s="110">
        <v>0</v>
      </c>
      <c r="S107" s="110">
        <f t="shared" si="9"/>
        <v>52446.520000000004</v>
      </c>
      <c r="T107" s="122">
        <f t="shared" si="10"/>
        <v>0.62734381613880197</v>
      </c>
      <c r="U107" s="122">
        <f t="shared" si="11"/>
        <v>4.7190928969167066E-2</v>
      </c>
      <c r="V107" s="109">
        <f t="shared" si="12"/>
        <v>57.25487804878049</v>
      </c>
      <c r="W107" s="109">
        <f t="shared" si="13"/>
        <v>3.0182926829268291</v>
      </c>
    </row>
    <row r="108" spans="1:23" x14ac:dyDescent="0.25">
      <c r="A108" s="11" t="s">
        <v>154</v>
      </c>
      <c r="B108" s="12">
        <v>7953</v>
      </c>
      <c r="C108" s="14" t="s">
        <v>46</v>
      </c>
      <c r="D108" s="110">
        <v>149382.28</v>
      </c>
      <c r="E108" s="110">
        <v>24194.880000000001</v>
      </c>
      <c r="F108" s="110">
        <v>4170.3</v>
      </c>
      <c r="G108" s="110">
        <v>16721.05</v>
      </c>
      <c r="H108" s="110">
        <v>29.98</v>
      </c>
      <c r="I108" s="110">
        <v>0</v>
      </c>
      <c r="J108" s="110">
        <v>1690.87</v>
      </c>
      <c r="K108" s="110">
        <v>30095.45</v>
      </c>
      <c r="L108" s="110">
        <v>0</v>
      </c>
      <c r="M108" s="110">
        <v>0</v>
      </c>
      <c r="N108" s="110">
        <f t="shared" si="7"/>
        <v>171994.47999999998</v>
      </c>
      <c r="O108" s="110">
        <f t="shared" si="8"/>
        <v>54290.33</v>
      </c>
      <c r="P108" s="110">
        <v>0</v>
      </c>
      <c r="Q108" s="110">
        <v>0</v>
      </c>
      <c r="R108" s="110">
        <v>0</v>
      </c>
      <c r="S108" s="110">
        <f t="shared" si="9"/>
        <v>226284.81</v>
      </c>
      <c r="T108" s="122">
        <f t="shared" si="10"/>
        <v>0.76707384821809299</v>
      </c>
      <c r="U108" s="122">
        <f t="shared" si="11"/>
        <v>1.8429429708516451E-2</v>
      </c>
      <c r="V108" s="109">
        <f t="shared" si="12"/>
        <v>21.626364893750782</v>
      </c>
      <c r="W108" s="109">
        <f t="shared" si="13"/>
        <v>0.52436816295737465</v>
      </c>
    </row>
    <row r="109" spans="1:23" x14ac:dyDescent="0.25">
      <c r="A109" s="11" t="s">
        <v>155</v>
      </c>
      <c r="B109" s="12">
        <v>220</v>
      </c>
      <c r="C109" s="14" t="s">
        <v>54</v>
      </c>
      <c r="D109" s="110">
        <v>17834.52</v>
      </c>
      <c r="E109" s="110">
        <v>0</v>
      </c>
      <c r="F109" s="110">
        <v>805.93</v>
      </c>
      <c r="G109" s="110">
        <v>7201.62</v>
      </c>
      <c r="H109" s="110">
        <v>0</v>
      </c>
      <c r="I109" s="110">
        <v>0</v>
      </c>
      <c r="J109" s="110">
        <v>1490.57</v>
      </c>
      <c r="K109" s="110">
        <v>0</v>
      </c>
      <c r="L109" s="110">
        <v>0</v>
      </c>
      <c r="M109" s="110">
        <v>0</v>
      </c>
      <c r="N109" s="110">
        <f t="shared" si="7"/>
        <v>27332.639999999999</v>
      </c>
      <c r="O109" s="110">
        <f t="shared" si="8"/>
        <v>0</v>
      </c>
      <c r="P109" s="110">
        <v>1157.48</v>
      </c>
      <c r="Q109" s="110">
        <v>177669.64</v>
      </c>
      <c r="R109" s="110">
        <v>0</v>
      </c>
      <c r="S109" s="110">
        <f t="shared" si="9"/>
        <v>206159.76</v>
      </c>
      <c r="T109" s="122">
        <f t="shared" si="10"/>
        <v>8.650824971856777E-2</v>
      </c>
      <c r="U109" s="122">
        <f t="shared" si="11"/>
        <v>3.9092497973416337E-3</v>
      </c>
      <c r="V109" s="109">
        <f t="shared" si="12"/>
        <v>124.23927272727272</v>
      </c>
      <c r="W109" s="109">
        <f t="shared" si="13"/>
        <v>3.6633181818181817</v>
      </c>
    </row>
    <row r="110" spans="1:23" x14ac:dyDescent="0.25">
      <c r="A110" s="11" t="s">
        <v>156</v>
      </c>
      <c r="B110" s="12">
        <v>457</v>
      </c>
      <c r="C110" s="14" t="s">
        <v>54</v>
      </c>
      <c r="D110" s="110">
        <v>8017.5</v>
      </c>
      <c r="E110" s="110">
        <v>0</v>
      </c>
      <c r="F110" s="110">
        <v>3185.9750000000004</v>
      </c>
      <c r="G110" s="110">
        <v>1573.1</v>
      </c>
      <c r="H110" s="110">
        <v>651.79</v>
      </c>
      <c r="I110" s="110">
        <v>0</v>
      </c>
      <c r="J110" s="110">
        <v>389.81</v>
      </c>
      <c r="K110" s="110">
        <v>0</v>
      </c>
      <c r="L110" s="110">
        <v>2616.9899999999998</v>
      </c>
      <c r="M110" s="110">
        <v>0</v>
      </c>
      <c r="N110" s="110">
        <f t="shared" si="7"/>
        <v>16435.165000000001</v>
      </c>
      <c r="O110" s="110">
        <f t="shared" si="8"/>
        <v>0</v>
      </c>
      <c r="P110" s="110">
        <v>667.79</v>
      </c>
      <c r="Q110" s="110">
        <v>0</v>
      </c>
      <c r="R110" s="110">
        <v>0</v>
      </c>
      <c r="S110" s="110">
        <f t="shared" si="9"/>
        <v>17102.955000000002</v>
      </c>
      <c r="T110" s="122">
        <f t="shared" si="10"/>
        <v>0.46877864088398752</v>
      </c>
      <c r="U110" s="122">
        <f t="shared" si="11"/>
        <v>0.18628213662492826</v>
      </c>
      <c r="V110" s="109">
        <f t="shared" si="12"/>
        <v>35.963161925601753</v>
      </c>
      <c r="W110" s="109">
        <f t="shared" si="13"/>
        <v>6.9714989059080974</v>
      </c>
    </row>
    <row r="111" spans="1:23" x14ac:dyDescent="0.25">
      <c r="A111" s="11" t="s">
        <v>157</v>
      </c>
      <c r="B111" s="12">
        <v>1162</v>
      </c>
      <c r="C111" s="14" t="s">
        <v>39</v>
      </c>
      <c r="D111" s="110">
        <v>50815.76</v>
      </c>
      <c r="E111" s="110">
        <v>0</v>
      </c>
      <c r="F111" s="110">
        <v>605.54999999999995</v>
      </c>
      <c r="G111" s="110">
        <v>8577.5</v>
      </c>
      <c r="H111" s="110">
        <v>100</v>
      </c>
      <c r="I111" s="110">
        <v>0</v>
      </c>
      <c r="J111" s="110">
        <v>3457</v>
      </c>
      <c r="K111" s="110">
        <v>0</v>
      </c>
      <c r="L111" s="110">
        <v>0</v>
      </c>
      <c r="M111" s="110">
        <v>0</v>
      </c>
      <c r="N111" s="110">
        <f t="shared" si="7"/>
        <v>63555.810000000005</v>
      </c>
      <c r="O111" s="110">
        <f t="shared" si="8"/>
        <v>0</v>
      </c>
      <c r="P111" s="110">
        <v>460.13</v>
      </c>
      <c r="Q111" s="110">
        <v>0</v>
      </c>
      <c r="R111" s="110">
        <v>12454.77</v>
      </c>
      <c r="S111" s="110">
        <f t="shared" si="9"/>
        <v>76470.710000000006</v>
      </c>
      <c r="T111" s="122">
        <f t="shared" si="10"/>
        <v>0.66451272650665849</v>
      </c>
      <c r="U111" s="122">
        <f t="shared" si="11"/>
        <v>7.9187181601949284E-3</v>
      </c>
      <c r="V111" s="109">
        <f t="shared" si="12"/>
        <v>54.695189328743552</v>
      </c>
      <c r="W111" s="109">
        <f t="shared" si="13"/>
        <v>0.52112736660929426</v>
      </c>
    </row>
    <row r="112" spans="1:23" x14ac:dyDescent="0.25">
      <c r="A112" s="11" t="s">
        <v>158</v>
      </c>
      <c r="B112" s="12">
        <v>4584</v>
      </c>
      <c r="C112" s="14" t="s">
        <v>44</v>
      </c>
      <c r="D112" s="110">
        <v>142140.32999999999</v>
      </c>
      <c r="E112" s="110">
        <v>23226.5</v>
      </c>
      <c r="F112" s="110">
        <v>10622.900000000001</v>
      </c>
      <c r="G112" s="110">
        <v>20198.5</v>
      </c>
      <c r="H112" s="110">
        <v>460</v>
      </c>
      <c r="I112" s="110">
        <v>0</v>
      </c>
      <c r="J112" s="110">
        <v>12456.18</v>
      </c>
      <c r="K112" s="110">
        <v>33459.25</v>
      </c>
      <c r="L112" s="110">
        <v>0</v>
      </c>
      <c r="M112" s="110">
        <v>61077.5</v>
      </c>
      <c r="N112" s="110">
        <f t="shared" si="7"/>
        <v>185877.90999999997</v>
      </c>
      <c r="O112" s="110">
        <f t="shared" si="8"/>
        <v>117763.25</v>
      </c>
      <c r="P112" s="110">
        <v>76841.19</v>
      </c>
      <c r="Q112" s="110">
        <v>0</v>
      </c>
      <c r="R112" s="110">
        <v>0</v>
      </c>
      <c r="S112" s="110">
        <f t="shared" si="9"/>
        <v>380482.35</v>
      </c>
      <c r="T112" s="122">
        <f t="shared" si="10"/>
        <v>0.43462418164732214</v>
      </c>
      <c r="U112" s="122">
        <f t="shared" si="11"/>
        <v>2.7919560526263577E-2</v>
      </c>
      <c r="V112" s="109">
        <f t="shared" si="12"/>
        <v>40.549282286212907</v>
      </c>
      <c r="W112" s="109">
        <f t="shared" si="13"/>
        <v>2.317386561954625</v>
      </c>
    </row>
    <row r="113" spans="1:23" x14ac:dyDescent="0.25">
      <c r="A113" s="11" t="s">
        <v>159</v>
      </c>
      <c r="B113" s="12">
        <v>981</v>
      </c>
      <c r="C113" s="14" t="s">
        <v>46</v>
      </c>
      <c r="D113" s="110">
        <v>19069.09</v>
      </c>
      <c r="E113" s="110">
        <v>0</v>
      </c>
      <c r="F113" s="110">
        <v>1704.8</v>
      </c>
      <c r="G113" s="110">
        <v>5451.4600000000009</v>
      </c>
      <c r="H113" s="110">
        <v>0</v>
      </c>
      <c r="I113" s="110">
        <v>0</v>
      </c>
      <c r="J113" s="110">
        <v>1481.77</v>
      </c>
      <c r="K113" s="110">
        <v>0</v>
      </c>
      <c r="L113" s="110">
        <v>2422.9209999999998</v>
      </c>
      <c r="M113" s="110">
        <v>0</v>
      </c>
      <c r="N113" s="110">
        <f t="shared" si="7"/>
        <v>30130.040999999997</v>
      </c>
      <c r="O113" s="110">
        <f t="shared" si="8"/>
        <v>0</v>
      </c>
      <c r="P113" s="110">
        <v>0</v>
      </c>
      <c r="Q113" s="110">
        <v>24750</v>
      </c>
      <c r="R113" s="110">
        <v>0</v>
      </c>
      <c r="S113" s="110">
        <f t="shared" si="9"/>
        <v>54880.040999999997</v>
      </c>
      <c r="T113" s="122">
        <f t="shared" si="10"/>
        <v>0.34746858151946353</v>
      </c>
      <c r="U113" s="122">
        <f t="shared" si="11"/>
        <v>3.106411673416935E-2</v>
      </c>
      <c r="V113" s="109">
        <f t="shared" si="12"/>
        <v>30.713599388379201</v>
      </c>
      <c r="W113" s="109">
        <f t="shared" si="13"/>
        <v>1.7378185524974514</v>
      </c>
    </row>
    <row r="114" spans="1:23" x14ac:dyDescent="0.25">
      <c r="A114" s="11" t="s">
        <v>160</v>
      </c>
      <c r="B114" s="12">
        <v>976</v>
      </c>
      <c r="C114" s="14" t="s">
        <v>54</v>
      </c>
      <c r="D114" s="110">
        <v>8527.76</v>
      </c>
      <c r="E114" s="110">
        <v>0</v>
      </c>
      <c r="F114" s="110">
        <v>2013.63</v>
      </c>
      <c r="G114" s="110">
        <v>3315.55</v>
      </c>
      <c r="H114" s="110">
        <v>161.87</v>
      </c>
      <c r="I114" s="110">
        <v>0</v>
      </c>
      <c r="J114" s="110">
        <v>1494.29</v>
      </c>
      <c r="K114" s="110">
        <v>0</v>
      </c>
      <c r="L114" s="110">
        <v>4902.6899999999996</v>
      </c>
      <c r="M114" s="110">
        <v>0</v>
      </c>
      <c r="N114" s="110">
        <f t="shared" si="7"/>
        <v>20415.789999999997</v>
      </c>
      <c r="O114" s="110">
        <f t="shared" si="8"/>
        <v>0</v>
      </c>
      <c r="P114" s="110">
        <v>0</v>
      </c>
      <c r="Q114" s="110">
        <v>0</v>
      </c>
      <c r="R114" s="110">
        <v>0</v>
      </c>
      <c r="S114" s="110">
        <f t="shared" si="9"/>
        <v>20415.789999999997</v>
      </c>
      <c r="T114" s="122">
        <f t="shared" si="10"/>
        <v>0.41770413978592069</v>
      </c>
      <c r="U114" s="122">
        <f t="shared" si="11"/>
        <v>9.8631010605026811E-2</v>
      </c>
      <c r="V114" s="109">
        <f t="shared" si="12"/>
        <v>20.917817622950817</v>
      </c>
      <c r="W114" s="109">
        <f t="shared" si="13"/>
        <v>2.063145491803279</v>
      </c>
    </row>
    <row r="115" spans="1:23" x14ac:dyDescent="0.25">
      <c r="A115" s="11" t="s">
        <v>161</v>
      </c>
      <c r="B115" s="12">
        <v>9531</v>
      </c>
      <c r="C115" s="14" t="s">
        <v>54</v>
      </c>
      <c r="D115" s="110">
        <v>413855.24000000005</v>
      </c>
      <c r="E115" s="110">
        <v>0</v>
      </c>
      <c r="F115" s="110">
        <v>21610.050000000003</v>
      </c>
      <c r="G115" s="110">
        <v>52516.13</v>
      </c>
      <c r="H115" s="110">
        <v>2269.7199999999998</v>
      </c>
      <c r="I115" s="110">
        <v>788.53</v>
      </c>
      <c r="J115" s="110">
        <v>0</v>
      </c>
      <c r="K115" s="110">
        <v>10284.25</v>
      </c>
      <c r="L115" s="110">
        <v>61955.4</v>
      </c>
      <c r="M115" s="110">
        <v>101411.31</v>
      </c>
      <c r="N115" s="110">
        <f t="shared" si="7"/>
        <v>552206.54</v>
      </c>
      <c r="O115" s="110">
        <f t="shared" si="8"/>
        <v>112484.09</v>
      </c>
      <c r="P115" s="110">
        <v>0</v>
      </c>
      <c r="Q115" s="110">
        <v>0</v>
      </c>
      <c r="R115" s="110">
        <v>0</v>
      </c>
      <c r="S115" s="110">
        <f t="shared" si="9"/>
        <v>664690.63</v>
      </c>
      <c r="T115" s="122">
        <f t="shared" si="10"/>
        <v>0.62262836471758309</v>
      </c>
      <c r="U115" s="122">
        <f t="shared" si="11"/>
        <v>3.2511440698359179E-2</v>
      </c>
      <c r="V115" s="109">
        <f t="shared" si="12"/>
        <v>57.937943552617774</v>
      </c>
      <c r="W115" s="109">
        <f t="shared" si="13"/>
        <v>2.267343405728675</v>
      </c>
    </row>
    <row r="116" spans="1:23" x14ac:dyDescent="0.25">
      <c r="A116" s="11" t="s">
        <v>162</v>
      </c>
      <c r="B116" s="12">
        <v>10260</v>
      </c>
      <c r="C116" s="14" t="s">
        <v>44</v>
      </c>
      <c r="D116" s="110">
        <v>0</v>
      </c>
      <c r="E116" s="110">
        <v>0</v>
      </c>
      <c r="F116" s="110">
        <v>0</v>
      </c>
      <c r="G116" s="110">
        <v>470.30000000000018</v>
      </c>
      <c r="H116" s="110">
        <v>2851.08</v>
      </c>
      <c r="I116" s="110">
        <v>0</v>
      </c>
      <c r="J116" s="110">
        <v>0</v>
      </c>
      <c r="K116" s="110">
        <v>0</v>
      </c>
      <c r="L116" s="110">
        <v>179717.19</v>
      </c>
      <c r="M116" s="110">
        <v>15000</v>
      </c>
      <c r="N116" s="110">
        <f t="shared" si="7"/>
        <v>183038.57</v>
      </c>
      <c r="O116" s="110">
        <f t="shared" si="8"/>
        <v>15000</v>
      </c>
      <c r="P116" s="110">
        <v>0</v>
      </c>
      <c r="Q116" s="110">
        <v>0</v>
      </c>
      <c r="R116" s="110">
        <v>0</v>
      </c>
      <c r="S116" s="110">
        <f t="shared" si="9"/>
        <v>198038.57</v>
      </c>
      <c r="T116" s="122">
        <f t="shared" si="10"/>
        <v>0</v>
      </c>
      <c r="U116" s="122">
        <f t="shared" si="11"/>
        <v>0</v>
      </c>
      <c r="V116" s="109">
        <f t="shared" si="12"/>
        <v>17.840016569200781</v>
      </c>
      <c r="W116" s="109">
        <f t="shared" si="13"/>
        <v>0</v>
      </c>
    </row>
    <row r="117" spans="1:23" x14ac:dyDescent="0.25">
      <c r="A117" s="11" t="s">
        <v>163</v>
      </c>
      <c r="B117" s="12">
        <v>12728</v>
      </c>
      <c r="C117" s="14" t="s">
        <v>46</v>
      </c>
      <c r="D117" s="110">
        <v>336625</v>
      </c>
      <c r="E117" s="110">
        <v>0</v>
      </c>
      <c r="F117" s="110">
        <v>24159</v>
      </c>
      <c r="G117" s="110">
        <v>79203</v>
      </c>
      <c r="H117" s="110">
        <v>4396</v>
      </c>
      <c r="I117" s="110">
        <v>0</v>
      </c>
      <c r="J117" s="110">
        <v>271776</v>
      </c>
      <c r="K117" s="110">
        <v>0</v>
      </c>
      <c r="L117" s="110">
        <v>15879</v>
      </c>
      <c r="M117" s="110">
        <v>0</v>
      </c>
      <c r="N117" s="110">
        <f t="shared" si="7"/>
        <v>732038</v>
      </c>
      <c r="O117" s="110">
        <f t="shared" si="8"/>
        <v>0</v>
      </c>
      <c r="P117" s="110">
        <v>0</v>
      </c>
      <c r="Q117" s="110">
        <v>0</v>
      </c>
      <c r="R117" s="110">
        <v>0</v>
      </c>
      <c r="S117" s="110">
        <f t="shared" si="9"/>
        <v>732038</v>
      </c>
      <c r="T117" s="122">
        <f t="shared" si="10"/>
        <v>0.45984634677434777</v>
      </c>
      <c r="U117" s="122">
        <f t="shared" si="11"/>
        <v>3.3002385122083824E-2</v>
      </c>
      <c r="V117" s="109">
        <f t="shared" si="12"/>
        <v>57.513984915147709</v>
      </c>
      <c r="W117" s="109">
        <f t="shared" si="13"/>
        <v>1.8980986800754243</v>
      </c>
    </row>
    <row r="118" spans="1:23" x14ac:dyDescent="0.25">
      <c r="A118" s="11" t="s">
        <v>164</v>
      </c>
      <c r="B118" s="12">
        <v>1753</v>
      </c>
      <c r="C118" s="26" t="s">
        <v>54</v>
      </c>
      <c r="D118" s="110">
        <v>14406.56</v>
      </c>
      <c r="E118" s="110">
        <v>0</v>
      </c>
      <c r="F118" s="110">
        <v>71.930000000000007</v>
      </c>
      <c r="G118" s="110">
        <v>2740.8209999999999</v>
      </c>
      <c r="H118" s="110">
        <v>2317.75</v>
      </c>
      <c r="I118" s="110">
        <v>0</v>
      </c>
      <c r="J118" s="110">
        <v>1265.93</v>
      </c>
      <c r="K118" s="110">
        <v>0</v>
      </c>
      <c r="L118" s="110">
        <v>8887.7099999999991</v>
      </c>
      <c r="M118" s="110">
        <v>0</v>
      </c>
      <c r="N118" s="110">
        <f t="shared" si="7"/>
        <v>29690.701000000001</v>
      </c>
      <c r="O118" s="110">
        <f t="shared" si="8"/>
        <v>0</v>
      </c>
      <c r="P118" s="110">
        <v>6585.09</v>
      </c>
      <c r="Q118" s="110">
        <v>0</v>
      </c>
      <c r="R118" s="110">
        <v>0</v>
      </c>
      <c r="S118" s="110">
        <f t="shared" si="9"/>
        <v>36275.790999999997</v>
      </c>
      <c r="T118" s="122">
        <f t="shared" si="10"/>
        <v>0.39713978945352291</v>
      </c>
      <c r="U118" s="122">
        <f t="shared" si="11"/>
        <v>1.9828651014115726E-3</v>
      </c>
      <c r="V118" s="109">
        <f t="shared" si="12"/>
        <v>16.937079863091842</v>
      </c>
      <c r="W118" s="109">
        <f t="shared" si="13"/>
        <v>4.1032515687393044E-2</v>
      </c>
    </row>
    <row r="119" spans="1:23" x14ac:dyDescent="0.25">
      <c r="A119" s="11" t="s">
        <v>165</v>
      </c>
      <c r="B119" s="12">
        <v>3872</v>
      </c>
      <c r="C119" s="26" t="s">
        <v>54</v>
      </c>
      <c r="D119" s="110">
        <v>0</v>
      </c>
      <c r="E119" s="110">
        <v>0</v>
      </c>
      <c r="F119" s="110">
        <v>0</v>
      </c>
      <c r="G119" s="110">
        <v>200</v>
      </c>
      <c r="H119" s="110">
        <v>1858.6</v>
      </c>
      <c r="I119" s="110">
        <v>0</v>
      </c>
      <c r="J119" s="110">
        <v>0</v>
      </c>
      <c r="K119" s="110">
        <v>0</v>
      </c>
      <c r="L119" s="110">
        <v>31631.040000000001</v>
      </c>
      <c r="M119" s="110">
        <v>0</v>
      </c>
      <c r="N119" s="110">
        <f t="shared" si="7"/>
        <v>33689.64</v>
      </c>
      <c r="O119" s="110">
        <f t="shared" si="8"/>
        <v>0</v>
      </c>
      <c r="P119" s="110">
        <v>0</v>
      </c>
      <c r="Q119" s="110">
        <v>0</v>
      </c>
      <c r="R119" s="110">
        <v>0</v>
      </c>
      <c r="S119" s="110">
        <f t="shared" si="9"/>
        <v>33689.64</v>
      </c>
      <c r="T119" s="122">
        <f t="shared" si="10"/>
        <v>0</v>
      </c>
      <c r="U119" s="122">
        <f t="shared" si="11"/>
        <v>0</v>
      </c>
      <c r="V119" s="109">
        <f t="shared" si="12"/>
        <v>8.7008367768595036</v>
      </c>
      <c r="W119" s="109">
        <f t="shared" si="13"/>
        <v>0</v>
      </c>
    </row>
    <row r="120" spans="1:23" x14ac:dyDescent="0.25">
      <c r="A120" s="11" t="s">
        <v>166</v>
      </c>
      <c r="B120" s="12">
        <v>13524</v>
      </c>
      <c r="C120" s="14" t="s">
        <v>44</v>
      </c>
      <c r="D120" s="110">
        <v>814010</v>
      </c>
      <c r="E120" s="110">
        <v>0</v>
      </c>
      <c r="F120" s="110">
        <v>109337</v>
      </c>
      <c r="G120" s="110">
        <v>124064</v>
      </c>
      <c r="H120" s="110">
        <v>0</v>
      </c>
      <c r="I120" s="110">
        <v>0</v>
      </c>
      <c r="J120" s="110">
        <v>2317</v>
      </c>
      <c r="K120" s="110">
        <v>0</v>
      </c>
      <c r="L120" s="110">
        <v>126007</v>
      </c>
      <c r="M120" s="110">
        <v>0</v>
      </c>
      <c r="N120" s="110">
        <f t="shared" si="7"/>
        <v>1175735</v>
      </c>
      <c r="O120" s="110">
        <f t="shared" si="8"/>
        <v>0</v>
      </c>
      <c r="P120" s="110">
        <v>0</v>
      </c>
      <c r="Q120" s="110">
        <v>0</v>
      </c>
      <c r="R120" s="110">
        <v>0</v>
      </c>
      <c r="S120" s="110">
        <f t="shared" si="9"/>
        <v>1175735</v>
      </c>
      <c r="T120" s="122">
        <f t="shared" si="10"/>
        <v>0.69234138645187904</v>
      </c>
      <c r="U120" s="122">
        <f t="shared" si="11"/>
        <v>9.2994594870442746E-2</v>
      </c>
      <c r="V120" s="109">
        <f t="shared" si="12"/>
        <v>86.936926944690924</v>
      </c>
      <c r="W120" s="109">
        <f t="shared" si="13"/>
        <v>8.0846643005028103</v>
      </c>
    </row>
    <row r="121" spans="1:23" x14ac:dyDescent="0.25">
      <c r="A121" s="11" t="s">
        <v>167</v>
      </c>
      <c r="B121" s="12">
        <v>30498</v>
      </c>
      <c r="C121" s="14" t="s">
        <v>44</v>
      </c>
      <c r="D121" s="110">
        <v>41609.859999999993</v>
      </c>
      <c r="E121" s="110">
        <v>0</v>
      </c>
      <c r="F121" s="110">
        <v>10145.33</v>
      </c>
      <c r="G121" s="110">
        <v>8126.2499999999991</v>
      </c>
      <c r="H121" s="110">
        <v>173.8</v>
      </c>
      <c r="I121" s="110">
        <v>0</v>
      </c>
      <c r="J121" s="110">
        <v>0</v>
      </c>
      <c r="K121" s="110">
        <v>0</v>
      </c>
      <c r="L121" s="110">
        <v>51758</v>
      </c>
      <c r="M121" s="110">
        <v>0</v>
      </c>
      <c r="N121" s="110">
        <f t="shared" si="7"/>
        <v>111813.23999999999</v>
      </c>
      <c r="O121" s="110">
        <f t="shared" si="8"/>
        <v>0</v>
      </c>
      <c r="P121" s="110">
        <v>3484.05</v>
      </c>
      <c r="Q121" s="110">
        <v>0</v>
      </c>
      <c r="R121" s="110">
        <v>5000</v>
      </c>
      <c r="S121" s="110">
        <f t="shared" si="9"/>
        <v>120297.29</v>
      </c>
      <c r="T121" s="122">
        <f t="shared" si="10"/>
        <v>0.34589191493839966</v>
      </c>
      <c r="U121" s="122">
        <f t="shared" si="11"/>
        <v>8.4335482536639028E-2</v>
      </c>
      <c r="V121" s="109">
        <f t="shared" si="12"/>
        <v>3.6662482785756438</v>
      </c>
      <c r="W121" s="109">
        <f t="shared" si="13"/>
        <v>0.33265558397271949</v>
      </c>
    </row>
    <row r="122" spans="1:23" x14ac:dyDescent="0.25">
      <c r="A122" s="11" t="s">
        <v>168</v>
      </c>
      <c r="B122" s="12">
        <v>96828</v>
      </c>
      <c r="C122" s="14" t="s">
        <v>52</v>
      </c>
      <c r="D122" s="110">
        <v>4475622</v>
      </c>
      <c r="E122" s="110">
        <v>0</v>
      </c>
      <c r="F122" s="110">
        <v>337592</v>
      </c>
      <c r="G122" s="110">
        <v>862990</v>
      </c>
      <c r="H122" s="110">
        <v>0</v>
      </c>
      <c r="I122" s="110">
        <v>0</v>
      </c>
      <c r="J122" s="110">
        <v>121138</v>
      </c>
      <c r="K122" s="110">
        <v>0</v>
      </c>
      <c r="L122" s="110">
        <v>1040000</v>
      </c>
      <c r="M122" s="110">
        <v>0</v>
      </c>
      <c r="N122" s="110">
        <f t="shared" si="7"/>
        <v>6837342</v>
      </c>
      <c r="O122" s="110">
        <f t="shared" si="8"/>
        <v>0</v>
      </c>
      <c r="P122" s="110">
        <v>417328</v>
      </c>
      <c r="Q122" s="110">
        <v>0</v>
      </c>
      <c r="R122" s="110">
        <v>0</v>
      </c>
      <c r="S122" s="110">
        <f t="shared" si="9"/>
        <v>7254670</v>
      </c>
      <c r="T122" s="122">
        <f t="shared" si="10"/>
        <v>0.61692978453878677</v>
      </c>
      <c r="U122" s="122">
        <f t="shared" si="11"/>
        <v>4.6534439195718071E-2</v>
      </c>
      <c r="V122" s="109">
        <f t="shared" si="12"/>
        <v>70.613273020200765</v>
      </c>
      <c r="W122" s="109">
        <f t="shared" si="13"/>
        <v>3.486512165902425</v>
      </c>
    </row>
    <row r="123" spans="1:23" x14ac:dyDescent="0.25">
      <c r="A123" s="11" t="s">
        <v>169</v>
      </c>
      <c r="B123" s="12">
        <v>725</v>
      </c>
      <c r="C123" s="14" t="s">
        <v>39</v>
      </c>
      <c r="D123" s="110">
        <v>13799.53</v>
      </c>
      <c r="E123" s="110">
        <v>0</v>
      </c>
      <c r="F123" s="110">
        <v>295.32000000000005</v>
      </c>
      <c r="G123" s="110">
        <v>2109.0499999999997</v>
      </c>
      <c r="H123" s="110">
        <v>0</v>
      </c>
      <c r="I123" s="110">
        <v>0</v>
      </c>
      <c r="J123" s="110">
        <v>0</v>
      </c>
      <c r="K123" s="110">
        <v>0</v>
      </c>
      <c r="L123" s="110">
        <v>3262.5</v>
      </c>
      <c r="M123" s="110">
        <v>0</v>
      </c>
      <c r="N123" s="110">
        <f t="shared" si="7"/>
        <v>19466.400000000001</v>
      </c>
      <c r="O123" s="110">
        <f t="shared" si="8"/>
        <v>0</v>
      </c>
      <c r="P123" s="110">
        <v>0</v>
      </c>
      <c r="Q123" s="110">
        <v>0</v>
      </c>
      <c r="R123" s="110">
        <v>0</v>
      </c>
      <c r="S123" s="110">
        <f t="shared" si="9"/>
        <v>19466.400000000001</v>
      </c>
      <c r="T123" s="122">
        <f t="shared" si="10"/>
        <v>0.70888967657091195</v>
      </c>
      <c r="U123" s="122">
        <f t="shared" si="11"/>
        <v>1.5170755763777587E-2</v>
      </c>
      <c r="V123" s="109">
        <f t="shared" si="12"/>
        <v>26.850206896551725</v>
      </c>
      <c r="W123" s="109">
        <f t="shared" si="13"/>
        <v>0.40733793103448285</v>
      </c>
    </row>
    <row r="124" spans="1:23" x14ac:dyDescent="0.25">
      <c r="A124" s="11" t="s">
        <v>170</v>
      </c>
      <c r="B124" s="12">
        <v>19740</v>
      </c>
      <c r="C124" s="14" t="s">
        <v>50</v>
      </c>
      <c r="D124" s="110">
        <v>557355</v>
      </c>
      <c r="E124" s="110">
        <v>0</v>
      </c>
      <c r="F124" s="110">
        <v>35525</v>
      </c>
      <c r="G124" s="110">
        <v>65829</v>
      </c>
      <c r="H124" s="110">
        <v>0</v>
      </c>
      <c r="I124" s="110">
        <v>0</v>
      </c>
      <c r="J124" s="110">
        <v>161402</v>
      </c>
      <c r="K124" s="110">
        <v>0</v>
      </c>
      <c r="L124" s="110">
        <v>240391</v>
      </c>
      <c r="M124" s="110">
        <v>0</v>
      </c>
      <c r="N124" s="110">
        <f t="shared" si="7"/>
        <v>1060502</v>
      </c>
      <c r="O124" s="110">
        <f t="shared" si="8"/>
        <v>0</v>
      </c>
      <c r="P124" s="110">
        <v>11829</v>
      </c>
      <c r="Q124" s="110">
        <v>0</v>
      </c>
      <c r="R124" s="110">
        <v>111575</v>
      </c>
      <c r="S124" s="110">
        <f t="shared" si="9"/>
        <v>1183906</v>
      </c>
      <c r="T124" s="122">
        <f t="shared" si="10"/>
        <v>0.47077639609901462</v>
      </c>
      <c r="U124" s="122">
        <f t="shared" si="11"/>
        <v>3.0006605254133352E-2</v>
      </c>
      <c r="V124" s="109">
        <f t="shared" si="12"/>
        <v>53.723505572441745</v>
      </c>
      <c r="W124" s="109">
        <f t="shared" si="13"/>
        <v>1.7996453900709219</v>
      </c>
    </row>
    <row r="125" spans="1:23" x14ac:dyDescent="0.25">
      <c r="A125" s="11" t="s">
        <v>171</v>
      </c>
      <c r="B125" s="12">
        <v>173</v>
      </c>
      <c r="C125" s="14" t="s">
        <v>52</v>
      </c>
      <c r="D125" s="110">
        <v>21473.200000000001</v>
      </c>
      <c r="E125" s="110">
        <v>0</v>
      </c>
      <c r="F125" s="110">
        <v>28.88</v>
      </c>
      <c r="G125" s="110">
        <v>3741.6599999999994</v>
      </c>
      <c r="H125" s="110">
        <v>30</v>
      </c>
      <c r="I125" s="110">
        <v>0</v>
      </c>
      <c r="J125" s="110">
        <v>5095.54</v>
      </c>
      <c r="K125" s="110">
        <v>0</v>
      </c>
      <c r="L125" s="110">
        <v>0</v>
      </c>
      <c r="M125" s="110">
        <v>0</v>
      </c>
      <c r="N125" s="110">
        <f t="shared" si="7"/>
        <v>30369.280000000002</v>
      </c>
      <c r="O125" s="110">
        <f t="shared" si="8"/>
        <v>0</v>
      </c>
      <c r="P125" s="110">
        <v>631.16999999999996</v>
      </c>
      <c r="Q125" s="110">
        <v>0</v>
      </c>
      <c r="R125" s="110">
        <v>0</v>
      </c>
      <c r="S125" s="110">
        <f t="shared" si="9"/>
        <v>31000.45</v>
      </c>
      <c r="T125" s="122">
        <f t="shared" si="10"/>
        <v>0.69267381602525124</v>
      </c>
      <c r="U125" s="122">
        <f t="shared" si="11"/>
        <v>9.3159938000899982E-4</v>
      </c>
      <c r="V125" s="109">
        <f t="shared" si="12"/>
        <v>175.5449710982659</v>
      </c>
      <c r="W125" s="109">
        <f t="shared" si="13"/>
        <v>0.1669364161849711</v>
      </c>
    </row>
    <row r="126" spans="1:23" x14ac:dyDescent="0.25">
      <c r="A126" s="11" t="s">
        <v>172</v>
      </c>
      <c r="B126" s="12">
        <v>307</v>
      </c>
      <c r="C126" s="14" t="s">
        <v>39</v>
      </c>
      <c r="D126" s="110">
        <v>20488.47</v>
      </c>
      <c r="E126" s="110">
        <v>0</v>
      </c>
      <c r="F126" s="110">
        <v>827.35</v>
      </c>
      <c r="G126" s="110">
        <v>2706.4999999999995</v>
      </c>
      <c r="H126" s="110">
        <v>82.36</v>
      </c>
      <c r="I126" s="110">
        <v>0</v>
      </c>
      <c r="J126" s="110">
        <v>25.3</v>
      </c>
      <c r="K126" s="110">
        <v>2748</v>
      </c>
      <c r="L126" s="110">
        <v>1381.5</v>
      </c>
      <c r="M126" s="110">
        <v>0</v>
      </c>
      <c r="N126" s="110">
        <f t="shared" si="7"/>
        <v>25511.48</v>
      </c>
      <c r="O126" s="110">
        <f t="shared" si="8"/>
        <v>2748</v>
      </c>
      <c r="P126" s="110">
        <v>0</v>
      </c>
      <c r="Q126" s="110">
        <v>0</v>
      </c>
      <c r="R126" s="110">
        <v>0</v>
      </c>
      <c r="S126" s="110">
        <f t="shared" si="9"/>
        <v>28259.48</v>
      </c>
      <c r="T126" s="122">
        <f t="shared" si="10"/>
        <v>0.72501227906529075</v>
      </c>
      <c r="U126" s="122">
        <f t="shared" si="11"/>
        <v>2.9276901061166025E-2</v>
      </c>
      <c r="V126" s="109">
        <f t="shared" si="12"/>
        <v>83.099283387622151</v>
      </c>
      <c r="W126" s="109">
        <f t="shared" si="13"/>
        <v>2.6949511400651467</v>
      </c>
    </row>
    <row r="127" spans="1:23" x14ac:dyDescent="0.25">
      <c r="A127" s="11" t="s">
        <v>173</v>
      </c>
      <c r="B127" s="12">
        <v>273</v>
      </c>
      <c r="C127" s="14" t="s">
        <v>46</v>
      </c>
      <c r="D127" s="110">
        <v>13322.99</v>
      </c>
      <c r="E127" s="110">
        <v>0</v>
      </c>
      <c r="F127" s="110">
        <v>1974.4499999999998</v>
      </c>
      <c r="G127" s="110">
        <v>2517.29</v>
      </c>
      <c r="H127" s="110">
        <v>0</v>
      </c>
      <c r="I127" s="110">
        <v>0</v>
      </c>
      <c r="J127" s="110">
        <v>1567.25</v>
      </c>
      <c r="K127" s="110">
        <v>0</v>
      </c>
      <c r="L127" s="110">
        <v>0</v>
      </c>
      <c r="M127" s="110">
        <v>0</v>
      </c>
      <c r="N127" s="110">
        <f t="shared" si="7"/>
        <v>19381.98</v>
      </c>
      <c r="O127" s="110">
        <f t="shared" si="8"/>
        <v>0</v>
      </c>
      <c r="P127" s="110">
        <v>369.82000000000005</v>
      </c>
      <c r="Q127" s="110">
        <v>4625</v>
      </c>
      <c r="R127" s="110">
        <v>0</v>
      </c>
      <c r="S127" s="110">
        <f t="shared" si="9"/>
        <v>24376.799999999999</v>
      </c>
      <c r="T127" s="122">
        <f t="shared" si="10"/>
        <v>0.54654384496734598</v>
      </c>
      <c r="U127" s="122">
        <f t="shared" si="11"/>
        <v>8.099709559909421E-2</v>
      </c>
      <c r="V127" s="109">
        <f t="shared" si="12"/>
        <v>70.996263736263728</v>
      </c>
      <c r="W127" s="109">
        <f t="shared" si="13"/>
        <v>7.2324175824175816</v>
      </c>
    </row>
    <row r="128" spans="1:23" x14ac:dyDescent="0.25">
      <c r="A128" s="11" t="s">
        <v>174</v>
      </c>
      <c r="B128" s="12">
        <v>11750</v>
      </c>
      <c r="C128" s="14" t="s">
        <v>50</v>
      </c>
      <c r="D128" s="110">
        <v>3009.81</v>
      </c>
      <c r="E128" s="110">
        <v>0</v>
      </c>
      <c r="F128" s="110">
        <v>4410</v>
      </c>
      <c r="G128" s="110">
        <v>13627.650999999994</v>
      </c>
      <c r="H128" s="110">
        <v>25056.13</v>
      </c>
      <c r="I128" s="110">
        <v>0</v>
      </c>
      <c r="J128" s="110">
        <v>0</v>
      </c>
      <c r="K128" s="110">
        <v>0</v>
      </c>
      <c r="L128" s="110">
        <v>235140</v>
      </c>
      <c r="M128" s="110">
        <v>0</v>
      </c>
      <c r="N128" s="110">
        <f t="shared" si="7"/>
        <v>281243.59100000001</v>
      </c>
      <c r="O128" s="110">
        <f t="shared" si="8"/>
        <v>0</v>
      </c>
      <c r="P128" s="110">
        <v>0</v>
      </c>
      <c r="Q128" s="110">
        <v>0</v>
      </c>
      <c r="R128" s="110">
        <v>0</v>
      </c>
      <c r="S128" s="110">
        <f t="shared" si="9"/>
        <v>281243.59100000001</v>
      </c>
      <c r="T128" s="122">
        <f t="shared" si="10"/>
        <v>1.070179053431301E-2</v>
      </c>
      <c r="U128" s="122">
        <f t="shared" si="11"/>
        <v>1.5680357317013491E-2</v>
      </c>
      <c r="V128" s="109">
        <f t="shared" si="12"/>
        <v>23.935624765957449</v>
      </c>
      <c r="W128" s="109">
        <f t="shared" si="13"/>
        <v>0.37531914893617019</v>
      </c>
    </row>
    <row r="129" spans="1:23" x14ac:dyDescent="0.25">
      <c r="A129" s="11" t="s">
        <v>175</v>
      </c>
      <c r="B129" s="12">
        <v>2398</v>
      </c>
      <c r="C129" s="14" t="s">
        <v>52</v>
      </c>
      <c r="D129" s="110">
        <v>58299.21</v>
      </c>
      <c r="E129" s="110">
        <v>0</v>
      </c>
      <c r="F129" s="110">
        <v>195.36</v>
      </c>
      <c r="G129" s="110">
        <v>3689.7599999999993</v>
      </c>
      <c r="H129" s="110">
        <v>0</v>
      </c>
      <c r="I129" s="110">
        <v>0</v>
      </c>
      <c r="J129" s="110">
        <v>7004.2800000000007</v>
      </c>
      <c r="K129" s="110">
        <v>4570</v>
      </c>
      <c r="L129" s="110">
        <v>8560.86</v>
      </c>
      <c r="M129" s="110">
        <v>0</v>
      </c>
      <c r="N129" s="110">
        <f t="shared" si="7"/>
        <v>77749.47</v>
      </c>
      <c r="O129" s="110">
        <f t="shared" si="8"/>
        <v>4570</v>
      </c>
      <c r="P129" s="110">
        <v>1229.43</v>
      </c>
      <c r="Q129" s="110">
        <v>0</v>
      </c>
      <c r="R129" s="110">
        <v>0</v>
      </c>
      <c r="S129" s="110">
        <f t="shared" si="9"/>
        <v>83548.899999999994</v>
      </c>
      <c r="T129" s="122">
        <f t="shared" si="10"/>
        <v>0.69778548849835254</v>
      </c>
      <c r="U129" s="122">
        <f t="shared" si="11"/>
        <v>2.3382713596468659E-3</v>
      </c>
      <c r="V129" s="109">
        <f t="shared" si="12"/>
        <v>32.422631359466223</v>
      </c>
      <c r="W129" s="109">
        <f t="shared" si="13"/>
        <v>8.1467889908256888E-2</v>
      </c>
    </row>
    <row r="130" spans="1:23" x14ac:dyDescent="0.25">
      <c r="A130" s="11" t="s">
        <v>176</v>
      </c>
      <c r="B130" s="12">
        <v>1164</v>
      </c>
      <c r="C130" s="14" t="s">
        <v>65</v>
      </c>
      <c r="D130" s="110">
        <v>100545.47</v>
      </c>
      <c r="E130" s="110">
        <v>0</v>
      </c>
      <c r="F130" s="110">
        <v>505.3</v>
      </c>
      <c r="G130" s="110">
        <v>4876.38</v>
      </c>
      <c r="H130" s="110">
        <v>0</v>
      </c>
      <c r="I130" s="110">
        <v>0</v>
      </c>
      <c r="J130" s="110">
        <v>4720.25</v>
      </c>
      <c r="K130" s="110">
        <v>0</v>
      </c>
      <c r="L130" s="110">
        <v>3201</v>
      </c>
      <c r="M130" s="110">
        <v>0</v>
      </c>
      <c r="N130" s="110">
        <f t="shared" si="7"/>
        <v>113848.40000000001</v>
      </c>
      <c r="O130" s="110">
        <f t="shared" si="8"/>
        <v>0</v>
      </c>
      <c r="P130" s="110">
        <v>0</v>
      </c>
      <c r="Q130" s="110">
        <v>0</v>
      </c>
      <c r="R130" s="110">
        <v>0</v>
      </c>
      <c r="S130" s="110">
        <f t="shared" si="9"/>
        <v>113848.40000000001</v>
      </c>
      <c r="T130" s="122">
        <f t="shared" si="10"/>
        <v>0.88315224456382346</v>
      </c>
      <c r="U130" s="122">
        <f t="shared" si="11"/>
        <v>4.4383583783346977E-3</v>
      </c>
      <c r="V130" s="109">
        <f t="shared" si="12"/>
        <v>97.807903780068742</v>
      </c>
      <c r="W130" s="109">
        <f t="shared" si="13"/>
        <v>0.43410652920962201</v>
      </c>
    </row>
    <row r="131" spans="1:23" x14ac:dyDescent="0.25">
      <c r="A131" s="11" t="s">
        <v>177</v>
      </c>
      <c r="B131" s="12">
        <v>803</v>
      </c>
      <c r="C131" s="14" t="s">
        <v>54</v>
      </c>
      <c r="D131" s="110">
        <v>36724.050000000003</v>
      </c>
      <c r="E131" s="110">
        <v>0</v>
      </c>
      <c r="F131" s="110">
        <v>11630.04</v>
      </c>
      <c r="G131" s="110">
        <v>11355.720999999998</v>
      </c>
      <c r="H131" s="110">
        <v>948.2</v>
      </c>
      <c r="I131" s="110">
        <v>0</v>
      </c>
      <c r="J131" s="110">
        <v>6810.74</v>
      </c>
      <c r="K131" s="110">
        <v>1236.78</v>
      </c>
      <c r="L131" s="110">
        <v>4071.21</v>
      </c>
      <c r="M131" s="110">
        <v>0</v>
      </c>
      <c r="N131" s="110">
        <f t="shared" ref="N131:N194" si="14">SUM(D131,F131,G131,H131,J131,L131)</f>
        <v>71539.96100000001</v>
      </c>
      <c r="O131" s="110">
        <f t="shared" ref="O131:O194" si="15">SUM(E131,I131,K131,M131)</f>
        <v>1236.78</v>
      </c>
      <c r="P131" s="110">
        <v>3398.61</v>
      </c>
      <c r="Q131" s="110">
        <v>0</v>
      </c>
      <c r="R131" s="110">
        <v>0</v>
      </c>
      <c r="S131" s="110">
        <f t="shared" ref="S131:S194" si="16">SUM(N131:R131)</f>
        <v>76175.35100000001</v>
      </c>
      <c r="T131" s="122">
        <f t="shared" ref="T131:T194" si="17">(D131+E131)/S131</f>
        <v>0.48209886161207183</v>
      </c>
      <c r="U131" s="122">
        <f t="shared" ref="U131:U194" si="18">F131/S131</f>
        <v>0.15267458367208572</v>
      </c>
      <c r="V131" s="109">
        <f t="shared" ref="V131:V194" si="19">N131/B131</f>
        <v>89.090860523038614</v>
      </c>
      <c r="W131" s="109">
        <f t="shared" ref="W131:W194" si="20">F131/B131</f>
        <v>14.48323785803238</v>
      </c>
    </row>
    <row r="132" spans="1:23" x14ac:dyDescent="0.25">
      <c r="A132" s="11" t="s">
        <v>178</v>
      </c>
      <c r="B132" s="12">
        <v>667</v>
      </c>
      <c r="C132" s="14" t="s">
        <v>54</v>
      </c>
      <c r="D132" s="110">
        <v>12596</v>
      </c>
      <c r="E132" s="110">
        <v>0</v>
      </c>
      <c r="F132" s="110">
        <v>2495</v>
      </c>
      <c r="G132" s="110">
        <v>1127</v>
      </c>
      <c r="H132" s="110">
        <v>234</v>
      </c>
      <c r="I132" s="110">
        <v>0</v>
      </c>
      <c r="J132" s="110">
        <v>1183</v>
      </c>
      <c r="K132" s="110">
        <v>0</v>
      </c>
      <c r="L132" s="110">
        <v>3382</v>
      </c>
      <c r="M132" s="110">
        <v>0</v>
      </c>
      <c r="N132" s="110">
        <f t="shared" si="14"/>
        <v>21017</v>
      </c>
      <c r="O132" s="110">
        <f t="shared" si="15"/>
        <v>0</v>
      </c>
      <c r="P132" s="110">
        <v>0</v>
      </c>
      <c r="Q132" s="110">
        <v>0</v>
      </c>
      <c r="R132" s="110">
        <v>0</v>
      </c>
      <c r="S132" s="110">
        <f t="shared" si="16"/>
        <v>21017</v>
      </c>
      <c r="T132" s="122">
        <f t="shared" si="17"/>
        <v>0.59932435647333115</v>
      </c>
      <c r="U132" s="122">
        <f t="shared" si="18"/>
        <v>0.11871342246752629</v>
      </c>
      <c r="V132" s="109">
        <f t="shared" si="19"/>
        <v>31.509745127436283</v>
      </c>
      <c r="W132" s="109">
        <f t="shared" si="20"/>
        <v>3.7406296851574212</v>
      </c>
    </row>
    <row r="133" spans="1:23" x14ac:dyDescent="0.25">
      <c r="A133" s="11" t="s">
        <v>179</v>
      </c>
      <c r="B133" s="12">
        <v>1398</v>
      </c>
      <c r="C133" s="14" t="s">
        <v>44</v>
      </c>
      <c r="D133" s="110">
        <v>59292.39</v>
      </c>
      <c r="E133" s="110">
        <v>0</v>
      </c>
      <c r="F133" s="110">
        <v>16240.5</v>
      </c>
      <c r="G133" s="110">
        <v>8980.4699999999993</v>
      </c>
      <c r="H133" s="110">
        <v>1193.5899999999999</v>
      </c>
      <c r="I133" s="110">
        <v>0</v>
      </c>
      <c r="J133" s="110">
        <v>6075.04</v>
      </c>
      <c r="K133" s="110">
        <v>6466.7099999999991</v>
      </c>
      <c r="L133" s="110">
        <v>0</v>
      </c>
      <c r="M133" s="110">
        <v>6011.4</v>
      </c>
      <c r="N133" s="110">
        <f t="shared" si="14"/>
        <v>91781.989999999991</v>
      </c>
      <c r="O133" s="110">
        <f t="shared" si="15"/>
        <v>12478.109999999999</v>
      </c>
      <c r="P133" s="110">
        <v>2414.7399999999998</v>
      </c>
      <c r="Q133" s="110">
        <v>0</v>
      </c>
      <c r="R133" s="110">
        <v>0</v>
      </c>
      <c r="S133" s="110">
        <f t="shared" si="16"/>
        <v>106674.84</v>
      </c>
      <c r="T133" s="122">
        <f t="shared" si="17"/>
        <v>0.55582356626923468</v>
      </c>
      <c r="U133" s="122">
        <f t="shared" si="18"/>
        <v>0.15224302187844857</v>
      </c>
      <c r="V133" s="109">
        <f t="shared" si="19"/>
        <v>65.652353361945629</v>
      </c>
      <c r="W133" s="109">
        <f t="shared" si="20"/>
        <v>11.616952789699571</v>
      </c>
    </row>
    <row r="134" spans="1:23" x14ac:dyDescent="0.25">
      <c r="A134" s="11" t="s">
        <v>180</v>
      </c>
      <c r="B134" s="12">
        <v>809</v>
      </c>
      <c r="C134" s="14" t="s">
        <v>65</v>
      </c>
      <c r="D134" s="110">
        <v>12398.18</v>
      </c>
      <c r="E134" s="110">
        <v>25385.01</v>
      </c>
      <c r="F134" s="110">
        <v>3424.38</v>
      </c>
      <c r="G134" s="110">
        <v>7122.99</v>
      </c>
      <c r="H134" s="110">
        <v>0</v>
      </c>
      <c r="I134" s="110">
        <v>0</v>
      </c>
      <c r="J134" s="110">
        <v>2048.81</v>
      </c>
      <c r="K134" s="110">
        <v>2187.89</v>
      </c>
      <c r="L134" s="110">
        <v>3724.76</v>
      </c>
      <c r="M134" s="110">
        <v>0</v>
      </c>
      <c r="N134" s="110">
        <f t="shared" si="14"/>
        <v>28719.120000000003</v>
      </c>
      <c r="O134" s="110">
        <f t="shared" si="15"/>
        <v>27572.899999999998</v>
      </c>
      <c r="P134" s="110">
        <v>2631.81</v>
      </c>
      <c r="Q134" s="110">
        <v>12000</v>
      </c>
      <c r="R134" s="110">
        <v>0</v>
      </c>
      <c r="S134" s="110">
        <f t="shared" si="16"/>
        <v>70923.83</v>
      </c>
      <c r="T134" s="122">
        <f t="shared" si="17"/>
        <v>0.53272912644452508</v>
      </c>
      <c r="U134" s="122">
        <f t="shared" si="18"/>
        <v>4.8282502510087227E-2</v>
      </c>
      <c r="V134" s="109">
        <f t="shared" si="19"/>
        <v>35.499530284301613</v>
      </c>
      <c r="W134" s="109">
        <f t="shared" si="20"/>
        <v>4.2328553770086526</v>
      </c>
    </row>
    <row r="135" spans="1:23" x14ac:dyDescent="0.25">
      <c r="A135" s="11" t="s">
        <v>181</v>
      </c>
      <c r="B135" s="12">
        <v>63018</v>
      </c>
      <c r="C135" s="14" t="s">
        <v>61</v>
      </c>
      <c r="D135" s="110">
        <v>2025276</v>
      </c>
      <c r="E135" s="110">
        <v>0</v>
      </c>
      <c r="F135" s="110">
        <v>0</v>
      </c>
      <c r="G135" s="110">
        <v>153303</v>
      </c>
      <c r="H135" s="110">
        <v>6335</v>
      </c>
      <c r="I135" s="110">
        <v>0</v>
      </c>
      <c r="J135" s="110">
        <v>226388</v>
      </c>
      <c r="K135" s="110">
        <v>0</v>
      </c>
      <c r="L135" s="110">
        <v>0</v>
      </c>
      <c r="M135" s="110">
        <v>0</v>
      </c>
      <c r="N135" s="110">
        <f t="shared" si="14"/>
        <v>2411302</v>
      </c>
      <c r="O135" s="110">
        <f t="shared" si="15"/>
        <v>0</v>
      </c>
      <c r="P135" s="110">
        <v>0</v>
      </c>
      <c r="Q135" s="110">
        <v>0</v>
      </c>
      <c r="R135" s="110">
        <v>406555</v>
      </c>
      <c r="S135" s="110">
        <f t="shared" si="16"/>
        <v>2817857</v>
      </c>
      <c r="T135" s="122">
        <f t="shared" si="17"/>
        <v>0.71872916191275849</v>
      </c>
      <c r="U135" s="122">
        <f t="shared" si="18"/>
        <v>0</v>
      </c>
      <c r="V135" s="109">
        <f t="shared" si="19"/>
        <v>38.263702434225145</v>
      </c>
      <c r="W135" s="109">
        <f t="shared" si="20"/>
        <v>0</v>
      </c>
    </row>
    <row r="136" spans="1:23" x14ac:dyDescent="0.25">
      <c r="A136" s="11" t="s">
        <v>182</v>
      </c>
      <c r="B136" s="12">
        <v>892</v>
      </c>
      <c r="C136" s="14" t="s">
        <v>52</v>
      </c>
      <c r="D136" s="110">
        <v>19328.870000000003</v>
      </c>
      <c r="E136" s="110">
        <v>0</v>
      </c>
      <c r="F136" s="110">
        <v>364.27</v>
      </c>
      <c r="G136" s="110">
        <v>6852.3899999999994</v>
      </c>
      <c r="H136" s="110">
        <v>0</v>
      </c>
      <c r="I136" s="110">
        <v>0</v>
      </c>
      <c r="J136" s="110">
        <v>3264.01</v>
      </c>
      <c r="K136" s="110">
        <v>0</v>
      </c>
      <c r="L136" s="110">
        <v>3184.44</v>
      </c>
      <c r="M136" s="110">
        <v>0</v>
      </c>
      <c r="N136" s="110">
        <f t="shared" si="14"/>
        <v>32993.980000000003</v>
      </c>
      <c r="O136" s="110">
        <f t="shared" si="15"/>
        <v>0</v>
      </c>
      <c r="P136" s="110">
        <v>0</v>
      </c>
      <c r="Q136" s="110">
        <v>0</v>
      </c>
      <c r="R136" s="110">
        <v>0</v>
      </c>
      <c r="S136" s="110">
        <f t="shared" si="16"/>
        <v>32993.980000000003</v>
      </c>
      <c r="T136" s="122">
        <f t="shared" si="17"/>
        <v>0.58583020296429833</v>
      </c>
      <c r="U136" s="122">
        <f t="shared" si="18"/>
        <v>1.1040498903133236E-2</v>
      </c>
      <c r="V136" s="109">
        <f t="shared" si="19"/>
        <v>36.988766816143503</v>
      </c>
      <c r="W136" s="109">
        <f t="shared" si="20"/>
        <v>0.4083744394618834</v>
      </c>
    </row>
    <row r="137" spans="1:23" x14ac:dyDescent="0.25">
      <c r="A137" s="11" t="s">
        <v>183</v>
      </c>
      <c r="B137" s="12">
        <v>2092</v>
      </c>
      <c r="C137" s="14" t="s">
        <v>44</v>
      </c>
      <c r="D137" s="110">
        <v>58656</v>
      </c>
      <c r="E137" s="110">
        <v>0</v>
      </c>
      <c r="F137" s="110">
        <v>1853</v>
      </c>
      <c r="G137" s="110">
        <v>10581</v>
      </c>
      <c r="H137" s="110">
        <v>425</v>
      </c>
      <c r="I137" s="110">
        <v>2600</v>
      </c>
      <c r="J137" s="110">
        <v>6358</v>
      </c>
      <c r="K137" s="110">
        <v>825</v>
      </c>
      <c r="L137" s="110">
        <v>0</v>
      </c>
      <c r="M137" s="110">
        <v>0</v>
      </c>
      <c r="N137" s="110">
        <f t="shared" si="14"/>
        <v>77873</v>
      </c>
      <c r="O137" s="110">
        <f t="shared" si="15"/>
        <v>3425</v>
      </c>
      <c r="P137" s="110">
        <v>0</v>
      </c>
      <c r="Q137" s="110">
        <v>0</v>
      </c>
      <c r="R137" s="110">
        <v>0</v>
      </c>
      <c r="S137" s="110">
        <f t="shared" si="16"/>
        <v>81298</v>
      </c>
      <c r="T137" s="122">
        <f t="shared" si="17"/>
        <v>0.72149376368422347</v>
      </c>
      <c r="U137" s="122">
        <f t="shared" si="18"/>
        <v>2.2792688627026495E-2</v>
      </c>
      <c r="V137" s="109">
        <f t="shared" si="19"/>
        <v>37.224187380497135</v>
      </c>
      <c r="W137" s="109">
        <f t="shared" si="20"/>
        <v>0.88575525812619504</v>
      </c>
    </row>
    <row r="138" spans="1:23" x14ac:dyDescent="0.25">
      <c r="A138" s="11" t="s">
        <v>184</v>
      </c>
      <c r="B138" s="12">
        <v>122</v>
      </c>
      <c r="C138" s="14" t="s">
        <v>52</v>
      </c>
      <c r="D138" s="110">
        <v>0</v>
      </c>
      <c r="E138" s="110">
        <v>0</v>
      </c>
      <c r="F138" s="110">
        <v>2336.5100000000002</v>
      </c>
      <c r="G138" s="110">
        <v>5379.3600000000006</v>
      </c>
      <c r="H138" s="110">
        <v>0</v>
      </c>
      <c r="I138" s="110">
        <v>0</v>
      </c>
      <c r="J138" s="110">
        <v>14422.25</v>
      </c>
      <c r="K138" s="110">
        <v>0</v>
      </c>
      <c r="L138" s="110">
        <v>435.54</v>
      </c>
      <c r="M138" s="110">
        <v>0</v>
      </c>
      <c r="N138" s="110">
        <f t="shared" si="14"/>
        <v>22573.660000000003</v>
      </c>
      <c r="O138" s="110">
        <f t="shared" si="15"/>
        <v>0</v>
      </c>
      <c r="P138" s="110">
        <v>0</v>
      </c>
      <c r="Q138" s="110">
        <v>0</v>
      </c>
      <c r="R138" s="110">
        <v>0</v>
      </c>
      <c r="S138" s="110">
        <f t="shared" si="16"/>
        <v>22573.660000000003</v>
      </c>
      <c r="T138" s="122">
        <f t="shared" si="17"/>
        <v>0</v>
      </c>
      <c r="U138" s="122">
        <f t="shared" si="18"/>
        <v>0.10350603313773662</v>
      </c>
      <c r="V138" s="109">
        <f t="shared" si="19"/>
        <v>185.03000000000003</v>
      </c>
      <c r="W138" s="109">
        <f t="shared" si="20"/>
        <v>19.151721311475413</v>
      </c>
    </row>
    <row r="139" spans="1:23" x14ac:dyDescent="0.25">
      <c r="A139" s="11" t="s">
        <v>185</v>
      </c>
      <c r="B139" s="12">
        <v>9893</v>
      </c>
      <c r="C139" s="14" t="s">
        <v>54</v>
      </c>
      <c r="D139" s="110">
        <v>379347.20999999996</v>
      </c>
      <c r="E139" s="110">
        <v>0</v>
      </c>
      <c r="F139" s="110">
        <v>8900.19</v>
      </c>
      <c r="G139" s="110">
        <v>34300.76999999999</v>
      </c>
      <c r="H139" s="110">
        <v>6485.8</v>
      </c>
      <c r="I139" s="110">
        <v>45000</v>
      </c>
      <c r="J139" s="110">
        <v>11908.240000000002</v>
      </c>
      <c r="K139" s="110">
        <v>10000</v>
      </c>
      <c r="L139" s="110">
        <v>96686.28</v>
      </c>
      <c r="M139" s="110">
        <v>20000</v>
      </c>
      <c r="N139" s="110">
        <f t="shared" si="14"/>
        <v>537628.48999999987</v>
      </c>
      <c r="O139" s="110">
        <f t="shared" si="15"/>
        <v>75000</v>
      </c>
      <c r="P139" s="110">
        <v>4947.88</v>
      </c>
      <c r="Q139" s="110">
        <v>0</v>
      </c>
      <c r="R139" s="110">
        <v>0</v>
      </c>
      <c r="S139" s="110">
        <f t="shared" si="16"/>
        <v>617576.36999999988</v>
      </c>
      <c r="T139" s="122">
        <f t="shared" si="17"/>
        <v>0.61425149734922668</v>
      </c>
      <c r="U139" s="122">
        <f t="shared" si="18"/>
        <v>1.4411480801961387E-2</v>
      </c>
      <c r="V139" s="109">
        <f t="shared" si="19"/>
        <v>54.344333367027176</v>
      </c>
      <c r="W139" s="109">
        <f t="shared" si="20"/>
        <v>0.89964520367936929</v>
      </c>
    </row>
    <row r="140" spans="1:23" x14ac:dyDescent="0.25">
      <c r="A140" s="11" t="s">
        <v>186</v>
      </c>
      <c r="B140" s="12">
        <v>245</v>
      </c>
      <c r="C140" s="14" t="s">
        <v>39</v>
      </c>
      <c r="D140" s="110">
        <v>10999.21</v>
      </c>
      <c r="E140" s="110">
        <v>0</v>
      </c>
      <c r="F140" s="110">
        <v>207.82</v>
      </c>
      <c r="G140" s="110">
        <v>1572.05</v>
      </c>
      <c r="H140" s="110">
        <v>0</v>
      </c>
      <c r="I140" s="110">
        <v>0</v>
      </c>
      <c r="J140" s="110">
        <v>0</v>
      </c>
      <c r="K140" s="110">
        <v>5744.02</v>
      </c>
      <c r="L140" s="110">
        <v>1102.5</v>
      </c>
      <c r="M140" s="110">
        <v>0</v>
      </c>
      <c r="N140" s="110">
        <f t="shared" si="14"/>
        <v>13881.579999999998</v>
      </c>
      <c r="O140" s="110">
        <f t="shared" si="15"/>
        <v>5744.02</v>
      </c>
      <c r="P140" s="110">
        <v>2362.5</v>
      </c>
      <c r="Q140" s="110">
        <v>0</v>
      </c>
      <c r="R140" s="110">
        <v>0</v>
      </c>
      <c r="S140" s="110">
        <f t="shared" si="16"/>
        <v>21988.1</v>
      </c>
      <c r="T140" s="122">
        <f t="shared" si="17"/>
        <v>0.50023467239097508</v>
      </c>
      <c r="U140" s="122">
        <f t="shared" si="18"/>
        <v>9.4514760256684295E-3</v>
      </c>
      <c r="V140" s="109">
        <f t="shared" si="19"/>
        <v>56.659510204081627</v>
      </c>
      <c r="W140" s="109">
        <f t="shared" si="20"/>
        <v>0.84824489795918367</v>
      </c>
    </row>
    <row r="141" spans="1:23" x14ac:dyDescent="0.25">
      <c r="A141" s="11" t="s">
        <v>187</v>
      </c>
      <c r="B141" s="12">
        <v>855</v>
      </c>
      <c r="C141" s="14" t="s">
        <v>54</v>
      </c>
      <c r="D141" s="110">
        <v>20184.63</v>
      </c>
      <c r="E141" s="110">
        <v>0</v>
      </c>
      <c r="F141" s="110">
        <v>579.04999999999995</v>
      </c>
      <c r="G141" s="110">
        <v>2944.8</v>
      </c>
      <c r="H141" s="110">
        <v>0</v>
      </c>
      <c r="I141" s="110">
        <v>0</v>
      </c>
      <c r="J141" s="110">
        <v>1451.6</v>
      </c>
      <c r="K141" s="110">
        <v>0</v>
      </c>
      <c r="L141" s="110">
        <v>4334.8500000000004</v>
      </c>
      <c r="M141" s="110">
        <v>0</v>
      </c>
      <c r="N141" s="110">
        <f t="shared" si="14"/>
        <v>29494.93</v>
      </c>
      <c r="O141" s="110">
        <f t="shared" si="15"/>
        <v>0</v>
      </c>
      <c r="P141" s="110">
        <v>0</v>
      </c>
      <c r="Q141" s="110">
        <v>0</v>
      </c>
      <c r="R141" s="110">
        <v>0</v>
      </c>
      <c r="S141" s="110">
        <f t="shared" si="16"/>
        <v>29494.93</v>
      </c>
      <c r="T141" s="122">
        <f t="shared" si="17"/>
        <v>0.68434235985642278</v>
      </c>
      <c r="U141" s="122">
        <f t="shared" si="18"/>
        <v>1.9632187633603467E-2</v>
      </c>
      <c r="V141" s="109">
        <f t="shared" si="19"/>
        <v>34.496994152046781</v>
      </c>
      <c r="W141" s="109">
        <f t="shared" si="20"/>
        <v>0.67725146198830399</v>
      </c>
    </row>
    <row r="142" spans="1:23" x14ac:dyDescent="0.25">
      <c r="A142" s="11" t="s">
        <v>188</v>
      </c>
      <c r="B142" s="12">
        <v>362</v>
      </c>
      <c r="C142" s="14" t="s">
        <v>65</v>
      </c>
      <c r="D142" s="110">
        <v>28905.57</v>
      </c>
      <c r="E142" s="110">
        <v>0</v>
      </c>
      <c r="F142" s="110">
        <v>0</v>
      </c>
      <c r="G142" s="110">
        <v>4420.5</v>
      </c>
      <c r="H142" s="110">
        <v>0</v>
      </c>
      <c r="I142" s="110">
        <v>0</v>
      </c>
      <c r="J142" s="110">
        <v>10298.24</v>
      </c>
      <c r="K142" s="110">
        <v>0</v>
      </c>
      <c r="L142" s="110">
        <v>995.5</v>
      </c>
      <c r="M142" s="110">
        <v>0</v>
      </c>
      <c r="N142" s="110">
        <f t="shared" si="14"/>
        <v>44619.81</v>
      </c>
      <c r="O142" s="110">
        <f t="shared" si="15"/>
        <v>0</v>
      </c>
      <c r="P142" s="110">
        <v>36779.560000000005</v>
      </c>
      <c r="Q142" s="110">
        <v>0</v>
      </c>
      <c r="R142" s="110">
        <v>0</v>
      </c>
      <c r="S142" s="110">
        <f t="shared" si="16"/>
        <v>81399.37</v>
      </c>
      <c r="T142" s="122">
        <f t="shared" si="17"/>
        <v>0.35510803093439175</v>
      </c>
      <c r="U142" s="122">
        <f t="shared" si="18"/>
        <v>0</v>
      </c>
      <c r="V142" s="109">
        <f t="shared" si="19"/>
        <v>123.25914364640883</v>
      </c>
      <c r="W142" s="109">
        <f t="shared" si="20"/>
        <v>0</v>
      </c>
    </row>
    <row r="143" spans="1:23" x14ac:dyDescent="0.25">
      <c r="A143" s="11" t="s">
        <v>189</v>
      </c>
      <c r="B143" s="12">
        <v>2132</v>
      </c>
      <c r="C143" s="14" t="s">
        <v>52</v>
      </c>
      <c r="D143" s="110">
        <v>64301.56</v>
      </c>
      <c r="E143" s="110">
        <v>0</v>
      </c>
      <c r="F143" s="110">
        <v>3645.95</v>
      </c>
      <c r="G143" s="110">
        <v>4837.74</v>
      </c>
      <c r="H143" s="110">
        <v>0</v>
      </c>
      <c r="I143" s="110">
        <v>0</v>
      </c>
      <c r="J143" s="110">
        <v>2822.39</v>
      </c>
      <c r="K143" s="110">
        <v>11942</v>
      </c>
      <c r="L143" s="110">
        <v>7611.24</v>
      </c>
      <c r="M143" s="110">
        <v>88</v>
      </c>
      <c r="N143" s="110">
        <f t="shared" si="14"/>
        <v>83218.880000000005</v>
      </c>
      <c r="O143" s="110">
        <f t="shared" si="15"/>
        <v>12030</v>
      </c>
      <c r="P143" s="110">
        <v>3067.47</v>
      </c>
      <c r="Q143" s="110">
        <v>0</v>
      </c>
      <c r="R143" s="110">
        <v>0</v>
      </c>
      <c r="S143" s="110">
        <f t="shared" si="16"/>
        <v>98316.35</v>
      </c>
      <c r="T143" s="122">
        <f t="shared" si="17"/>
        <v>0.65402712773612925</v>
      </c>
      <c r="U143" s="122">
        <f t="shared" si="18"/>
        <v>3.7083862450141808E-2</v>
      </c>
      <c r="V143" s="109">
        <f t="shared" si="19"/>
        <v>39.033245778611636</v>
      </c>
      <c r="W143" s="109">
        <f t="shared" si="20"/>
        <v>1.7101078799249529</v>
      </c>
    </row>
    <row r="144" spans="1:23" x14ac:dyDescent="0.25">
      <c r="A144" s="11" t="s">
        <v>190</v>
      </c>
      <c r="B144" s="12">
        <v>7138</v>
      </c>
      <c r="C144" s="14" t="s">
        <v>61</v>
      </c>
      <c r="D144" s="110">
        <v>1631.64</v>
      </c>
      <c r="E144" s="110">
        <v>0</v>
      </c>
      <c r="F144" s="110">
        <v>0</v>
      </c>
      <c r="G144" s="110">
        <v>16730.190000000002</v>
      </c>
      <c r="H144" s="110">
        <v>1245</v>
      </c>
      <c r="I144" s="110">
        <v>0</v>
      </c>
      <c r="J144" s="110">
        <v>0</v>
      </c>
      <c r="K144" s="110">
        <v>0</v>
      </c>
      <c r="L144" s="110">
        <v>103944.9</v>
      </c>
      <c r="M144" s="110">
        <v>0</v>
      </c>
      <c r="N144" s="110">
        <f t="shared" si="14"/>
        <v>123551.73</v>
      </c>
      <c r="O144" s="110">
        <f t="shared" si="15"/>
        <v>0</v>
      </c>
      <c r="P144" s="110">
        <v>0</v>
      </c>
      <c r="Q144" s="110">
        <v>0</v>
      </c>
      <c r="R144" s="110">
        <v>0</v>
      </c>
      <c r="S144" s="110">
        <f t="shared" si="16"/>
        <v>123551.73</v>
      </c>
      <c r="T144" s="122">
        <f t="shared" si="17"/>
        <v>1.3206128315645601E-2</v>
      </c>
      <c r="U144" s="122">
        <f t="shared" si="18"/>
        <v>0</v>
      </c>
      <c r="V144" s="109">
        <f t="shared" si="19"/>
        <v>17.3090123283833</v>
      </c>
      <c r="W144" s="109">
        <f t="shared" si="20"/>
        <v>0</v>
      </c>
    </row>
    <row r="145" spans="1:23" x14ac:dyDescent="0.25">
      <c r="A145" s="11" t="s">
        <v>191</v>
      </c>
      <c r="B145" s="12">
        <v>28016</v>
      </c>
      <c r="C145" s="14" t="s">
        <v>39</v>
      </c>
      <c r="D145" s="110">
        <v>640008</v>
      </c>
      <c r="E145" s="110">
        <v>0</v>
      </c>
      <c r="F145" s="110">
        <v>12633</v>
      </c>
      <c r="G145" s="110">
        <v>48528</v>
      </c>
      <c r="H145" s="110">
        <v>4836</v>
      </c>
      <c r="I145" s="110">
        <v>0</v>
      </c>
      <c r="J145" s="110">
        <v>66992</v>
      </c>
      <c r="K145" s="110">
        <v>0</v>
      </c>
      <c r="L145" s="110">
        <v>126072</v>
      </c>
      <c r="M145" s="110">
        <v>0</v>
      </c>
      <c r="N145" s="110">
        <f t="shared" si="14"/>
        <v>899069</v>
      </c>
      <c r="O145" s="110">
        <f t="shared" si="15"/>
        <v>0</v>
      </c>
      <c r="P145" s="110">
        <v>16012</v>
      </c>
      <c r="Q145" s="110">
        <v>0</v>
      </c>
      <c r="R145" s="110">
        <v>12626</v>
      </c>
      <c r="S145" s="110">
        <f t="shared" si="16"/>
        <v>927707</v>
      </c>
      <c r="T145" s="122">
        <f t="shared" si="17"/>
        <v>0.68988161132771442</v>
      </c>
      <c r="U145" s="122">
        <f t="shared" si="18"/>
        <v>1.3617446025523144E-2</v>
      </c>
      <c r="V145" s="109">
        <f t="shared" si="19"/>
        <v>32.091269274700174</v>
      </c>
      <c r="W145" s="109">
        <f t="shared" si="20"/>
        <v>0.45092090234151916</v>
      </c>
    </row>
    <row r="146" spans="1:23" x14ac:dyDescent="0.25">
      <c r="A146" s="11" t="s">
        <v>192</v>
      </c>
      <c r="B146" s="12">
        <v>8617</v>
      </c>
      <c r="C146" s="14" t="s">
        <v>46</v>
      </c>
      <c r="D146" s="110">
        <v>353661.36999999994</v>
      </c>
      <c r="E146" s="110">
        <v>8598.33</v>
      </c>
      <c r="F146" s="110">
        <v>37963.97</v>
      </c>
      <c r="G146" s="110">
        <v>37653.85</v>
      </c>
      <c r="H146" s="110">
        <v>1830.38</v>
      </c>
      <c r="I146" s="110">
        <v>0</v>
      </c>
      <c r="J146" s="110">
        <v>43073.97</v>
      </c>
      <c r="K146" s="110">
        <v>11404.73</v>
      </c>
      <c r="L146" s="110">
        <v>0</v>
      </c>
      <c r="M146" s="110">
        <v>2642.12</v>
      </c>
      <c r="N146" s="110">
        <f t="shared" si="14"/>
        <v>474183.53999999992</v>
      </c>
      <c r="O146" s="110">
        <f t="shared" si="15"/>
        <v>22645.179999999997</v>
      </c>
      <c r="P146" s="110">
        <v>683.25</v>
      </c>
      <c r="Q146" s="110">
        <v>0</v>
      </c>
      <c r="R146" s="110">
        <v>0</v>
      </c>
      <c r="S146" s="110">
        <f t="shared" si="16"/>
        <v>497511.96999999991</v>
      </c>
      <c r="T146" s="122">
        <f t="shared" si="17"/>
        <v>0.72814268167256357</v>
      </c>
      <c r="U146" s="122">
        <f t="shared" si="18"/>
        <v>7.6307651452084679E-2</v>
      </c>
      <c r="V146" s="109">
        <f t="shared" si="19"/>
        <v>55.028842984797485</v>
      </c>
      <c r="W146" s="109">
        <f t="shared" si="20"/>
        <v>4.4057061622374381</v>
      </c>
    </row>
    <row r="147" spans="1:23" x14ac:dyDescent="0.25">
      <c r="A147" s="11" t="s">
        <v>193</v>
      </c>
      <c r="B147" s="12">
        <v>1039</v>
      </c>
      <c r="C147" s="14" t="s">
        <v>44</v>
      </c>
      <c r="D147" s="110">
        <v>65387.86</v>
      </c>
      <c r="E147" s="110">
        <v>0</v>
      </c>
      <c r="F147" s="110">
        <v>3040.32</v>
      </c>
      <c r="G147" s="110">
        <v>21331.143999999997</v>
      </c>
      <c r="H147" s="110">
        <v>0</v>
      </c>
      <c r="I147" s="110">
        <v>0</v>
      </c>
      <c r="J147" s="110">
        <v>26029.21</v>
      </c>
      <c r="K147" s="110">
        <v>0</v>
      </c>
      <c r="L147" s="110">
        <v>0</v>
      </c>
      <c r="M147" s="110">
        <v>0</v>
      </c>
      <c r="N147" s="110">
        <f t="shared" si="14"/>
        <v>115788.53400000001</v>
      </c>
      <c r="O147" s="110">
        <f t="shared" si="15"/>
        <v>0</v>
      </c>
      <c r="P147" s="110">
        <v>0</v>
      </c>
      <c r="Q147" s="110">
        <v>40879.760000000002</v>
      </c>
      <c r="R147" s="110">
        <v>0</v>
      </c>
      <c r="S147" s="110">
        <f t="shared" si="16"/>
        <v>156668.29400000002</v>
      </c>
      <c r="T147" s="122">
        <f t="shared" si="17"/>
        <v>0.41736498388116738</v>
      </c>
      <c r="U147" s="122">
        <f t="shared" si="18"/>
        <v>1.9406096296676337E-2</v>
      </c>
      <c r="V147" s="109">
        <f t="shared" si="19"/>
        <v>111.44228488931667</v>
      </c>
      <c r="W147" s="109">
        <f t="shared" si="20"/>
        <v>2.9261982675649665</v>
      </c>
    </row>
    <row r="148" spans="1:23" x14ac:dyDescent="0.25">
      <c r="A148" s="11" t="s">
        <v>194</v>
      </c>
      <c r="B148" s="12">
        <v>2638</v>
      </c>
      <c r="C148" s="14" t="s">
        <v>65</v>
      </c>
      <c r="D148" s="110">
        <v>121589</v>
      </c>
      <c r="E148" s="110">
        <v>122247</v>
      </c>
      <c r="F148" s="110">
        <v>7410</v>
      </c>
      <c r="G148" s="110">
        <v>23199</v>
      </c>
      <c r="H148" s="110">
        <v>2864</v>
      </c>
      <c r="I148" s="110">
        <v>7367</v>
      </c>
      <c r="J148" s="110">
        <v>7324</v>
      </c>
      <c r="K148" s="110">
        <v>20259</v>
      </c>
      <c r="L148" s="110">
        <v>32184</v>
      </c>
      <c r="M148" s="110">
        <v>16044</v>
      </c>
      <c r="N148" s="110">
        <f t="shared" si="14"/>
        <v>194570</v>
      </c>
      <c r="O148" s="110">
        <f t="shared" si="15"/>
        <v>165917</v>
      </c>
      <c r="P148" s="110">
        <v>3907</v>
      </c>
      <c r="Q148" s="110">
        <v>5000</v>
      </c>
      <c r="R148" s="110">
        <v>0</v>
      </c>
      <c r="S148" s="110">
        <f t="shared" si="16"/>
        <v>369394</v>
      </c>
      <c r="T148" s="122">
        <f t="shared" si="17"/>
        <v>0.66009734863045966</v>
      </c>
      <c r="U148" s="122">
        <f t="shared" si="18"/>
        <v>2.0059881860560812E-2</v>
      </c>
      <c r="V148" s="109">
        <f t="shared" si="19"/>
        <v>73.756633813495071</v>
      </c>
      <c r="W148" s="109">
        <f t="shared" si="20"/>
        <v>2.8089461713419257</v>
      </c>
    </row>
    <row r="149" spans="1:23" x14ac:dyDescent="0.25">
      <c r="A149" s="11" t="s">
        <v>195</v>
      </c>
      <c r="B149" s="12">
        <v>1006</v>
      </c>
      <c r="C149" s="14" t="s">
        <v>39</v>
      </c>
      <c r="D149" s="110">
        <v>25718.46</v>
      </c>
      <c r="E149" s="110">
        <v>0</v>
      </c>
      <c r="F149" s="110">
        <v>1708.98</v>
      </c>
      <c r="G149" s="110">
        <v>1471.25</v>
      </c>
      <c r="H149" s="110">
        <v>87.62</v>
      </c>
      <c r="I149" s="110">
        <v>200</v>
      </c>
      <c r="J149" s="110">
        <v>0</v>
      </c>
      <c r="K149" s="110">
        <v>0</v>
      </c>
      <c r="L149" s="110">
        <v>4527</v>
      </c>
      <c r="M149" s="110">
        <v>0</v>
      </c>
      <c r="N149" s="110">
        <f t="shared" si="14"/>
        <v>33513.31</v>
      </c>
      <c r="O149" s="110">
        <f t="shared" si="15"/>
        <v>200</v>
      </c>
      <c r="P149" s="110">
        <v>0</v>
      </c>
      <c r="Q149" s="110">
        <v>0</v>
      </c>
      <c r="R149" s="110">
        <v>0</v>
      </c>
      <c r="S149" s="110">
        <f t="shared" si="16"/>
        <v>33713.31</v>
      </c>
      <c r="T149" s="122">
        <f t="shared" si="17"/>
        <v>0.76285775558674007</v>
      </c>
      <c r="U149" s="122">
        <f t="shared" si="18"/>
        <v>5.0691551793638774E-2</v>
      </c>
      <c r="V149" s="109">
        <f t="shared" si="19"/>
        <v>33.31342942345924</v>
      </c>
      <c r="W149" s="109">
        <f t="shared" si="20"/>
        <v>1.6987872763419483</v>
      </c>
    </row>
    <row r="150" spans="1:23" x14ac:dyDescent="0.25">
      <c r="A150" s="11" t="s">
        <v>196</v>
      </c>
      <c r="B150" s="12">
        <v>174</v>
      </c>
      <c r="C150" s="14" t="s">
        <v>54</v>
      </c>
      <c r="D150" s="110">
        <v>13447.6</v>
      </c>
      <c r="E150" s="110">
        <v>0</v>
      </c>
      <c r="F150" s="110">
        <v>730.09</v>
      </c>
      <c r="G150" s="110">
        <v>4248.4699999999993</v>
      </c>
      <c r="H150" s="110">
        <v>0</v>
      </c>
      <c r="I150" s="110">
        <v>0</v>
      </c>
      <c r="J150" s="110">
        <v>1251.02</v>
      </c>
      <c r="K150" s="110">
        <v>0</v>
      </c>
      <c r="L150" s="110">
        <v>947.15</v>
      </c>
      <c r="M150" s="110">
        <v>0</v>
      </c>
      <c r="N150" s="110">
        <f t="shared" si="14"/>
        <v>20624.330000000002</v>
      </c>
      <c r="O150" s="110">
        <f t="shared" si="15"/>
        <v>0</v>
      </c>
      <c r="P150" s="110">
        <v>0</v>
      </c>
      <c r="Q150" s="110">
        <v>0</v>
      </c>
      <c r="R150" s="110">
        <v>0</v>
      </c>
      <c r="S150" s="110">
        <f t="shared" si="16"/>
        <v>20624.330000000002</v>
      </c>
      <c r="T150" s="122">
        <f t="shared" si="17"/>
        <v>0.65202602945162336</v>
      </c>
      <c r="U150" s="122">
        <f t="shared" si="18"/>
        <v>3.5399452976169407E-2</v>
      </c>
      <c r="V150" s="109">
        <f t="shared" si="19"/>
        <v>118.53063218390805</v>
      </c>
      <c r="W150" s="109">
        <f t="shared" si="20"/>
        <v>4.1959195402298857</v>
      </c>
    </row>
    <row r="151" spans="1:23" x14ac:dyDescent="0.25">
      <c r="A151" s="11" t="s">
        <v>197</v>
      </c>
      <c r="B151" s="12">
        <v>30568</v>
      </c>
      <c r="C151" s="14" t="s">
        <v>44</v>
      </c>
      <c r="D151" s="110">
        <v>268291</v>
      </c>
      <c r="E151" s="110">
        <v>0</v>
      </c>
      <c r="F151" s="110">
        <v>0</v>
      </c>
      <c r="G151" s="110">
        <v>57838</v>
      </c>
      <c r="H151" s="110">
        <v>0</v>
      </c>
      <c r="I151" s="110">
        <v>0</v>
      </c>
      <c r="J151" s="110">
        <v>0</v>
      </c>
      <c r="K151" s="110">
        <v>0</v>
      </c>
      <c r="L151" s="110">
        <v>330000</v>
      </c>
      <c r="M151" s="110">
        <v>0</v>
      </c>
      <c r="N151" s="110">
        <f t="shared" si="14"/>
        <v>656129</v>
      </c>
      <c r="O151" s="110">
        <f t="shared" si="15"/>
        <v>0</v>
      </c>
      <c r="P151" s="110">
        <v>0</v>
      </c>
      <c r="Q151" s="110">
        <v>0</v>
      </c>
      <c r="R151" s="110">
        <v>45525</v>
      </c>
      <c r="S151" s="110">
        <f t="shared" si="16"/>
        <v>701654</v>
      </c>
      <c r="T151" s="122">
        <f t="shared" si="17"/>
        <v>0.38236937293879891</v>
      </c>
      <c r="U151" s="122">
        <f t="shared" si="18"/>
        <v>0</v>
      </c>
      <c r="V151" s="109">
        <f t="shared" si="19"/>
        <v>21.46457079298613</v>
      </c>
      <c r="W151" s="109">
        <f t="shared" si="20"/>
        <v>0</v>
      </c>
    </row>
    <row r="152" spans="1:23" x14ac:dyDescent="0.25">
      <c r="A152" s="11" t="s">
        <v>198</v>
      </c>
      <c r="B152" s="12">
        <v>1446</v>
      </c>
      <c r="C152" s="14" t="s">
        <v>65</v>
      </c>
      <c r="D152" s="110">
        <v>0</v>
      </c>
      <c r="E152" s="110">
        <v>0</v>
      </c>
      <c r="F152" s="110">
        <v>0</v>
      </c>
      <c r="G152" s="110">
        <v>131.44</v>
      </c>
      <c r="H152" s="110">
        <v>350</v>
      </c>
      <c r="I152" s="110">
        <v>0</v>
      </c>
      <c r="J152" s="110">
        <v>0</v>
      </c>
      <c r="K152" s="110">
        <v>0</v>
      </c>
      <c r="L152" s="110">
        <v>25976.5</v>
      </c>
      <c r="M152" s="110">
        <v>0</v>
      </c>
      <c r="N152" s="110">
        <f t="shared" si="14"/>
        <v>26457.94</v>
      </c>
      <c r="O152" s="110">
        <f t="shared" si="15"/>
        <v>0</v>
      </c>
      <c r="P152" s="110">
        <v>0</v>
      </c>
      <c r="Q152" s="110">
        <v>0</v>
      </c>
      <c r="R152" s="110">
        <v>0</v>
      </c>
      <c r="S152" s="110">
        <f t="shared" si="16"/>
        <v>26457.94</v>
      </c>
      <c r="T152" s="122">
        <f t="shared" si="17"/>
        <v>0</v>
      </c>
      <c r="U152" s="122">
        <f t="shared" si="18"/>
        <v>0</v>
      </c>
      <c r="V152" s="109">
        <f t="shared" si="19"/>
        <v>18.297330567081602</v>
      </c>
      <c r="W152" s="109">
        <f t="shared" si="20"/>
        <v>0</v>
      </c>
    </row>
    <row r="153" spans="1:23" x14ac:dyDescent="0.25">
      <c r="A153" s="11" t="s">
        <v>199</v>
      </c>
      <c r="B153" s="12">
        <v>6729</v>
      </c>
      <c r="C153" s="14" t="s">
        <v>65</v>
      </c>
      <c r="D153" s="110">
        <v>316591.65999999997</v>
      </c>
      <c r="E153" s="110">
        <v>0</v>
      </c>
      <c r="F153" s="110">
        <v>8938.66</v>
      </c>
      <c r="G153" s="110">
        <v>30648.059999999998</v>
      </c>
      <c r="H153" s="110">
        <v>643.13</v>
      </c>
      <c r="I153" s="110">
        <v>0</v>
      </c>
      <c r="J153" s="110">
        <v>19531.11</v>
      </c>
      <c r="K153" s="110">
        <v>0</v>
      </c>
      <c r="L153" s="110">
        <v>18504.759999999998</v>
      </c>
      <c r="M153" s="110">
        <v>0</v>
      </c>
      <c r="N153" s="110">
        <f t="shared" si="14"/>
        <v>394857.37999999995</v>
      </c>
      <c r="O153" s="110">
        <f t="shared" si="15"/>
        <v>0</v>
      </c>
      <c r="P153" s="110">
        <v>4906.72</v>
      </c>
      <c r="Q153" s="110">
        <v>0</v>
      </c>
      <c r="R153" s="110">
        <v>0</v>
      </c>
      <c r="S153" s="110">
        <f t="shared" si="16"/>
        <v>399764.09999999992</v>
      </c>
      <c r="T153" s="122">
        <f t="shared" si="17"/>
        <v>0.79194620027161033</v>
      </c>
      <c r="U153" s="122">
        <f t="shared" si="18"/>
        <v>2.2359836713701911E-2</v>
      </c>
      <c r="V153" s="109">
        <f t="shared" si="19"/>
        <v>58.679949472432746</v>
      </c>
      <c r="W153" s="109">
        <f t="shared" si="20"/>
        <v>1.3283786595333631</v>
      </c>
    </row>
    <row r="154" spans="1:23" x14ac:dyDescent="0.25">
      <c r="A154" s="11" t="s">
        <v>200</v>
      </c>
      <c r="B154" s="12">
        <v>2842</v>
      </c>
      <c r="C154" s="14" t="s">
        <v>46</v>
      </c>
      <c r="D154" s="110">
        <v>200854</v>
      </c>
      <c r="E154" s="110">
        <v>0</v>
      </c>
      <c r="F154" s="110">
        <v>5374</v>
      </c>
      <c r="G154" s="110">
        <v>23681</v>
      </c>
      <c r="H154" s="110">
        <v>0</v>
      </c>
      <c r="I154" s="110">
        <v>1543</v>
      </c>
      <c r="J154" s="110">
        <v>4843</v>
      </c>
      <c r="K154" s="110">
        <v>25591</v>
      </c>
      <c r="L154" s="110">
        <v>0</v>
      </c>
      <c r="M154" s="110">
        <v>100</v>
      </c>
      <c r="N154" s="110">
        <f t="shared" si="14"/>
        <v>234752</v>
      </c>
      <c r="O154" s="110">
        <f t="shared" si="15"/>
        <v>27234</v>
      </c>
      <c r="P154" s="110">
        <v>2980</v>
      </c>
      <c r="Q154" s="110">
        <v>0</v>
      </c>
      <c r="R154" s="110">
        <v>0</v>
      </c>
      <c r="S154" s="110">
        <f t="shared" si="16"/>
        <v>264966</v>
      </c>
      <c r="T154" s="122">
        <f t="shared" si="17"/>
        <v>0.7580368802034978</v>
      </c>
      <c r="U154" s="122">
        <f t="shared" si="18"/>
        <v>2.0281847482318486E-2</v>
      </c>
      <c r="V154" s="109">
        <f t="shared" si="19"/>
        <v>82.600985221674875</v>
      </c>
      <c r="W154" s="109">
        <f t="shared" si="20"/>
        <v>1.8909218859957777</v>
      </c>
    </row>
    <row r="155" spans="1:23" x14ac:dyDescent="0.25">
      <c r="A155" s="11" t="s">
        <v>201</v>
      </c>
      <c r="B155" s="12">
        <v>1650</v>
      </c>
      <c r="C155" s="14" t="s">
        <v>52</v>
      </c>
      <c r="D155" s="110">
        <v>60498.03</v>
      </c>
      <c r="E155" s="110">
        <v>0</v>
      </c>
      <c r="F155" s="110">
        <v>981.16000000000008</v>
      </c>
      <c r="G155" s="110">
        <v>4765.63</v>
      </c>
      <c r="H155" s="110">
        <v>362.61</v>
      </c>
      <c r="I155" s="110">
        <v>0</v>
      </c>
      <c r="J155" s="110">
        <v>4579.71</v>
      </c>
      <c r="K155" s="110">
        <v>5222.79</v>
      </c>
      <c r="L155" s="110">
        <v>5619.29</v>
      </c>
      <c r="M155" s="110">
        <v>0</v>
      </c>
      <c r="N155" s="110">
        <f t="shared" si="14"/>
        <v>76806.430000000008</v>
      </c>
      <c r="O155" s="110">
        <f t="shared" si="15"/>
        <v>5222.79</v>
      </c>
      <c r="P155" s="110">
        <v>4690.46</v>
      </c>
      <c r="Q155" s="110">
        <v>42719.96</v>
      </c>
      <c r="R155" s="110">
        <v>0</v>
      </c>
      <c r="S155" s="110">
        <f t="shared" si="16"/>
        <v>129439.64000000001</v>
      </c>
      <c r="T155" s="122">
        <f t="shared" si="17"/>
        <v>0.46738410273699765</v>
      </c>
      <c r="U155" s="122">
        <f t="shared" si="18"/>
        <v>7.580058164562262E-3</v>
      </c>
      <c r="V155" s="109">
        <f t="shared" si="19"/>
        <v>46.549351515151521</v>
      </c>
      <c r="W155" s="109">
        <f t="shared" si="20"/>
        <v>0.59464242424242431</v>
      </c>
    </row>
    <row r="156" spans="1:23" x14ac:dyDescent="0.25">
      <c r="A156" s="11" t="s">
        <v>202</v>
      </c>
      <c r="B156" s="12">
        <v>7013</v>
      </c>
      <c r="C156" s="14" t="s">
        <v>52</v>
      </c>
      <c r="D156" s="110">
        <v>176833.72</v>
      </c>
      <c r="E156" s="110">
        <v>0</v>
      </c>
      <c r="F156" s="110">
        <v>2133.1499999999996</v>
      </c>
      <c r="G156" s="110">
        <v>15972.5</v>
      </c>
      <c r="H156" s="110">
        <v>3590.86</v>
      </c>
      <c r="I156" s="110">
        <v>0</v>
      </c>
      <c r="J156" s="110">
        <v>19868.190000000002</v>
      </c>
      <c r="K156" s="110">
        <v>0</v>
      </c>
      <c r="L156" s="110">
        <v>30667.05</v>
      </c>
      <c r="M156" s="110">
        <v>0</v>
      </c>
      <c r="N156" s="110">
        <f t="shared" si="14"/>
        <v>249065.46999999997</v>
      </c>
      <c r="O156" s="110">
        <f t="shared" si="15"/>
        <v>0</v>
      </c>
      <c r="P156" s="110">
        <v>2439.59</v>
      </c>
      <c r="Q156" s="110">
        <v>0</v>
      </c>
      <c r="R156" s="110">
        <v>0</v>
      </c>
      <c r="S156" s="110">
        <f t="shared" si="16"/>
        <v>251505.05999999997</v>
      </c>
      <c r="T156" s="122">
        <f t="shared" si="17"/>
        <v>0.70310203699281448</v>
      </c>
      <c r="U156" s="122">
        <f t="shared" si="18"/>
        <v>8.4815390990543096E-3</v>
      </c>
      <c r="V156" s="109">
        <f t="shared" si="19"/>
        <v>35.514825324397542</v>
      </c>
      <c r="W156" s="109">
        <f t="shared" si="20"/>
        <v>0.30417082560958214</v>
      </c>
    </row>
    <row r="157" spans="1:23" x14ac:dyDescent="0.25">
      <c r="A157" s="11" t="s">
        <v>203</v>
      </c>
      <c r="B157" s="12">
        <v>6773</v>
      </c>
      <c r="C157" s="14" t="s">
        <v>46</v>
      </c>
      <c r="D157" s="110">
        <v>146919</v>
      </c>
      <c r="E157" s="110">
        <v>0</v>
      </c>
      <c r="F157" s="110">
        <v>8807</v>
      </c>
      <c r="G157" s="110">
        <v>18863</v>
      </c>
      <c r="H157" s="110">
        <v>0</v>
      </c>
      <c r="I157" s="110">
        <v>0</v>
      </c>
      <c r="J157" s="110">
        <v>63490</v>
      </c>
      <c r="K157" s="110">
        <v>0</v>
      </c>
      <c r="L157" s="110">
        <v>0</v>
      </c>
      <c r="M157" s="110">
        <v>48000</v>
      </c>
      <c r="N157" s="110">
        <f t="shared" si="14"/>
        <v>238079</v>
      </c>
      <c r="O157" s="110">
        <f t="shared" si="15"/>
        <v>48000</v>
      </c>
      <c r="P157" s="110">
        <v>625</v>
      </c>
      <c r="Q157" s="110">
        <v>0</v>
      </c>
      <c r="R157" s="110">
        <v>0</v>
      </c>
      <c r="S157" s="110">
        <f t="shared" si="16"/>
        <v>286704</v>
      </c>
      <c r="T157" s="122">
        <f t="shared" si="17"/>
        <v>0.51244140298007701</v>
      </c>
      <c r="U157" s="122">
        <f t="shared" si="18"/>
        <v>3.0718092527484794E-2</v>
      </c>
      <c r="V157" s="109">
        <f t="shared" si="19"/>
        <v>35.151188542743242</v>
      </c>
      <c r="W157" s="109">
        <f t="shared" si="20"/>
        <v>1.3003100546286728</v>
      </c>
    </row>
    <row r="158" spans="1:23" x14ac:dyDescent="0.25">
      <c r="A158" s="11" t="s">
        <v>204</v>
      </c>
      <c r="B158" s="12">
        <v>2041</v>
      </c>
      <c r="C158" s="14" t="s">
        <v>46</v>
      </c>
      <c r="D158" s="110">
        <v>48080.59</v>
      </c>
      <c r="E158" s="110">
        <v>4713.54</v>
      </c>
      <c r="F158" s="110">
        <v>560.95000000000005</v>
      </c>
      <c r="G158" s="110">
        <v>7728.7600000000011</v>
      </c>
      <c r="H158" s="110">
        <v>0</v>
      </c>
      <c r="I158" s="110">
        <v>0</v>
      </c>
      <c r="J158" s="110">
        <v>10771.3</v>
      </c>
      <c r="K158" s="110">
        <v>573.55999999999995</v>
      </c>
      <c r="L158" s="110">
        <v>15776.93</v>
      </c>
      <c r="M158" s="110">
        <v>12000</v>
      </c>
      <c r="N158" s="110">
        <f t="shared" si="14"/>
        <v>82918.53</v>
      </c>
      <c r="O158" s="110">
        <f t="shared" si="15"/>
        <v>17287.099999999999</v>
      </c>
      <c r="P158" s="110">
        <v>0</v>
      </c>
      <c r="Q158" s="110">
        <v>0</v>
      </c>
      <c r="R158" s="110">
        <v>0</v>
      </c>
      <c r="S158" s="110">
        <f t="shared" si="16"/>
        <v>100205.63</v>
      </c>
      <c r="T158" s="122">
        <f t="shared" si="17"/>
        <v>0.52685792205487847</v>
      </c>
      <c r="U158" s="122">
        <f t="shared" si="18"/>
        <v>5.5979888555164016E-3</v>
      </c>
      <c r="V158" s="109">
        <f t="shared" si="19"/>
        <v>40.626423321901029</v>
      </c>
      <c r="W158" s="109">
        <f t="shared" si="20"/>
        <v>0.27484076433121024</v>
      </c>
    </row>
    <row r="159" spans="1:23" x14ac:dyDescent="0.25">
      <c r="A159" s="11" t="s">
        <v>205</v>
      </c>
      <c r="B159" s="12">
        <v>2288</v>
      </c>
      <c r="C159" s="14" t="s">
        <v>46</v>
      </c>
      <c r="D159" s="110">
        <v>0</v>
      </c>
      <c r="E159" s="110">
        <v>0</v>
      </c>
      <c r="F159" s="110">
        <v>0</v>
      </c>
      <c r="G159" s="110">
        <v>659.78</v>
      </c>
      <c r="H159" s="110">
        <v>1544.93</v>
      </c>
      <c r="I159" s="110">
        <v>0</v>
      </c>
      <c r="J159" s="110">
        <v>318.27</v>
      </c>
      <c r="K159" s="110">
        <v>0</v>
      </c>
      <c r="L159" s="110">
        <v>57350</v>
      </c>
      <c r="M159" s="110">
        <v>0</v>
      </c>
      <c r="N159" s="110">
        <f t="shared" si="14"/>
        <v>59872.98</v>
      </c>
      <c r="O159" s="110">
        <f t="shared" si="15"/>
        <v>0</v>
      </c>
      <c r="P159" s="110">
        <v>0</v>
      </c>
      <c r="Q159" s="110">
        <v>0</v>
      </c>
      <c r="R159" s="110">
        <v>0</v>
      </c>
      <c r="S159" s="110">
        <f t="shared" si="16"/>
        <v>59872.98</v>
      </c>
      <c r="T159" s="122">
        <f t="shared" si="17"/>
        <v>0</v>
      </c>
      <c r="U159" s="122">
        <f t="shared" si="18"/>
        <v>0</v>
      </c>
      <c r="V159" s="109">
        <f t="shared" si="19"/>
        <v>26.168260489510491</v>
      </c>
      <c r="W159" s="109">
        <f t="shared" si="20"/>
        <v>0</v>
      </c>
    </row>
    <row r="160" spans="1:23" x14ac:dyDescent="0.25">
      <c r="A160" s="11" t="s">
        <v>206</v>
      </c>
      <c r="B160" s="12">
        <v>938</v>
      </c>
      <c r="C160" s="14" t="s">
        <v>65</v>
      </c>
      <c r="D160" s="110">
        <v>454.87</v>
      </c>
      <c r="E160" s="110">
        <v>4889.6400000000003</v>
      </c>
      <c r="F160" s="110">
        <v>343.57</v>
      </c>
      <c r="G160" s="110">
        <v>26813.48</v>
      </c>
      <c r="H160" s="110">
        <v>1166.03</v>
      </c>
      <c r="I160" s="110">
        <v>0</v>
      </c>
      <c r="J160" s="110">
        <v>0</v>
      </c>
      <c r="K160" s="110">
        <v>545.66999999999996</v>
      </c>
      <c r="L160" s="110">
        <v>0</v>
      </c>
      <c r="M160" s="110">
        <v>5421.64</v>
      </c>
      <c r="N160" s="110">
        <f t="shared" si="14"/>
        <v>28777.949999999997</v>
      </c>
      <c r="O160" s="110">
        <f t="shared" si="15"/>
        <v>10856.95</v>
      </c>
      <c r="P160" s="110">
        <v>1434.39</v>
      </c>
      <c r="Q160" s="110">
        <v>0</v>
      </c>
      <c r="R160" s="110">
        <v>0</v>
      </c>
      <c r="S160" s="110">
        <f t="shared" si="16"/>
        <v>41069.289999999994</v>
      </c>
      <c r="T160" s="122">
        <f t="shared" si="17"/>
        <v>0.13013397601955137</v>
      </c>
      <c r="U160" s="122">
        <f t="shared" si="18"/>
        <v>8.365618202798247E-3</v>
      </c>
      <c r="V160" s="109">
        <f t="shared" si="19"/>
        <v>30.680117270788909</v>
      </c>
      <c r="W160" s="109">
        <f t="shared" si="20"/>
        <v>0.36627931769722816</v>
      </c>
    </row>
    <row r="161" spans="1:23" x14ac:dyDescent="0.25">
      <c r="A161" s="11" t="s">
        <v>207</v>
      </c>
      <c r="B161" s="12">
        <v>4202</v>
      </c>
      <c r="C161" s="14" t="s">
        <v>52</v>
      </c>
      <c r="D161" s="110">
        <v>120026.10999999999</v>
      </c>
      <c r="E161" s="110">
        <v>0</v>
      </c>
      <c r="F161" s="110">
        <v>625.01</v>
      </c>
      <c r="G161" s="110">
        <v>11786.84</v>
      </c>
      <c r="H161" s="110">
        <v>475</v>
      </c>
      <c r="I161" s="110">
        <v>0</v>
      </c>
      <c r="J161" s="110">
        <v>9584.2000000000007</v>
      </c>
      <c r="K161" s="110">
        <v>0</v>
      </c>
      <c r="L161" s="110">
        <v>45404.84</v>
      </c>
      <c r="M161" s="110">
        <v>0</v>
      </c>
      <c r="N161" s="110">
        <f t="shared" si="14"/>
        <v>187902</v>
      </c>
      <c r="O161" s="110">
        <f t="shared" si="15"/>
        <v>0</v>
      </c>
      <c r="P161" s="110">
        <v>2916.35</v>
      </c>
      <c r="Q161" s="110">
        <v>0</v>
      </c>
      <c r="R161" s="110">
        <v>0</v>
      </c>
      <c r="S161" s="110">
        <f t="shared" si="16"/>
        <v>190818.35</v>
      </c>
      <c r="T161" s="122">
        <f t="shared" si="17"/>
        <v>0.62900716833574954</v>
      </c>
      <c r="U161" s="122">
        <f t="shared" si="18"/>
        <v>3.2754187424846718E-3</v>
      </c>
      <c r="V161" s="109">
        <f t="shared" si="19"/>
        <v>44.717277486910994</v>
      </c>
      <c r="W161" s="109">
        <f t="shared" si="20"/>
        <v>0.14874107567824846</v>
      </c>
    </row>
    <row r="162" spans="1:23" x14ac:dyDescent="0.25">
      <c r="A162" s="11" t="s">
        <v>208</v>
      </c>
      <c r="B162" s="12">
        <v>99832</v>
      </c>
      <c r="C162" s="14" t="s">
        <v>50</v>
      </c>
      <c r="D162" s="110">
        <v>3716346</v>
      </c>
      <c r="E162" s="110">
        <v>0</v>
      </c>
      <c r="F162" s="110">
        <v>76092</v>
      </c>
      <c r="G162" s="110">
        <v>378021</v>
      </c>
      <c r="H162" s="110">
        <v>0</v>
      </c>
      <c r="I162" s="110">
        <v>0</v>
      </c>
      <c r="J162" s="110">
        <v>439049</v>
      </c>
      <c r="K162" s="110">
        <v>0</v>
      </c>
      <c r="L162" s="110">
        <v>0</v>
      </c>
      <c r="M162" s="110">
        <v>0</v>
      </c>
      <c r="N162" s="110">
        <f t="shared" si="14"/>
        <v>4609508</v>
      </c>
      <c r="O162" s="110">
        <f t="shared" si="15"/>
        <v>0</v>
      </c>
      <c r="P162" s="110">
        <v>1144</v>
      </c>
      <c r="Q162" s="110">
        <v>0</v>
      </c>
      <c r="R162" s="110">
        <v>614385</v>
      </c>
      <c r="S162" s="110">
        <f t="shared" si="16"/>
        <v>5225037</v>
      </c>
      <c r="T162" s="122">
        <f t="shared" si="17"/>
        <v>0.71125735568953863</v>
      </c>
      <c r="U162" s="122">
        <f t="shared" si="18"/>
        <v>1.4562959075696498E-2</v>
      </c>
      <c r="V162" s="109">
        <f t="shared" si="19"/>
        <v>46.172650052087505</v>
      </c>
      <c r="W162" s="109">
        <f t="shared" si="20"/>
        <v>0.76220049683468227</v>
      </c>
    </row>
    <row r="163" spans="1:23" x14ac:dyDescent="0.25">
      <c r="A163" s="11" t="s">
        <v>209</v>
      </c>
      <c r="B163" s="12">
        <v>5588</v>
      </c>
      <c r="C163" s="14" t="s">
        <v>61</v>
      </c>
      <c r="D163" s="110">
        <v>133972.26</v>
      </c>
      <c r="E163" s="110">
        <v>0</v>
      </c>
      <c r="F163" s="110">
        <v>7211.73</v>
      </c>
      <c r="G163" s="110">
        <v>15479.350000000002</v>
      </c>
      <c r="H163" s="110">
        <v>317.5</v>
      </c>
      <c r="I163" s="110">
        <v>0</v>
      </c>
      <c r="J163" s="110">
        <v>17566.82</v>
      </c>
      <c r="K163" s="110">
        <v>0</v>
      </c>
      <c r="L163" s="110">
        <v>26707.37</v>
      </c>
      <c r="M163" s="110">
        <v>0</v>
      </c>
      <c r="N163" s="110">
        <f t="shared" si="14"/>
        <v>201255.03000000003</v>
      </c>
      <c r="O163" s="110">
        <f t="shared" si="15"/>
        <v>0</v>
      </c>
      <c r="P163" s="110">
        <v>2368.6999999999998</v>
      </c>
      <c r="Q163" s="110">
        <v>0</v>
      </c>
      <c r="R163" s="110">
        <v>0</v>
      </c>
      <c r="S163" s="110">
        <f t="shared" si="16"/>
        <v>203623.73000000004</v>
      </c>
      <c r="T163" s="122">
        <f t="shared" si="17"/>
        <v>0.65794030980573814</v>
      </c>
      <c r="U163" s="122">
        <f t="shared" si="18"/>
        <v>3.5416942809170612E-2</v>
      </c>
      <c r="V163" s="109">
        <f t="shared" si="19"/>
        <v>36.015574445239807</v>
      </c>
      <c r="W163" s="109">
        <f t="shared" si="20"/>
        <v>1.2905744452397996</v>
      </c>
    </row>
    <row r="164" spans="1:23" x14ac:dyDescent="0.25">
      <c r="A164" s="11" t="s">
        <v>210</v>
      </c>
      <c r="B164" s="12">
        <v>2116</v>
      </c>
      <c r="C164" s="14" t="s">
        <v>54</v>
      </c>
      <c r="D164" s="110">
        <v>71035</v>
      </c>
      <c r="E164" s="110">
        <v>0</v>
      </c>
      <c r="F164" s="110">
        <v>6060.17</v>
      </c>
      <c r="G164" s="110">
        <v>11782.96</v>
      </c>
      <c r="H164" s="110">
        <v>775</v>
      </c>
      <c r="I164" s="110">
        <v>0</v>
      </c>
      <c r="J164" s="110">
        <v>10905.26</v>
      </c>
      <c r="K164" s="110">
        <v>2138</v>
      </c>
      <c r="L164" s="110">
        <v>10728.12</v>
      </c>
      <c r="M164" s="110">
        <v>0</v>
      </c>
      <c r="N164" s="110">
        <f t="shared" si="14"/>
        <v>111286.51</v>
      </c>
      <c r="O164" s="110">
        <f t="shared" si="15"/>
        <v>2138</v>
      </c>
      <c r="P164" s="110">
        <v>0</v>
      </c>
      <c r="Q164" s="110">
        <v>0</v>
      </c>
      <c r="R164" s="110">
        <v>0</v>
      </c>
      <c r="S164" s="110">
        <f t="shared" si="16"/>
        <v>113424.51</v>
      </c>
      <c r="T164" s="122">
        <f t="shared" si="17"/>
        <v>0.62627557306617421</v>
      </c>
      <c r="U164" s="122">
        <f t="shared" si="18"/>
        <v>5.3429104520707212E-2</v>
      </c>
      <c r="V164" s="109">
        <f t="shared" si="19"/>
        <v>52.592868620037805</v>
      </c>
      <c r="W164" s="109">
        <f t="shared" si="20"/>
        <v>2.8639744801512288</v>
      </c>
    </row>
    <row r="165" spans="1:23" x14ac:dyDescent="0.25">
      <c r="A165" s="11" t="s">
        <v>211</v>
      </c>
      <c r="B165" s="12">
        <v>2378</v>
      </c>
      <c r="C165" s="14" t="s">
        <v>46</v>
      </c>
      <c r="D165" s="110">
        <v>152323.49000000002</v>
      </c>
      <c r="E165" s="110">
        <v>0</v>
      </c>
      <c r="F165" s="110">
        <v>13228.93</v>
      </c>
      <c r="G165" s="110">
        <v>53324.87</v>
      </c>
      <c r="H165" s="110">
        <v>1477.79</v>
      </c>
      <c r="I165" s="110">
        <v>900</v>
      </c>
      <c r="J165" s="110">
        <v>14268.36</v>
      </c>
      <c r="K165" s="110">
        <v>7563.35</v>
      </c>
      <c r="L165" s="110">
        <v>0</v>
      </c>
      <c r="M165" s="110">
        <v>0</v>
      </c>
      <c r="N165" s="110">
        <f t="shared" si="14"/>
        <v>234623.44</v>
      </c>
      <c r="O165" s="110">
        <f t="shared" si="15"/>
        <v>8463.35</v>
      </c>
      <c r="P165" s="110">
        <v>0</v>
      </c>
      <c r="Q165" s="110">
        <v>0</v>
      </c>
      <c r="R165" s="110">
        <v>0</v>
      </c>
      <c r="S165" s="110">
        <f t="shared" si="16"/>
        <v>243086.79</v>
      </c>
      <c r="T165" s="122">
        <f t="shared" si="17"/>
        <v>0.62662183329665921</v>
      </c>
      <c r="U165" s="122">
        <f t="shared" si="18"/>
        <v>5.442060426237065E-2</v>
      </c>
      <c r="V165" s="109">
        <f t="shared" si="19"/>
        <v>98.664188393608072</v>
      </c>
      <c r="W165" s="109">
        <f t="shared" si="20"/>
        <v>5.5630487804878053</v>
      </c>
    </row>
    <row r="166" spans="1:23" x14ac:dyDescent="0.25">
      <c r="A166" s="11" t="s">
        <v>212</v>
      </c>
      <c r="B166" s="12">
        <v>7220</v>
      </c>
      <c r="C166" s="14" t="s">
        <v>46</v>
      </c>
      <c r="D166" s="110">
        <v>282507.43999999994</v>
      </c>
      <c r="E166" s="110">
        <v>5483.99</v>
      </c>
      <c r="F166" s="110">
        <v>14956.68</v>
      </c>
      <c r="G166" s="110">
        <v>39935.909999999996</v>
      </c>
      <c r="H166" s="110">
        <v>1402.73</v>
      </c>
      <c r="I166" s="110">
        <v>0</v>
      </c>
      <c r="J166" s="110">
        <v>12289.59</v>
      </c>
      <c r="K166" s="110">
        <v>22231.45</v>
      </c>
      <c r="L166" s="110">
        <v>0</v>
      </c>
      <c r="M166" s="110">
        <v>1139.48</v>
      </c>
      <c r="N166" s="110">
        <f t="shared" si="14"/>
        <v>351092.34999999992</v>
      </c>
      <c r="O166" s="110">
        <f t="shared" si="15"/>
        <v>28854.920000000002</v>
      </c>
      <c r="P166" s="110">
        <v>0</v>
      </c>
      <c r="Q166" s="110">
        <v>0</v>
      </c>
      <c r="R166" s="110">
        <v>0</v>
      </c>
      <c r="S166" s="110">
        <f t="shared" si="16"/>
        <v>379947.2699999999</v>
      </c>
      <c r="T166" s="122">
        <f t="shared" si="17"/>
        <v>0.7579773635431043</v>
      </c>
      <c r="U166" s="122">
        <f t="shared" si="18"/>
        <v>3.936514664258544E-2</v>
      </c>
      <c r="V166" s="109">
        <f t="shared" si="19"/>
        <v>48.627749307479213</v>
      </c>
      <c r="W166" s="109">
        <f t="shared" si="20"/>
        <v>2.071562326869806</v>
      </c>
    </row>
    <row r="167" spans="1:23" x14ac:dyDescent="0.25">
      <c r="A167" s="11" t="s">
        <v>213</v>
      </c>
      <c r="B167" s="12">
        <v>325</v>
      </c>
      <c r="C167" s="14" t="s">
        <v>39</v>
      </c>
      <c r="D167" s="110">
        <v>22336.129999999997</v>
      </c>
      <c r="E167" s="110">
        <v>0</v>
      </c>
      <c r="F167" s="110">
        <v>762.45</v>
      </c>
      <c r="G167" s="110">
        <v>12902.989999999998</v>
      </c>
      <c r="H167" s="110">
        <v>0</v>
      </c>
      <c r="I167" s="110">
        <v>0</v>
      </c>
      <c r="J167" s="110">
        <v>1399.5</v>
      </c>
      <c r="K167" s="110">
        <v>0</v>
      </c>
      <c r="L167" s="110">
        <v>1462.5</v>
      </c>
      <c r="M167" s="110">
        <v>0</v>
      </c>
      <c r="N167" s="110">
        <f t="shared" si="14"/>
        <v>38863.569999999992</v>
      </c>
      <c r="O167" s="110">
        <f t="shared" si="15"/>
        <v>0</v>
      </c>
      <c r="P167" s="110">
        <v>5.86</v>
      </c>
      <c r="Q167" s="110">
        <v>0</v>
      </c>
      <c r="R167" s="110">
        <v>0</v>
      </c>
      <c r="S167" s="110">
        <f t="shared" si="16"/>
        <v>38869.429999999993</v>
      </c>
      <c r="T167" s="122">
        <f t="shared" si="17"/>
        <v>0.5746451645933579</v>
      </c>
      <c r="U167" s="122">
        <f t="shared" si="18"/>
        <v>1.9615672264810681E-2</v>
      </c>
      <c r="V167" s="109">
        <f t="shared" si="19"/>
        <v>119.58021538461536</v>
      </c>
      <c r="W167" s="109">
        <f t="shared" si="20"/>
        <v>2.3460000000000001</v>
      </c>
    </row>
    <row r="168" spans="1:23" x14ac:dyDescent="0.25">
      <c r="A168" s="11" t="s">
        <v>214</v>
      </c>
      <c r="B168" s="12">
        <v>421</v>
      </c>
      <c r="C168" s="14" t="s">
        <v>61</v>
      </c>
      <c r="D168" s="110">
        <v>9529.56</v>
      </c>
      <c r="E168" s="110">
        <v>0</v>
      </c>
      <c r="F168" s="110">
        <v>2605.56</v>
      </c>
      <c r="G168" s="110">
        <v>2132.2200000000003</v>
      </c>
      <c r="H168" s="110">
        <v>407.85</v>
      </c>
      <c r="I168" s="110">
        <v>0</v>
      </c>
      <c r="J168" s="110">
        <v>0</v>
      </c>
      <c r="K168" s="110">
        <v>0</v>
      </c>
      <c r="L168" s="110">
        <v>2004</v>
      </c>
      <c r="M168" s="110">
        <v>0</v>
      </c>
      <c r="N168" s="110">
        <f t="shared" si="14"/>
        <v>16679.190000000002</v>
      </c>
      <c r="O168" s="110">
        <f t="shared" si="15"/>
        <v>0</v>
      </c>
      <c r="P168" s="110">
        <v>0</v>
      </c>
      <c r="Q168" s="110">
        <v>0</v>
      </c>
      <c r="R168" s="110">
        <v>0</v>
      </c>
      <c r="S168" s="110">
        <f t="shared" si="16"/>
        <v>16679.190000000002</v>
      </c>
      <c r="T168" s="122">
        <f t="shared" si="17"/>
        <v>0.57134429189906688</v>
      </c>
      <c r="U168" s="122">
        <f t="shared" si="18"/>
        <v>0.15621621913294348</v>
      </c>
      <c r="V168" s="109">
        <f t="shared" si="19"/>
        <v>39.618028503562954</v>
      </c>
      <c r="W168" s="109">
        <f t="shared" si="20"/>
        <v>6.1889786223277907</v>
      </c>
    </row>
    <row r="169" spans="1:23" x14ac:dyDescent="0.25">
      <c r="A169" s="11" t="s">
        <v>215</v>
      </c>
      <c r="B169" s="12">
        <v>628</v>
      </c>
      <c r="C169" s="14" t="s">
        <v>65</v>
      </c>
      <c r="D169" s="110">
        <v>5993.37</v>
      </c>
      <c r="E169" s="110">
        <v>6283.21</v>
      </c>
      <c r="F169" s="110">
        <v>13</v>
      </c>
      <c r="G169" s="110">
        <v>3486.9999999999995</v>
      </c>
      <c r="H169" s="110">
        <v>0</v>
      </c>
      <c r="I169" s="110">
        <v>0</v>
      </c>
      <c r="J169" s="110">
        <v>3437.75</v>
      </c>
      <c r="K169" s="110">
        <v>3473.3099999999995</v>
      </c>
      <c r="L169" s="110">
        <v>2185.88</v>
      </c>
      <c r="M169" s="110">
        <v>3629.84</v>
      </c>
      <c r="N169" s="110">
        <f t="shared" si="14"/>
        <v>15117</v>
      </c>
      <c r="O169" s="110">
        <f t="shared" si="15"/>
        <v>13386.36</v>
      </c>
      <c r="P169" s="110">
        <v>0</v>
      </c>
      <c r="Q169" s="110">
        <v>0</v>
      </c>
      <c r="R169" s="110">
        <v>0</v>
      </c>
      <c r="S169" s="110">
        <f t="shared" si="16"/>
        <v>28503.360000000001</v>
      </c>
      <c r="T169" s="122">
        <f t="shared" si="17"/>
        <v>0.43070641496300788</v>
      </c>
      <c r="U169" s="122">
        <f t="shared" si="18"/>
        <v>4.5608658066978767E-4</v>
      </c>
      <c r="V169" s="109">
        <f t="shared" si="19"/>
        <v>24.071656050955415</v>
      </c>
      <c r="W169" s="109">
        <f t="shared" si="20"/>
        <v>2.0700636942675158E-2</v>
      </c>
    </row>
    <row r="170" spans="1:23" x14ac:dyDescent="0.25">
      <c r="A170" s="11" t="s">
        <v>216</v>
      </c>
      <c r="B170" s="12">
        <v>497</v>
      </c>
      <c r="C170" s="14" t="s">
        <v>54</v>
      </c>
      <c r="D170" s="110">
        <v>28603.98</v>
      </c>
      <c r="E170" s="110">
        <v>0</v>
      </c>
      <c r="F170" s="110">
        <v>3397.31</v>
      </c>
      <c r="G170" s="110">
        <v>4262.1599999999989</v>
      </c>
      <c r="H170" s="110">
        <v>505.75</v>
      </c>
      <c r="I170" s="110">
        <v>0</v>
      </c>
      <c r="J170" s="110">
        <v>1868.1399999999999</v>
      </c>
      <c r="K170" s="110">
        <v>7750</v>
      </c>
      <c r="L170" s="110">
        <v>2519.79</v>
      </c>
      <c r="M170" s="110">
        <v>0</v>
      </c>
      <c r="N170" s="110">
        <f t="shared" si="14"/>
        <v>41157.129999999997</v>
      </c>
      <c r="O170" s="110">
        <f t="shared" si="15"/>
        <v>7750</v>
      </c>
      <c r="P170" s="110">
        <v>1152.75</v>
      </c>
      <c r="Q170" s="110">
        <v>506</v>
      </c>
      <c r="R170" s="110">
        <v>0</v>
      </c>
      <c r="S170" s="110">
        <f t="shared" si="16"/>
        <v>50565.88</v>
      </c>
      <c r="T170" s="122">
        <f t="shared" si="17"/>
        <v>0.56567748845664312</v>
      </c>
      <c r="U170" s="122">
        <f t="shared" si="18"/>
        <v>6.7185817788595795E-2</v>
      </c>
      <c r="V170" s="109">
        <f t="shared" si="19"/>
        <v>82.811126760563369</v>
      </c>
      <c r="W170" s="109">
        <f t="shared" si="20"/>
        <v>6.8356338028169015</v>
      </c>
    </row>
    <row r="171" spans="1:23" x14ac:dyDescent="0.25">
      <c r="A171" s="11" t="s">
        <v>217</v>
      </c>
      <c r="B171" s="12">
        <v>2288</v>
      </c>
      <c r="C171" s="14" t="s">
        <v>65</v>
      </c>
      <c r="D171" s="110">
        <v>54274.05</v>
      </c>
      <c r="E171" s="110">
        <v>0</v>
      </c>
      <c r="F171" s="110">
        <v>8760.07</v>
      </c>
      <c r="G171" s="110">
        <v>5417.1</v>
      </c>
      <c r="H171" s="110">
        <v>12990.53</v>
      </c>
      <c r="I171" s="110">
        <v>0</v>
      </c>
      <c r="J171" s="110">
        <v>923.29</v>
      </c>
      <c r="K171" s="110">
        <v>0</v>
      </c>
      <c r="L171" s="110">
        <v>6292</v>
      </c>
      <c r="M171" s="110">
        <v>0</v>
      </c>
      <c r="N171" s="110">
        <f t="shared" si="14"/>
        <v>88657.04</v>
      </c>
      <c r="O171" s="110">
        <f t="shared" si="15"/>
        <v>0</v>
      </c>
      <c r="P171" s="110">
        <v>5776.44</v>
      </c>
      <c r="Q171" s="110">
        <v>0</v>
      </c>
      <c r="R171" s="110">
        <v>0</v>
      </c>
      <c r="S171" s="110">
        <f t="shared" si="16"/>
        <v>94433.48</v>
      </c>
      <c r="T171" s="122">
        <f t="shared" si="17"/>
        <v>0.57473313490088473</v>
      </c>
      <c r="U171" s="122">
        <f t="shared" si="18"/>
        <v>9.2764451760117286E-2</v>
      </c>
      <c r="V171" s="109">
        <f t="shared" si="19"/>
        <v>38.748706293706292</v>
      </c>
      <c r="W171" s="109">
        <f t="shared" si="20"/>
        <v>3.828701923076923</v>
      </c>
    </row>
    <row r="172" spans="1:23" x14ac:dyDescent="0.25">
      <c r="A172" s="11" t="s">
        <v>218</v>
      </c>
      <c r="B172" s="12">
        <v>143</v>
      </c>
      <c r="C172" s="14" t="s">
        <v>44</v>
      </c>
      <c r="D172" s="110">
        <v>27139.02</v>
      </c>
      <c r="E172" s="110">
        <v>0</v>
      </c>
      <c r="F172" s="110">
        <v>1317.711</v>
      </c>
      <c r="G172" s="110">
        <v>6971.0099999999993</v>
      </c>
      <c r="H172" s="110">
        <v>400</v>
      </c>
      <c r="I172" s="110">
        <v>0</v>
      </c>
      <c r="J172" s="110">
        <v>2425.4699999999998</v>
      </c>
      <c r="K172" s="110">
        <v>100</v>
      </c>
      <c r="L172" s="110">
        <v>0</v>
      </c>
      <c r="M172" s="110">
        <v>500</v>
      </c>
      <c r="N172" s="110">
        <f t="shared" si="14"/>
        <v>38253.211000000003</v>
      </c>
      <c r="O172" s="110">
        <f t="shared" si="15"/>
        <v>600</v>
      </c>
      <c r="P172" s="110">
        <v>0</v>
      </c>
      <c r="Q172" s="110">
        <v>0</v>
      </c>
      <c r="R172" s="110">
        <v>0</v>
      </c>
      <c r="S172" s="110">
        <f t="shared" si="16"/>
        <v>38853.211000000003</v>
      </c>
      <c r="T172" s="122">
        <f t="shared" si="17"/>
        <v>0.69850134136918562</v>
      </c>
      <c r="U172" s="122">
        <f t="shared" si="18"/>
        <v>3.3915111932447485E-2</v>
      </c>
      <c r="V172" s="109">
        <f t="shared" si="19"/>
        <v>267.50497202797203</v>
      </c>
      <c r="W172" s="109">
        <f t="shared" si="20"/>
        <v>9.2147622377622387</v>
      </c>
    </row>
    <row r="173" spans="1:23" x14ac:dyDescent="0.25">
      <c r="A173" s="11" t="s">
        <v>219</v>
      </c>
      <c r="B173" s="12">
        <v>857</v>
      </c>
      <c r="C173" s="14" t="s">
        <v>46</v>
      </c>
      <c r="D173" s="110">
        <v>23050.92</v>
      </c>
      <c r="E173" s="110">
        <v>0</v>
      </c>
      <c r="F173" s="110">
        <v>4016.7</v>
      </c>
      <c r="G173" s="110">
        <v>18939.860999999997</v>
      </c>
      <c r="H173" s="110">
        <v>0</v>
      </c>
      <c r="I173" s="110">
        <v>0</v>
      </c>
      <c r="J173" s="110">
        <v>2400</v>
      </c>
      <c r="K173" s="110">
        <v>29953</v>
      </c>
      <c r="L173" s="110">
        <v>4500</v>
      </c>
      <c r="M173" s="110">
        <v>0</v>
      </c>
      <c r="N173" s="110">
        <f t="shared" si="14"/>
        <v>52907.481</v>
      </c>
      <c r="O173" s="110">
        <f t="shared" si="15"/>
        <v>29953</v>
      </c>
      <c r="P173" s="110">
        <v>577.61</v>
      </c>
      <c r="Q173" s="110">
        <v>0</v>
      </c>
      <c r="R173" s="110">
        <v>0</v>
      </c>
      <c r="S173" s="110">
        <f t="shared" si="16"/>
        <v>83438.091</v>
      </c>
      <c r="T173" s="122">
        <f t="shared" si="17"/>
        <v>0.27626375104866668</v>
      </c>
      <c r="U173" s="122">
        <f t="shared" si="18"/>
        <v>4.8139883737272939E-2</v>
      </c>
      <c r="V173" s="109">
        <f t="shared" si="19"/>
        <v>61.735683780630104</v>
      </c>
      <c r="W173" s="109">
        <f t="shared" si="20"/>
        <v>4.6869311551925321</v>
      </c>
    </row>
    <row r="174" spans="1:23" x14ac:dyDescent="0.25">
      <c r="A174" s="11" t="s">
        <v>220</v>
      </c>
      <c r="B174" s="12">
        <v>2418</v>
      </c>
      <c r="C174" s="14" t="s">
        <v>65</v>
      </c>
      <c r="D174" s="110">
        <v>47509.649999999994</v>
      </c>
      <c r="E174" s="110">
        <v>123401.32</v>
      </c>
      <c r="F174" s="110">
        <v>723.4</v>
      </c>
      <c r="G174" s="110">
        <v>8345.7099999999973</v>
      </c>
      <c r="H174" s="110">
        <v>3586.26</v>
      </c>
      <c r="I174" s="110">
        <v>897.13</v>
      </c>
      <c r="J174" s="110">
        <v>5798.64</v>
      </c>
      <c r="K174" s="110">
        <v>10043.31</v>
      </c>
      <c r="L174" s="110">
        <v>6649.5</v>
      </c>
      <c r="M174" s="110">
        <v>0</v>
      </c>
      <c r="N174" s="110">
        <f t="shared" si="14"/>
        <v>72613.16</v>
      </c>
      <c r="O174" s="110">
        <f t="shared" si="15"/>
        <v>134341.76000000001</v>
      </c>
      <c r="P174" s="110">
        <v>855.1</v>
      </c>
      <c r="Q174" s="110">
        <v>0</v>
      </c>
      <c r="R174" s="110">
        <v>0</v>
      </c>
      <c r="S174" s="110">
        <f t="shared" si="16"/>
        <v>207810.02000000002</v>
      </c>
      <c r="T174" s="122">
        <f t="shared" si="17"/>
        <v>0.82243854266507455</v>
      </c>
      <c r="U174" s="122">
        <f t="shared" si="18"/>
        <v>3.4810640988341174E-3</v>
      </c>
      <c r="V174" s="109">
        <f t="shared" si="19"/>
        <v>30.030256410256413</v>
      </c>
      <c r="W174" s="109">
        <f t="shared" si="20"/>
        <v>0.29917287014061206</v>
      </c>
    </row>
    <row r="175" spans="1:23" x14ac:dyDescent="0.25">
      <c r="A175" s="11" t="s">
        <v>221</v>
      </c>
      <c r="B175" s="12">
        <v>4884</v>
      </c>
      <c r="C175" s="14" t="s">
        <v>39</v>
      </c>
      <c r="D175" s="110">
        <v>172456</v>
      </c>
      <c r="E175" s="110">
        <v>0</v>
      </c>
      <c r="F175" s="110">
        <v>2344</v>
      </c>
      <c r="G175" s="110">
        <v>36422</v>
      </c>
      <c r="H175" s="110">
        <v>0</v>
      </c>
      <c r="I175" s="110">
        <v>0</v>
      </c>
      <c r="J175" s="110">
        <v>43304</v>
      </c>
      <c r="K175" s="110">
        <v>0</v>
      </c>
      <c r="L175" s="110">
        <v>21978</v>
      </c>
      <c r="M175" s="110">
        <v>0</v>
      </c>
      <c r="N175" s="110">
        <f t="shared" si="14"/>
        <v>276504</v>
      </c>
      <c r="O175" s="110">
        <f t="shared" si="15"/>
        <v>0</v>
      </c>
      <c r="P175" s="110">
        <v>463</v>
      </c>
      <c r="Q175" s="110">
        <v>0</v>
      </c>
      <c r="R175" s="110">
        <v>0</v>
      </c>
      <c r="S175" s="110">
        <f t="shared" si="16"/>
        <v>276967</v>
      </c>
      <c r="T175" s="122">
        <f t="shared" si="17"/>
        <v>0.622659017139226</v>
      </c>
      <c r="U175" s="122">
        <f t="shared" si="18"/>
        <v>8.4631021024165337E-3</v>
      </c>
      <c r="V175" s="109">
        <f t="shared" si="19"/>
        <v>56.614250614250615</v>
      </c>
      <c r="W175" s="109">
        <f t="shared" si="20"/>
        <v>0.47993447993447991</v>
      </c>
    </row>
    <row r="176" spans="1:23" x14ac:dyDescent="0.25">
      <c r="A176" s="11" t="s">
        <v>222</v>
      </c>
      <c r="B176" s="12">
        <v>9856</v>
      </c>
      <c r="C176" s="14" t="s">
        <v>65</v>
      </c>
      <c r="D176" s="110">
        <v>295584</v>
      </c>
      <c r="E176" s="110">
        <v>0</v>
      </c>
      <c r="F176" s="110">
        <v>2935</v>
      </c>
      <c r="G176" s="110">
        <v>48267</v>
      </c>
      <c r="H176" s="110">
        <v>495</v>
      </c>
      <c r="I176" s="110">
        <v>0</v>
      </c>
      <c r="J176" s="110">
        <v>9995</v>
      </c>
      <c r="K176" s="110">
        <v>0</v>
      </c>
      <c r="L176" s="110">
        <v>33972</v>
      </c>
      <c r="M176" s="110">
        <v>0</v>
      </c>
      <c r="N176" s="110">
        <f t="shared" si="14"/>
        <v>391248</v>
      </c>
      <c r="O176" s="110">
        <f t="shared" si="15"/>
        <v>0</v>
      </c>
      <c r="P176" s="110">
        <v>40382</v>
      </c>
      <c r="Q176" s="110">
        <v>0</v>
      </c>
      <c r="R176" s="110">
        <v>39545</v>
      </c>
      <c r="S176" s="110">
        <f t="shared" si="16"/>
        <v>471175</v>
      </c>
      <c r="T176" s="122">
        <f t="shared" si="17"/>
        <v>0.62733379317663285</v>
      </c>
      <c r="U176" s="122">
        <f t="shared" si="18"/>
        <v>6.2291080808616756E-3</v>
      </c>
      <c r="V176" s="109">
        <f t="shared" si="19"/>
        <v>39.696428571428569</v>
      </c>
      <c r="W176" s="109">
        <f t="shared" si="20"/>
        <v>0.29778814935064934</v>
      </c>
    </row>
    <row r="177" spans="1:23" x14ac:dyDescent="0.25">
      <c r="A177" s="11" t="s">
        <v>223</v>
      </c>
      <c r="B177" s="12">
        <v>1022</v>
      </c>
      <c r="C177" s="14" t="s">
        <v>54</v>
      </c>
      <c r="D177" s="110">
        <v>32198.399999999998</v>
      </c>
      <c r="E177" s="110">
        <v>0</v>
      </c>
      <c r="F177" s="110">
        <v>906.08999999999992</v>
      </c>
      <c r="G177" s="110">
        <v>3486.8799999999992</v>
      </c>
      <c r="H177" s="110">
        <v>1187.55</v>
      </c>
      <c r="I177" s="110">
        <v>1343</v>
      </c>
      <c r="J177" s="110">
        <v>8197.7900000000009</v>
      </c>
      <c r="K177" s="110">
        <v>6451</v>
      </c>
      <c r="L177" s="110">
        <v>5181.54</v>
      </c>
      <c r="M177" s="110">
        <v>0</v>
      </c>
      <c r="N177" s="110">
        <f t="shared" si="14"/>
        <v>51158.25</v>
      </c>
      <c r="O177" s="110">
        <f t="shared" si="15"/>
        <v>7794</v>
      </c>
      <c r="P177" s="110">
        <v>2275.37</v>
      </c>
      <c r="Q177" s="110">
        <v>0</v>
      </c>
      <c r="R177" s="110">
        <v>0</v>
      </c>
      <c r="S177" s="110">
        <f t="shared" si="16"/>
        <v>61227.62</v>
      </c>
      <c r="T177" s="122">
        <f t="shared" si="17"/>
        <v>0.52588031349250541</v>
      </c>
      <c r="U177" s="122">
        <f t="shared" si="18"/>
        <v>1.4798713391113355E-2</v>
      </c>
      <c r="V177" s="109">
        <f t="shared" si="19"/>
        <v>50.056996086105677</v>
      </c>
      <c r="W177" s="109">
        <f t="shared" si="20"/>
        <v>0.88658512720156546</v>
      </c>
    </row>
    <row r="178" spans="1:23" x14ac:dyDescent="0.25">
      <c r="A178" s="11" t="s">
        <v>224</v>
      </c>
      <c r="B178" s="12">
        <v>1025</v>
      </c>
      <c r="C178" s="14" t="s">
        <v>65</v>
      </c>
      <c r="D178" s="110">
        <v>19926</v>
      </c>
      <c r="E178" s="110">
        <v>0</v>
      </c>
      <c r="F178" s="110">
        <v>304</v>
      </c>
      <c r="G178" s="110">
        <v>3236</v>
      </c>
      <c r="H178" s="110">
        <v>125</v>
      </c>
      <c r="I178" s="110">
        <v>0</v>
      </c>
      <c r="J178" s="110">
        <v>0</v>
      </c>
      <c r="K178" s="110">
        <v>0</v>
      </c>
      <c r="L178" s="110">
        <v>3419</v>
      </c>
      <c r="M178" s="110">
        <v>0</v>
      </c>
      <c r="N178" s="110">
        <f t="shared" si="14"/>
        <v>27010</v>
      </c>
      <c r="O178" s="110">
        <f t="shared" si="15"/>
        <v>0</v>
      </c>
      <c r="P178" s="110">
        <v>0</v>
      </c>
      <c r="Q178" s="110">
        <v>0</v>
      </c>
      <c r="R178" s="110">
        <v>0</v>
      </c>
      <c r="S178" s="110">
        <f t="shared" si="16"/>
        <v>27010</v>
      </c>
      <c r="T178" s="122">
        <f t="shared" si="17"/>
        <v>0.73772676786375413</v>
      </c>
      <c r="U178" s="122">
        <f t="shared" si="18"/>
        <v>1.1255090707145502E-2</v>
      </c>
      <c r="V178" s="109">
        <f t="shared" si="19"/>
        <v>26.351219512195122</v>
      </c>
      <c r="W178" s="109">
        <f t="shared" si="20"/>
        <v>0.29658536585365852</v>
      </c>
    </row>
    <row r="179" spans="1:23" x14ac:dyDescent="0.25">
      <c r="A179" s="11" t="s">
        <v>225</v>
      </c>
      <c r="B179" s="12">
        <v>33640</v>
      </c>
      <c r="C179" s="14" t="s">
        <v>44</v>
      </c>
      <c r="D179" s="110">
        <v>1073816</v>
      </c>
      <c r="E179" s="110">
        <v>22050</v>
      </c>
      <c r="F179" s="110">
        <v>20025</v>
      </c>
      <c r="G179" s="110">
        <v>88381</v>
      </c>
      <c r="H179" s="110">
        <v>0</v>
      </c>
      <c r="I179" s="110">
        <v>0</v>
      </c>
      <c r="J179" s="110">
        <v>1147</v>
      </c>
      <c r="K179" s="110">
        <v>86452.28</v>
      </c>
      <c r="L179" s="110">
        <v>0</v>
      </c>
      <c r="M179" s="110">
        <v>0</v>
      </c>
      <c r="N179" s="110">
        <f t="shared" si="14"/>
        <v>1183369</v>
      </c>
      <c r="O179" s="110">
        <f t="shared" si="15"/>
        <v>108502.28</v>
      </c>
      <c r="P179" s="110">
        <v>0</v>
      </c>
      <c r="Q179" s="110">
        <v>0</v>
      </c>
      <c r="R179" s="110">
        <v>158883</v>
      </c>
      <c r="S179" s="110">
        <f t="shared" si="16"/>
        <v>1450754.28</v>
      </c>
      <c r="T179" s="122">
        <f t="shared" si="17"/>
        <v>0.75537671341558954</v>
      </c>
      <c r="U179" s="122">
        <f t="shared" si="18"/>
        <v>1.3803164516598909E-2</v>
      </c>
      <c r="V179" s="109">
        <f t="shared" si="19"/>
        <v>35.177437574316293</v>
      </c>
      <c r="W179" s="109">
        <f t="shared" si="20"/>
        <v>0.59527348394768131</v>
      </c>
    </row>
    <row r="180" spans="1:23" x14ac:dyDescent="0.25">
      <c r="A180" s="11" t="s">
        <v>226</v>
      </c>
      <c r="B180" s="12">
        <v>64645</v>
      </c>
      <c r="C180" s="14" t="s">
        <v>50</v>
      </c>
      <c r="D180" s="110">
        <v>3376169</v>
      </c>
      <c r="E180" s="110">
        <v>0</v>
      </c>
      <c r="F180" s="110">
        <v>0</v>
      </c>
      <c r="G180" s="110">
        <v>883719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  <c r="M180" s="110">
        <v>0</v>
      </c>
      <c r="N180" s="110">
        <f t="shared" si="14"/>
        <v>4259888</v>
      </c>
      <c r="O180" s="110">
        <f t="shared" si="15"/>
        <v>0</v>
      </c>
      <c r="P180" s="110">
        <v>9493</v>
      </c>
      <c r="Q180" s="110">
        <v>178248.28</v>
      </c>
      <c r="R180" s="110">
        <v>571762</v>
      </c>
      <c r="S180" s="110">
        <f t="shared" si="16"/>
        <v>5019391.28</v>
      </c>
      <c r="T180" s="122">
        <f t="shared" si="17"/>
        <v>0.67262518733148058</v>
      </c>
      <c r="U180" s="122">
        <f t="shared" si="18"/>
        <v>0</v>
      </c>
      <c r="V180" s="109">
        <f t="shared" si="19"/>
        <v>65.896635470647382</v>
      </c>
      <c r="W180" s="109">
        <f t="shared" si="20"/>
        <v>0</v>
      </c>
    </row>
    <row r="181" spans="1:23" x14ac:dyDescent="0.25">
      <c r="A181" s="11" t="s">
        <v>227</v>
      </c>
      <c r="B181" s="12">
        <v>6004</v>
      </c>
      <c r="C181" s="14" t="s">
        <v>54</v>
      </c>
      <c r="D181" s="110">
        <v>166537.53</v>
      </c>
      <c r="E181" s="110">
        <v>0</v>
      </c>
      <c r="F181" s="110">
        <v>5542.49</v>
      </c>
      <c r="G181" s="110">
        <v>23179.049999999996</v>
      </c>
      <c r="H181" s="110">
        <v>11215.58</v>
      </c>
      <c r="I181" s="110">
        <v>1500</v>
      </c>
      <c r="J181" s="110">
        <v>14778.04</v>
      </c>
      <c r="K181" s="110">
        <v>14574.34</v>
      </c>
      <c r="L181" s="110">
        <v>30440.28</v>
      </c>
      <c r="M181" s="110">
        <v>440.17</v>
      </c>
      <c r="N181" s="110">
        <f t="shared" si="14"/>
        <v>251692.96999999997</v>
      </c>
      <c r="O181" s="110">
        <f t="shared" si="15"/>
        <v>16514.509999999998</v>
      </c>
      <c r="P181" s="110">
        <v>0</v>
      </c>
      <c r="Q181" s="110">
        <v>0</v>
      </c>
      <c r="R181" s="110">
        <v>0</v>
      </c>
      <c r="S181" s="110">
        <f t="shared" si="16"/>
        <v>268207.48</v>
      </c>
      <c r="T181" s="122">
        <f t="shared" si="17"/>
        <v>0.62092798455881992</v>
      </c>
      <c r="U181" s="122">
        <f t="shared" si="18"/>
        <v>2.0664934475354679E-2</v>
      </c>
      <c r="V181" s="109">
        <f t="shared" si="19"/>
        <v>41.920881079280477</v>
      </c>
      <c r="W181" s="109">
        <f t="shared" si="20"/>
        <v>0.92313291139240505</v>
      </c>
    </row>
    <row r="182" spans="1:23" x14ac:dyDescent="0.25">
      <c r="A182" s="11" t="s">
        <v>228</v>
      </c>
      <c r="B182" s="12">
        <v>6168</v>
      </c>
      <c r="C182" s="14" t="s">
        <v>54</v>
      </c>
      <c r="D182" s="110">
        <v>0</v>
      </c>
      <c r="E182" s="110">
        <v>21468.97</v>
      </c>
      <c r="F182" s="110">
        <v>4382.96</v>
      </c>
      <c r="G182" s="110">
        <v>9745.010000000002</v>
      </c>
      <c r="H182" s="110">
        <v>17169.89</v>
      </c>
      <c r="I182" s="110">
        <v>0</v>
      </c>
      <c r="J182" s="110">
        <v>0</v>
      </c>
      <c r="K182" s="110">
        <v>637.66999999999996</v>
      </c>
      <c r="L182" s="110">
        <v>125271.76</v>
      </c>
      <c r="M182" s="110">
        <v>1356.69</v>
      </c>
      <c r="N182" s="110">
        <f t="shared" si="14"/>
        <v>156569.62</v>
      </c>
      <c r="O182" s="110">
        <f t="shared" si="15"/>
        <v>23463.329999999998</v>
      </c>
      <c r="P182" s="110">
        <v>0</v>
      </c>
      <c r="Q182" s="110">
        <v>0</v>
      </c>
      <c r="R182" s="110">
        <v>0</v>
      </c>
      <c r="S182" s="110">
        <f t="shared" si="16"/>
        <v>180032.94999999998</v>
      </c>
      <c r="T182" s="122">
        <f t="shared" si="17"/>
        <v>0.11925022613915955</v>
      </c>
      <c r="U182" s="122">
        <f t="shared" si="18"/>
        <v>2.4345321231474575E-2</v>
      </c>
      <c r="V182" s="109">
        <f t="shared" si="19"/>
        <v>25.384179636835277</v>
      </c>
      <c r="W182" s="109">
        <f t="shared" si="20"/>
        <v>0.71059662775616084</v>
      </c>
    </row>
    <row r="183" spans="1:23" x14ac:dyDescent="0.25">
      <c r="A183" s="11" t="s">
        <v>229</v>
      </c>
      <c r="B183" s="12">
        <v>379</v>
      </c>
      <c r="C183" s="14" t="s">
        <v>39</v>
      </c>
      <c r="D183" s="110">
        <v>25065.75</v>
      </c>
      <c r="E183" s="110">
        <v>0</v>
      </c>
      <c r="F183" s="110">
        <v>1362.69</v>
      </c>
      <c r="G183" s="110">
        <v>11134.48</v>
      </c>
      <c r="H183" s="110">
        <v>0</v>
      </c>
      <c r="I183" s="110">
        <v>0</v>
      </c>
      <c r="J183" s="110">
        <v>7005.17</v>
      </c>
      <c r="K183" s="110">
        <v>0</v>
      </c>
      <c r="L183" s="110">
        <v>1705.5</v>
      </c>
      <c r="M183" s="110">
        <v>0</v>
      </c>
      <c r="N183" s="110">
        <f t="shared" si="14"/>
        <v>46273.59</v>
      </c>
      <c r="O183" s="110">
        <f t="shared" si="15"/>
        <v>0</v>
      </c>
      <c r="P183" s="110">
        <v>970.81999999999994</v>
      </c>
      <c r="Q183" s="110">
        <v>0</v>
      </c>
      <c r="R183" s="110">
        <v>0</v>
      </c>
      <c r="S183" s="110">
        <f t="shared" si="16"/>
        <v>47244.409999999996</v>
      </c>
      <c r="T183" s="122">
        <f t="shared" si="17"/>
        <v>0.53055483177798179</v>
      </c>
      <c r="U183" s="122">
        <f t="shared" si="18"/>
        <v>2.8843412374077698E-2</v>
      </c>
      <c r="V183" s="109">
        <f t="shared" si="19"/>
        <v>122.0939050131926</v>
      </c>
      <c r="W183" s="109">
        <f t="shared" si="20"/>
        <v>3.5954881266490766</v>
      </c>
    </row>
    <row r="184" spans="1:23" x14ac:dyDescent="0.25">
      <c r="A184" s="11" t="s">
        <v>230</v>
      </c>
      <c r="B184" s="12">
        <v>505</v>
      </c>
      <c r="C184" s="14" t="s">
        <v>52</v>
      </c>
      <c r="D184" s="110">
        <v>25133.46</v>
      </c>
      <c r="E184" s="110">
        <v>0</v>
      </c>
      <c r="F184" s="110">
        <v>4660.75</v>
      </c>
      <c r="G184" s="110">
        <v>7399.02</v>
      </c>
      <c r="H184" s="110">
        <v>0</v>
      </c>
      <c r="I184" s="110">
        <v>0</v>
      </c>
      <c r="J184" s="110">
        <v>557</v>
      </c>
      <c r="K184" s="110">
        <v>0</v>
      </c>
      <c r="L184" s="110">
        <v>1802.86</v>
      </c>
      <c r="M184" s="110">
        <v>0</v>
      </c>
      <c r="N184" s="110">
        <f t="shared" si="14"/>
        <v>39553.089999999997</v>
      </c>
      <c r="O184" s="110">
        <f t="shared" si="15"/>
        <v>0</v>
      </c>
      <c r="P184" s="110">
        <v>3000</v>
      </c>
      <c r="Q184" s="110">
        <v>0</v>
      </c>
      <c r="R184" s="110">
        <v>0</v>
      </c>
      <c r="S184" s="110">
        <f t="shared" si="16"/>
        <v>42553.09</v>
      </c>
      <c r="T184" s="122">
        <f t="shared" si="17"/>
        <v>0.59063771867095904</v>
      </c>
      <c r="U184" s="122">
        <f t="shared" si="18"/>
        <v>0.10952788622400865</v>
      </c>
      <c r="V184" s="109">
        <f t="shared" si="19"/>
        <v>78.322950495049497</v>
      </c>
      <c r="W184" s="109">
        <f t="shared" si="20"/>
        <v>9.2292079207920796</v>
      </c>
    </row>
    <row r="185" spans="1:23" x14ac:dyDescent="0.25">
      <c r="A185" s="11" t="s">
        <v>231</v>
      </c>
      <c r="B185" s="12">
        <v>10851</v>
      </c>
      <c r="C185" s="14" t="s">
        <v>46</v>
      </c>
      <c r="D185" s="110">
        <v>318198</v>
      </c>
      <c r="E185" s="110">
        <v>0</v>
      </c>
      <c r="F185" s="110">
        <v>26051</v>
      </c>
      <c r="G185" s="110">
        <v>88779</v>
      </c>
      <c r="H185" s="110">
        <v>998</v>
      </c>
      <c r="I185" s="110">
        <v>0</v>
      </c>
      <c r="J185" s="110">
        <v>44033</v>
      </c>
      <c r="K185" s="110">
        <v>0</v>
      </c>
      <c r="L185" s="110">
        <v>0</v>
      </c>
      <c r="M185" s="110">
        <v>0</v>
      </c>
      <c r="N185" s="110">
        <f t="shared" si="14"/>
        <v>478059</v>
      </c>
      <c r="O185" s="110">
        <f t="shared" si="15"/>
        <v>0</v>
      </c>
      <c r="P185" s="110">
        <v>0</v>
      </c>
      <c r="Q185" s="110">
        <v>0</v>
      </c>
      <c r="R185" s="110">
        <v>0</v>
      </c>
      <c r="S185" s="110">
        <f t="shared" si="16"/>
        <v>478059</v>
      </c>
      <c r="T185" s="122">
        <f t="shared" si="17"/>
        <v>0.66560403632187659</v>
      </c>
      <c r="U185" s="122">
        <f t="shared" si="18"/>
        <v>5.4493273842768364E-2</v>
      </c>
      <c r="V185" s="109">
        <f t="shared" si="19"/>
        <v>44.056676803981198</v>
      </c>
      <c r="W185" s="109">
        <f t="shared" si="20"/>
        <v>2.4007925536816885</v>
      </c>
    </row>
    <row r="186" spans="1:23" x14ac:dyDescent="0.25">
      <c r="A186" s="11" t="s">
        <v>232</v>
      </c>
      <c r="B186" s="12">
        <v>1215</v>
      </c>
      <c r="C186" s="14" t="s">
        <v>52</v>
      </c>
      <c r="D186" s="110">
        <v>32827.46</v>
      </c>
      <c r="E186" s="110">
        <v>0</v>
      </c>
      <c r="F186" s="110">
        <v>3834.5099999999998</v>
      </c>
      <c r="G186" s="110">
        <v>2286.5699999999997</v>
      </c>
      <c r="H186" s="110">
        <v>1400</v>
      </c>
      <c r="I186" s="110">
        <v>0</v>
      </c>
      <c r="J186" s="110">
        <v>5512.1900000000005</v>
      </c>
      <c r="K186" s="110">
        <v>0</v>
      </c>
      <c r="L186" s="110">
        <v>13328.56</v>
      </c>
      <c r="M186" s="110">
        <v>0</v>
      </c>
      <c r="N186" s="110">
        <f t="shared" si="14"/>
        <v>59189.29</v>
      </c>
      <c r="O186" s="110">
        <f t="shared" si="15"/>
        <v>0</v>
      </c>
      <c r="P186" s="110">
        <v>0</v>
      </c>
      <c r="Q186" s="110">
        <v>0</v>
      </c>
      <c r="R186" s="110">
        <v>0</v>
      </c>
      <c r="S186" s="110">
        <f t="shared" si="16"/>
        <v>59189.29</v>
      </c>
      <c r="T186" s="122">
        <f t="shared" si="17"/>
        <v>0.55461824259084702</v>
      </c>
      <c r="U186" s="122">
        <f t="shared" si="18"/>
        <v>6.4783848564495358E-2</v>
      </c>
      <c r="V186" s="109">
        <f t="shared" si="19"/>
        <v>48.715465020576133</v>
      </c>
      <c r="W186" s="109">
        <f t="shared" si="20"/>
        <v>3.1559753086419753</v>
      </c>
    </row>
    <row r="187" spans="1:23" x14ac:dyDescent="0.25">
      <c r="A187" s="11" t="s">
        <v>233</v>
      </c>
      <c r="B187" s="12">
        <v>16127</v>
      </c>
      <c r="C187" s="14" t="s">
        <v>44</v>
      </c>
      <c r="D187" s="110">
        <v>541670</v>
      </c>
      <c r="E187" s="110">
        <v>0</v>
      </c>
      <c r="F187" s="110">
        <v>33227</v>
      </c>
      <c r="G187" s="110">
        <v>72755</v>
      </c>
      <c r="H187" s="110">
        <v>0</v>
      </c>
      <c r="I187" s="110">
        <v>0</v>
      </c>
      <c r="J187" s="110">
        <v>15925</v>
      </c>
      <c r="K187" s="110">
        <v>26913</v>
      </c>
      <c r="L187" s="110">
        <v>15175</v>
      </c>
      <c r="M187" s="110">
        <v>40000</v>
      </c>
      <c r="N187" s="110">
        <f t="shared" si="14"/>
        <v>678752</v>
      </c>
      <c r="O187" s="110">
        <f t="shared" si="15"/>
        <v>66913</v>
      </c>
      <c r="P187" s="110">
        <v>54</v>
      </c>
      <c r="Q187" s="110">
        <v>0</v>
      </c>
      <c r="R187" s="110">
        <v>23230</v>
      </c>
      <c r="S187" s="110">
        <f t="shared" si="16"/>
        <v>768949</v>
      </c>
      <c r="T187" s="122">
        <f t="shared" si="17"/>
        <v>0.70442903235455145</v>
      </c>
      <c r="U187" s="122">
        <f t="shared" si="18"/>
        <v>4.3210928162986099E-2</v>
      </c>
      <c r="V187" s="109">
        <f t="shared" si="19"/>
        <v>42.08792707881193</v>
      </c>
      <c r="W187" s="109">
        <f t="shared" si="20"/>
        <v>2.0603336020338561</v>
      </c>
    </row>
    <row r="188" spans="1:23" x14ac:dyDescent="0.25">
      <c r="A188" s="11" t="s">
        <v>234</v>
      </c>
      <c r="B188" s="12">
        <v>95597</v>
      </c>
      <c r="C188" s="14" t="s">
        <v>50</v>
      </c>
      <c r="D188" s="110">
        <v>6102554</v>
      </c>
      <c r="E188" s="110">
        <v>0</v>
      </c>
      <c r="F188" s="110">
        <v>0</v>
      </c>
      <c r="G188" s="110">
        <v>1510199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  <c r="N188" s="110">
        <f t="shared" si="14"/>
        <v>7612753</v>
      </c>
      <c r="O188" s="110">
        <f t="shared" si="15"/>
        <v>0</v>
      </c>
      <c r="P188" s="110">
        <v>951982</v>
      </c>
      <c r="Q188" s="110">
        <v>0</v>
      </c>
      <c r="R188" s="110">
        <v>1377365</v>
      </c>
      <c r="S188" s="110">
        <f t="shared" si="16"/>
        <v>9942100</v>
      </c>
      <c r="T188" s="122">
        <f t="shared" si="17"/>
        <v>0.61380935617223731</v>
      </c>
      <c r="U188" s="122">
        <f t="shared" si="18"/>
        <v>0</v>
      </c>
      <c r="V188" s="109">
        <f t="shared" si="19"/>
        <v>79.633806500203988</v>
      </c>
      <c r="W188" s="109">
        <f t="shared" si="20"/>
        <v>0</v>
      </c>
    </row>
    <row r="189" spans="1:23" x14ac:dyDescent="0.25">
      <c r="A189" s="11" t="s">
        <v>235</v>
      </c>
      <c r="B189" s="12">
        <v>13327</v>
      </c>
      <c r="C189" s="14" t="s">
        <v>39</v>
      </c>
      <c r="D189" s="110">
        <v>303780</v>
      </c>
      <c r="E189" s="110">
        <v>0</v>
      </c>
      <c r="F189" s="110">
        <v>2060</v>
      </c>
      <c r="G189" s="110">
        <v>30921</v>
      </c>
      <c r="H189" s="110">
        <v>78</v>
      </c>
      <c r="I189" s="110">
        <v>0</v>
      </c>
      <c r="J189" s="110">
        <v>2850</v>
      </c>
      <c r="K189" s="110">
        <v>0</v>
      </c>
      <c r="L189" s="110">
        <v>59972</v>
      </c>
      <c r="M189" s="110">
        <v>0</v>
      </c>
      <c r="N189" s="110">
        <f t="shared" si="14"/>
        <v>399661</v>
      </c>
      <c r="O189" s="110">
        <f t="shared" si="15"/>
        <v>0</v>
      </c>
      <c r="P189" s="110">
        <v>0</v>
      </c>
      <c r="Q189" s="110">
        <v>0</v>
      </c>
      <c r="R189" s="110">
        <v>0</v>
      </c>
      <c r="S189" s="110">
        <f t="shared" si="16"/>
        <v>399661</v>
      </c>
      <c r="T189" s="122">
        <f t="shared" si="17"/>
        <v>0.76009417981739524</v>
      </c>
      <c r="U189" s="122">
        <f t="shared" si="18"/>
        <v>5.154368327157266E-3</v>
      </c>
      <c r="V189" s="109">
        <f t="shared" si="19"/>
        <v>29.988819689352443</v>
      </c>
      <c r="W189" s="109">
        <f t="shared" si="20"/>
        <v>0.15457342237562843</v>
      </c>
    </row>
    <row r="190" spans="1:23" x14ac:dyDescent="0.25">
      <c r="A190" s="11" t="s">
        <v>236</v>
      </c>
      <c r="B190" s="12">
        <v>2695</v>
      </c>
      <c r="C190" s="14" t="s">
        <v>46</v>
      </c>
      <c r="D190" s="110">
        <v>154829</v>
      </c>
      <c r="E190" s="110">
        <v>8935.7900000000009</v>
      </c>
      <c r="F190" s="110">
        <v>15212</v>
      </c>
      <c r="G190" s="110">
        <v>18144</v>
      </c>
      <c r="H190" s="110">
        <v>0</v>
      </c>
      <c r="I190" s="110">
        <v>0</v>
      </c>
      <c r="J190" s="110">
        <v>20175</v>
      </c>
      <c r="K190" s="110">
        <v>2856.16</v>
      </c>
      <c r="L190" s="110">
        <v>0</v>
      </c>
      <c r="M190" s="110">
        <v>0</v>
      </c>
      <c r="N190" s="110">
        <f t="shared" si="14"/>
        <v>208360</v>
      </c>
      <c r="O190" s="110">
        <f t="shared" si="15"/>
        <v>11791.95</v>
      </c>
      <c r="P190" s="110">
        <v>22902</v>
      </c>
      <c r="Q190" s="110">
        <v>0</v>
      </c>
      <c r="R190" s="110">
        <v>2152</v>
      </c>
      <c r="S190" s="110">
        <f t="shared" si="16"/>
        <v>245205.95</v>
      </c>
      <c r="T190" s="122">
        <f t="shared" si="17"/>
        <v>0.66786629769791472</v>
      </c>
      <c r="U190" s="122">
        <f t="shared" si="18"/>
        <v>6.203764631323179E-2</v>
      </c>
      <c r="V190" s="109">
        <f t="shared" si="19"/>
        <v>77.313543599257883</v>
      </c>
      <c r="W190" s="109">
        <f t="shared" si="20"/>
        <v>5.6445269016697592</v>
      </c>
    </row>
    <row r="191" spans="1:23" x14ac:dyDescent="0.25">
      <c r="A191" s="11" t="s">
        <v>237</v>
      </c>
      <c r="B191" s="12">
        <v>1465</v>
      </c>
      <c r="C191" s="14" t="s">
        <v>44</v>
      </c>
      <c r="D191" s="110">
        <v>73584.89</v>
      </c>
      <c r="E191" s="110">
        <v>0</v>
      </c>
      <c r="F191" s="110">
        <v>2579.87</v>
      </c>
      <c r="G191" s="110">
        <v>8326.8299999999981</v>
      </c>
      <c r="H191" s="110">
        <v>705.58</v>
      </c>
      <c r="I191" s="110">
        <v>0</v>
      </c>
      <c r="J191" s="110">
        <v>2293.27</v>
      </c>
      <c r="K191" s="110">
        <v>0</v>
      </c>
      <c r="L191" s="110">
        <v>1500</v>
      </c>
      <c r="M191" s="110">
        <v>0</v>
      </c>
      <c r="N191" s="110">
        <f t="shared" si="14"/>
        <v>88990.44</v>
      </c>
      <c r="O191" s="110">
        <f t="shared" si="15"/>
        <v>0</v>
      </c>
      <c r="P191" s="110">
        <v>33282.97</v>
      </c>
      <c r="Q191" s="110">
        <v>0</v>
      </c>
      <c r="R191" s="110">
        <v>0</v>
      </c>
      <c r="S191" s="110">
        <f t="shared" si="16"/>
        <v>122273.41</v>
      </c>
      <c r="T191" s="122">
        <f t="shared" si="17"/>
        <v>0.60180614902291507</v>
      </c>
      <c r="U191" s="122">
        <f t="shared" si="18"/>
        <v>2.1099190739834604E-2</v>
      </c>
      <c r="V191" s="109">
        <f t="shared" si="19"/>
        <v>60.744327645051193</v>
      </c>
      <c r="W191" s="109">
        <f t="shared" si="20"/>
        <v>1.7610034129692833</v>
      </c>
    </row>
    <row r="192" spans="1:23" x14ac:dyDescent="0.25">
      <c r="A192" s="11" t="s">
        <v>238</v>
      </c>
      <c r="B192" s="12">
        <v>14310</v>
      </c>
      <c r="C192" s="14" t="s">
        <v>46</v>
      </c>
      <c r="D192" s="110">
        <v>387482</v>
      </c>
      <c r="E192" s="110">
        <v>0</v>
      </c>
      <c r="F192" s="110">
        <v>8589</v>
      </c>
      <c r="G192" s="110">
        <v>47012</v>
      </c>
      <c r="H192" s="110">
        <v>0</v>
      </c>
      <c r="I192" s="110">
        <v>0</v>
      </c>
      <c r="J192" s="110">
        <v>22841</v>
      </c>
      <c r="K192" s="110">
        <v>0</v>
      </c>
      <c r="L192" s="110">
        <v>0</v>
      </c>
      <c r="M192" s="110">
        <v>0</v>
      </c>
      <c r="N192" s="110">
        <f t="shared" si="14"/>
        <v>465924</v>
      </c>
      <c r="O192" s="110">
        <f t="shared" si="15"/>
        <v>0</v>
      </c>
      <c r="P192" s="110">
        <v>10571</v>
      </c>
      <c r="Q192" s="110">
        <v>0</v>
      </c>
      <c r="R192" s="110">
        <v>0</v>
      </c>
      <c r="S192" s="110">
        <f t="shared" si="16"/>
        <v>476495</v>
      </c>
      <c r="T192" s="122">
        <f t="shared" si="17"/>
        <v>0.81319216361137048</v>
      </c>
      <c r="U192" s="122">
        <f t="shared" si="18"/>
        <v>1.8025372774110957E-2</v>
      </c>
      <c r="V192" s="109">
        <f t="shared" si="19"/>
        <v>32.559329140461216</v>
      </c>
      <c r="W192" s="109">
        <f t="shared" si="20"/>
        <v>0.60020964360587004</v>
      </c>
    </row>
    <row r="193" spans="1:23" x14ac:dyDescent="0.25">
      <c r="A193" s="11" t="s">
        <v>239</v>
      </c>
      <c r="B193" s="12">
        <v>7173</v>
      </c>
      <c r="C193" s="14" t="s">
        <v>52</v>
      </c>
      <c r="D193" s="110">
        <v>258080</v>
      </c>
      <c r="E193" s="110">
        <v>0</v>
      </c>
      <c r="F193" s="110">
        <v>29917</v>
      </c>
      <c r="G193" s="110">
        <v>24099</v>
      </c>
      <c r="H193" s="110">
        <v>0</v>
      </c>
      <c r="I193" s="110">
        <v>0</v>
      </c>
      <c r="J193" s="110">
        <v>30864</v>
      </c>
      <c r="K193" s="110">
        <v>0</v>
      </c>
      <c r="L193" s="110">
        <v>0</v>
      </c>
      <c r="M193" s="110">
        <v>0</v>
      </c>
      <c r="N193" s="110">
        <f t="shared" si="14"/>
        <v>342960</v>
      </c>
      <c r="O193" s="110">
        <f t="shared" si="15"/>
        <v>0</v>
      </c>
      <c r="P193" s="110">
        <v>0</v>
      </c>
      <c r="Q193" s="110">
        <v>0</v>
      </c>
      <c r="R193" s="110">
        <v>0</v>
      </c>
      <c r="S193" s="110">
        <f t="shared" si="16"/>
        <v>342960</v>
      </c>
      <c r="T193" s="122">
        <f t="shared" si="17"/>
        <v>0.75250758105901561</v>
      </c>
      <c r="U193" s="122">
        <f t="shared" si="18"/>
        <v>8.7231747142523908E-2</v>
      </c>
      <c r="V193" s="109">
        <f t="shared" si="19"/>
        <v>47.81263069845253</v>
      </c>
      <c r="W193" s="109">
        <f t="shared" si="20"/>
        <v>4.1707793113062879</v>
      </c>
    </row>
    <row r="194" spans="1:23" x14ac:dyDescent="0.25">
      <c r="A194" s="11" t="s">
        <v>240</v>
      </c>
      <c r="B194" s="12">
        <v>8380</v>
      </c>
      <c r="C194" s="14" t="s">
        <v>52</v>
      </c>
      <c r="D194" s="110">
        <v>0</v>
      </c>
      <c r="E194" s="110">
        <v>0</v>
      </c>
      <c r="F194" s="110">
        <v>538.63400000000001</v>
      </c>
      <c r="G194" s="110">
        <v>599.5</v>
      </c>
      <c r="H194" s="110">
        <v>2639.4</v>
      </c>
      <c r="I194" s="110">
        <v>0</v>
      </c>
      <c r="J194" s="110">
        <v>0</v>
      </c>
      <c r="K194" s="110">
        <v>0</v>
      </c>
      <c r="L194" s="110">
        <v>89976</v>
      </c>
      <c r="M194" s="110">
        <v>0</v>
      </c>
      <c r="N194" s="110">
        <f t="shared" si="14"/>
        <v>93753.534</v>
      </c>
      <c r="O194" s="110">
        <f t="shared" si="15"/>
        <v>0</v>
      </c>
      <c r="P194" s="110">
        <v>0</v>
      </c>
      <c r="Q194" s="110">
        <v>0</v>
      </c>
      <c r="R194" s="110">
        <v>0</v>
      </c>
      <c r="S194" s="110">
        <f t="shared" si="16"/>
        <v>93753.534</v>
      </c>
      <c r="T194" s="122">
        <f t="shared" si="17"/>
        <v>0</v>
      </c>
      <c r="U194" s="122">
        <f t="shared" si="18"/>
        <v>5.7452127617930648E-3</v>
      </c>
      <c r="V194" s="109">
        <f t="shared" si="19"/>
        <v>11.187772553699284</v>
      </c>
      <c r="W194" s="109">
        <f t="shared" si="20"/>
        <v>6.4276133651551312E-2</v>
      </c>
    </row>
    <row r="195" spans="1:23" x14ac:dyDescent="0.25">
      <c r="A195" s="11" t="s">
        <v>241</v>
      </c>
      <c r="B195" s="12">
        <v>3417</v>
      </c>
      <c r="C195" s="14" t="s">
        <v>54</v>
      </c>
      <c r="D195" s="110">
        <v>75745.450000000012</v>
      </c>
      <c r="E195" s="110">
        <v>0</v>
      </c>
      <c r="F195" s="110">
        <v>3831.7900000000004</v>
      </c>
      <c r="G195" s="110">
        <v>9398.25</v>
      </c>
      <c r="H195" s="110">
        <v>2721.46</v>
      </c>
      <c r="I195" s="110">
        <v>0</v>
      </c>
      <c r="J195" s="110">
        <v>1415.22</v>
      </c>
      <c r="K195" s="110">
        <v>0</v>
      </c>
      <c r="L195" s="110">
        <v>17324.189999999999</v>
      </c>
      <c r="M195" s="110">
        <v>0</v>
      </c>
      <c r="N195" s="110">
        <f t="shared" ref="N195:N223" si="21">SUM(D195,F195,G195,H195,J195,L195)</f>
        <v>110436.36000000002</v>
      </c>
      <c r="O195" s="110">
        <f t="shared" ref="O195:O223" si="22">SUM(E195,I195,K195,M195)</f>
        <v>0</v>
      </c>
      <c r="P195" s="110">
        <v>1378.76</v>
      </c>
      <c r="Q195" s="110">
        <v>0</v>
      </c>
      <c r="R195" s="110">
        <v>0</v>
      </c>
      <c r="S195" s="110">
        <f t="shared" ref="S195:S223" si="23">SUM(N195:R195)</f>
        <v>111815.12000000001</v>
      </c>
      <c r="T195" s="122">
        <f t="shared" ref="T195:T225" si="24">(D195+E195)/S195</f>
        <v>0.6774168824395127</v>
      </c>
      <c r="U195" s="122">
        <f t="shared" ref="U195:U225" si="25">F195/S195</f>
        <v>3.4268979007490222E-2</v>
      </c>
      <c r="V195" s="109">
        <f t="shared" ref="V195:V225" si="26">N195/B195</f>
        <v>32.31968393327481</v>
      </c>
      <c r="W195" s="109">
        <f t="shared" ref="W195:W225" si="27">F195/B195</f>
        <v>1.1213901082821189</v>
      </c>
    </row>
    <row r="196" spans="1:23" x14ac:dyDescent="0.25">
      <c r="A196" s="11" t="s">
        <v>242</v>
      </c>
      <c r="B196" s="12">
        <v>1025</v>
      </c>
      <c r="C196" s="14" t="s">
        <v>44</v>
      </c>
      <c r="D196" s="110">
        <v>1500.04</v>
      </c>
      <c r="E196" s="110">
        <v>35991</v>
      </c>
      <c r="F196" s="110">
        <v>6806.7699999999995</v>
      </c>
      <c r="G196" s="110">
        <v>7955.11</v>
      </c>
      <c r="H196" s="110">
        <v>358.03</v>
      </c>
      <c r="I196" s="110">
        <v>0</v>
      </c>
      <c r="J196" s="110">
        <v>988</v>
      </c>
      <c r="K196" s="110">
        <v>3796</v>
      </c>
      <c r="L196" s="110">
        <v>0</v>
      </c>
      <c r="M196" s="110">
        <v>4198</v>
      </c>
      <c r="N196" s="110">
        <f t="shared" si="21"/>
        <v>17607.949999999997</v>
      </c>
      <c r="O196" s="110">
        <f t="shared" si="22"/>
        <v>43985</v>
      </c>
      <c r="P196" s="110">
        <v>3780.09</v>
      </c>
      <c r="Q196" s="110">
        <v>0</v>
      </c>
      <c r="R196" s="110">
        <v>0</v>
      </c>
      <c r="S196" s="110">
        <f t="shared" si="23"/>
        <v>65373.039999999994</v>
      </c>
      <c r="T196" s="122">
        <f t="shared" si="24"/>
        <v>0.57349390513275811</v>
      </c>
      <c r="U196" s="122">
        <f t="shared" si="25"/>
        <v>0.10412197444083983</v>
      </c>
      <c r="V196" s="109">
        <f t="shared" si="26"/>
        <v>17.178487804878046</v>
      </c>
      <c r="W196" s="109">
        <f t="shared" si="27"/>
        <v>6.6407512195121949</v>
      </c>
    </row>
    <row r="197" spans="1:23" x14ac:dyDescent="0.25">
      <c r="A197" s="11" t="s">
        <v>243</v>
      </c>
      <c r="B197" s="12">
        <v>3230</v>
      </c>
      <c r="C197" s="14" t="s">
        <v>39</v>
      </c>
      <c r="D197" s="110">
        <v>78085.23</v>
      </c>
      <c r="E197" s="110">
        <v>0</v>
      </c>
      <c r="F197" s="110">
        <v>5591.3700000000008</v>
      </c>
      <c r="G197" s="110">
        <v>12955.099999999999</v>
      </c>
      <c r="H197" s="110">
        <v>1221.21</v>
      </c>
      <c r="I197" s="110">
        <v>27282</v>
      </c>
      <c r="J197" s="110">
        <v>4653.43</v>
      </c>
      <c r="K197" s="110">
        <v>0</v>
      </c>
      <c r="L197" s="110">
        <v>14535</v>
      </c>
      <c r="M197" s="110">
        <v>0</v>
      </c>
      <c r="N197" s="110">
        <f t="shared" si="21"/>
        <v>117041.34</v>
      </c>
      <c r="O197" s="110">
        <f t="shared" si="22"/>
        <v>27282</v>
      </c>
      <c r="P197" s="110">
        <v>239.3</v>
      </c>
      <c r="Q197" s="110">
        <v>0</v>
      </c>
      <c r="R197" s="110">
        <v>0</v>
      </c>
      <c r="S197" s="110">
        <f t="shared" si="23"/>
        <v>144562.63999999998</v>
      </c>
      <c r="T197" s="122">
        <f t="shared" si="24"/>
        <v>0.5401480631510327</v>
      </c>
      <c r="U197" s="122">
        <f t="shared" si="25"/>
        <v>3.8677835435213422E-2</v>
      </c>
      <c r="V197" s="109">
        <f t="shared" si="26"/>
        <v>36.235708978328169</v>
      </c>
      <c r="W197" s="109">
        <f t="shared" si="27"/>
        <v>1.7310743034055731</v>
      </c>
    </row>
    <row r="198" spans="1:23" x14ac:dyDescent="0.25">
      <c r="A198" s="11" t="s">
        <v>244</v>
      </c>
      <c r="B198" s="12">
        <v>2182</v>
      </c>
      <c r="C198" s="14" t="s">
        <v>54</v>
      </c>
      <c r="D198" s="110">
        <v>150076.72999999998</v>
      </c>
      <c r="E198" s="110">
        <v>0</v>
      </c>
      <c r="F198" s="110">
        <v>9694.19</v>
      </c>
      <c r="G198" s="110">
        <v>12135.45</v>
      </c>
      <c r="H198" s="110">
        <v>2056.13</v>
      </c>
      <c r="I198" s="110">
        <v>4402.76</v>
      </c>
      <c r="J198" s="110">
        <v>0</v>
      </c>
      <c r="K198" s="110">
        <v>9475.07</v>
      </c>
      <c r="L198" s="110">
        <v>11062.74</v>
      </c>
      <c r="M198" s="110">
        <v>0</v>
      </c>
      <c r="N198" s="110">
        <f t="shared" si="21"/>
        <v>185025.24</v>
      </c>
      <c r="O198" s="110">
        <f t="shared" si="22"/>
        <v>13877.83</v>
      </c>
      <c r="P198" s="110">
        <v>2386</v>
      </c>
      <c r="Q198" s="110">
        <v>0</v>
      </c>
      <c r="R198" s="110">
        <v>0</v>
      </c>
      <c r="S198" s="110">
        <f t="shared" si="23"/>
        <v>201289.06999999998</v>
      </c>
      <c r="T198" s="122">
        <f t="shared" si="24"/>
        <v>0.74557813794857319</v>
      </c>
      <c r="U198" s="122">
        <f t="shared" si="25"/>
        <v>4.8160538473350799E-2</v>
      </c>
      <c r="V198" s="109">
        <f t="shared" si="26"/>
        <v>84.79616865261228</v>
      </c>
      <c r="W198" s="109">
        <f t="shared" si="27"/>
        <v>4.4428001833180568</v>
      </c>
    </row>
    <row r="199" spans="1:23" x14ac:dyDescent="0.25">
      <c r="A199" s="11" t="s">
        <v>245</v>
      </c>
      <c r="B199" s="12">
        <v>1072</v>
      </c>
      <c r="C199" s="14" t="s">
        <v>39</v>
      </c>
      <c r="D199" s="110">
        <v>27041.22</v>
      </c>
      <c r="E199" s="110">
        <v>0</v>
      </c>
      <c r="F199" s="110">
        <v>3091.1499999999996</v>
      </c>
      <c r="G199" s="110">
        <v>1229.3699999999999</v>
      </c>
      <c r="H199" s="110">
        <v>600</v>
      </c>
      <c r="I199" s="110">
        <v>0</v>
      </c>
      <c r="J199" s="110">
        <v>3097.8</v>
      </c>
      <c r="K199" s="110">
        <v>0</v>
      </c>
      <c r="L199" s="110">
        <v>4824</v>
      </c>
      <c r="M199" s="110">
        <v>0</v>
      </c>
      <c r="N199" s="110">
        <f t="shared" si="21"/>
        <v>39883.54</v>
      </c>
      <c r="O199" s="110">
        <f t="shared" si="22"/>
        <v>0</v>
      </c>
      <c r="P199" s="110">
        <v>785.27</v>
      </c>
      <c r="Q199" s="110">
        <v>0</v>
      </c>
      <c r="R199" s="110">
        <v>0</v>
      </c>
      <c r="S199" s="110">
        <f t="shared" si="23"/>
        <v>40668.81</v>
      </c>
      <c r="T199" s="122">
        <f t="shared" si="24"/>
        <v>0.66491298860232206</v>
      </c>
      <c r="U199" s="122">
        <f t="shared" si="25"/>
        <v>7.6007879256855551E-2</v>
      </c>
      <c r="V199" s="109">
        <f t="shared" si="26"/>
        <v>37.204794776119407</v>
      </c>
      <c r="W199" s="109">
        <f t="shared" si="27"/>
        <v>2.8835354477611936</v>
      </c>
    </row>
    <row r="200" spans="1:23" x14ac:dyDescent="0.25">
      <c r="A200" s="11" t="s">
        <v>246</v>
      </c>
      <c r="B200" s="12">
        <v>1431</v>
      </c>
      <c r="C200" s="14" t="s">
        <v>54</v>
      </c>
      <c r="D200" s="110">
        <v>36586.03</v>
      </c>
      <c r="E200" s="110">
        <v>0</v>
      </c>
      <c r="F200" s="110">
        <v>3626.63</v>
      </c>
      <c r="G200" s="110">
        <v>12396.77</v>
      </c>
      <c r="H200" s="110">
        <v>270.39</v>
      </c>
      <c r="I200" s="110">
        <v>0</v>
      </c>
      <c r="J200" s="110">
        <v>6324.8600000000006</v>
      </c>
      <c r="K200" s="110">
        <v>7386.7</v>
      </c>
      <c r="L200" s="110">
        <v>0</v>
      </c>
      <c r="M200" s="110">
        <v>0</v>
      </c>
      <c r="N200" s="110">
        <f t="shared" si="21"/>
        <v>59204.679999999993</v>
      </c>
      <c r="O200" s="110">
        <f t="shared" si="22"/>
        <v>7386.7</v>
      </c>
      <c r="P200" s="110">
        <v>10982.11</v>
      </c>
      <c r="Q200" s="110">
        <v>0</v>
      </c>
      <c r="R200" s="110">
        <v>0</v>
      </c>
      <c r="S200" s="110">
        <f t="shared" si="23"/>
        <v>77573.489999999991</v>
      </c>
      <c r="T200" s="122">
        <f t="shared" si="24"/>
        <v>0.47163057895164961</v>
      </c>
      <c r="U200" s="122">
        <f t="shared" si="25"/>
        <v>4.6750893894293016E-2</v>
      </c>
      <c r="V200" s="109">
        <f t="shared" si="26"/>
        <v>41.372941998602371</v>
      </c>
      <c r="W200" s="109">
        <f t="shared" si="27"/>
        <v>2.5343326345213137</v>
      </c>
    </row>
    <row r="201" spans="1:23" x14ac:dyDescent="0.25">
      <c r="A201" s="11" t="s">
        <v>247</v>
      </c>
      <c r="B201" s="12">
        <v>1972</v>
      </c>
      <c r="C201" s="14" t="s">
        <v>65</v>
      </c>
      <c r="D201" s="110">
        <v>159174</v>
      </c>
      <c r="E201" s="110">
        <v>0</v>
      </c>
      <c r="F201" s="110">
        <v>2537</v>
      </c>
      <c r="G201" s="110">
        <v>23666</v>
      </c>
      <c r="H201" s="110">
        <v>1008</v>
      </c>
      <c r="I201" s="110">
        <v>0</v>
      </c>
      <c r="J201" s="110">
        <v>23032</v>
      </c>
      <c r="K201" s="110">
        <v>0</v>
      </c>
      <c r="L201" s="110">
        <v>5423</v>
      </c>
      <c r="M201" s="110">
        <v>0</v>
      </c>
      <c r="N201" s="110">
        <f t="shared" si="21"/>
        <v>214840</v>
      </c>
      <c r="O201" s="110">
        <f t="shared" si="22"/>
        <v>0</v>
      </c>
      <c r="P201" s="110">
        <v>35959</v>
      </c>
      <c r="Q201" s="110">
        <v>0</v>
      </c>
      <c r="R201" s="110">
        <v>0</v>
      </c>
      <c r="S201" s="110">
        <f t="shared" si="23"/>
        <v>250799</v>
      </c>
      <c r="T201" s="122">
        <f t="shared" si="24"/>
        <v>0.63466760234291208</v>
      </c>
      <c r="U201" s="122">
        <f t="shared" si="25"/>
        <v>1.0115670317664744E-2</v>
      </c>
      <c r="V201" s="109">
        <f t="shared" si="26"/>
        <v>108.94523326572008</v>
      </c>
      <c r="W201" s="109">
        <f t="shared" si="27"/>
        <v>1.2865111561866125</v>
      </c>
    </row>
    <row r="202" spans="1:23" x14ac:dyDescent="0.25">
      <c r="A202" s="11" t="s">
        <v>248</v>
      </c>
      <c r="B202" s="12">
        <v>1288</v>
      </c>
      <c r="C202" s="14" t="s">
        <v>52</v>
      </c>
      <c r="D202" s="110">
        <v>37092.589999999997</v>
      </c>
      <c r="E202" s="110">
        <v>0</v>
      </c>
      <c r="F202" s="110">
        <v>0</v>
      </c>
      <c r="G202" s="110">
        <v>3203.59</v>
      </c>
      <c r="H202" s="110">
        <v>0</v>
      </c>
      <c r="I202" s="110">
        <v>0</v>
      </c>
      <c r="J202" s="110">
        <v>6109.6</v>
      </c>
      <c r="K202" s="110">
        <v>0</v>
      </c>
      <c r="L202" s="110">
        <v>0</v>
      </c>
      <c r="M202" s="110">
        <v>0</v>
      </c>
      <c r="N202" s="110">
        <f t="shared" si="21"/>
        <v>46405.779999999992</v>
      </c>
      <c r="O202" s="110">
        <f t="shared" si="22"/>
        <v>0</v>
      </c>
      <c r="P202" s="110">
        <v>24593</v>
      </c>
      <c r="Q202" s="110">
        <v>0</v>
      </c>
      <c r="R202" s="110">
        <v>0</v>
      </c>
      <c r="S202" s="110">
        <f t="shared" si="23"/>
        <v>70998.78</v>
      </c>
      <c r="T202" s="122">
        <f t="shared" si="24"/>
        <v>0.52243982220539564</v>
      </c>
      <c r="U202" s="122">
        <f t="shared" si="25"/>
        <v>0</v>
      </c>
      <c r="V202" s="109">
        <f t="shared" si="26"/>
        <v>36.029332298136637</v>
      </c>
      <c r="W202" s="109">
        <f t="shared" si="27"/>
        <v>0</v>
      </c>
    </row>
    <row r="203" spans="1:23" x14ac:dyDescent="0.25">
      <c r="A203" s="11" t="s">
        <v>249</v>
      </c>
      <c r="B203" s="12">
        <v>5758</v>
      </c>
      <c r="C203" s="14" t="s">
        <v>54</v>
      </c>
      <c r="D203" s="110">
        <v>318527.64</v>
      </c>
      <c r="E203" s="110">
        <v>0</v>
      </c>
      <c r="F203" s="110">
        <v>19280.289999999997</v>
      </c>
      <c r="G203" s="110">
        <v>27987.800000000003</v>
      </c>
      <c r="H203" s="110">
        <v>1723.96</v>
      </c>
      <c r="I203" s="110">
        <v>0</v>
      </c>
      <c r="J203" s="110">
        <v>61090</v>
      </c>
      <c r="K203" s="110">
        <v>0</v>
      </c>
      <c r="L203" s="110">
        <v>29193.06</v>
      </c>
      <c r="M203" s="110">
        <v>0</v>
      </c>
      <c r="N203" s="110">
        <f t="shared" si="21"/>
        <v>457802.75</v>
      </c>
      <c r="O203" s="110">
        <f t="shared" si="22"/>
        <v>0</v>
      </c>
      <c r="P203" s="110">
        <v>1840.43</v>
      </c>
      <c r="Q203" s="110">
        <v>0</v>
      </c>
      <c r="R203" s="110">
        <v>0</v>
      </c>
      <c r="S203" s="110">
        <f t="shared" si="23"/>
        <v>459643.18</v>
      </c>
      <c r="T203" s="122">
        <f t="shared" si="24"/>
        <v>0.69298893981196463</v>
      </c>
      <c r="U203" s="122">
        <f t="shared" si="25"/>
        <v>4.1946211406856941E-2</v>
      </c>
      <c r="V203" s="109">
        <f t="shared" si="26"/>
        <v>79.507250781521364</v>
      </c>
      <c r="W203" s="109">
        <f t="shared" si="27"/>
        <v>3.348435220562695</v>
      </c>
    </row>
    <row r="204" spans="1:23" x14ac:dyDescent="0.25">
      <c r="A204" s="11" t="s">
        <v>250</v>
      </c>
      <c r="B204" s="12">
        <v>4545</v>
      </c>
      <c r="C204" s="14" t="s">
        <v>54</v>
      </c>
      <c r="D204" s="110">
        <v>869.08</v>
      </c>
      <c r="E204" s="110">
        <v>174022.74</v>
      </c>
      <c r="F204" s="110">
        <v>626.11</v>
      </c>
      <c r="G204" s="110">
        <v>44231.92</v>
      </c>
      <c r="H204" s="110">
        <v>1813.61</v>
      </c>
      <c r="I204" s="110">
        <v>1500</v>
      </c>
      <c r="J204" s="110">
        <v>12968.259999999998</v>
      </c>
      <c r="K204" s="110">
        <v>14290.09</v>
      </c>
      <c r="L204" s="110">
        <v>23043.15</v>
      </c>
      <c r="M204" s="110">
        <v>23043.15</v>
      </c>
      <c r="N204" s="110">
        <f t="shared" si="21"/>
        <v>83552.13</v>
      </c>
      <c r="O204" s="110">
        <f t="shared" si="22"/>
        <v>212855.97999999998</v>
      </c>
      <c r="P204" s="110">
        <v>86527.099999999991</v>
      </c>
      <c r="Q204" s="110">
        <v>0</v>
      </c>
      <c r="R204" s="110">
        <v>0</v>
      </c>
      <c r="S204" s="110">
        <f t="shared" si="23"/>
        <v>382935.20999999996</v>
      </c>
      <c r="T204" s="122">
        <f t="shared" si="24"/>
        <v>0.45671386551265419</v>
      </c>
      <c r="U204" s="122">
        <f t="shared" si="25"/>
        <v>1.6350285469962401E-3</v>
      </c>
      <c r="V204" s="109">
        <f t="shared" si="26"/>
        <v>18.38330693069307</v>
      </c>
      <c r="W204" s="109">
        <f t="shared" si="27"/>
        <v>0.13775797579757976</v>
      </c>
    </row>
    <row r="205" spans="1:23" x14ac:dyDescent="0.25">
      <c r="A205" s="11" t="s">
        <v>251</v>
      </c>
      <c r="B205" s="12">
        <v>249</v>
      </c>
      <c r="C205" s="14" t="s">
        <v>50</v>
      </c>
      <c r="D205" s="110">
        <v>0</v>
      </c>
      <c r="E205" s="110">
        <v>0</v>
      </c>
      <c r="F205" s="110">
        <v>11185.95</v>
      </c>
      <c r="G205" s="110">
        <v>1000.67</v>
      </c>
      <c r="H205" s="110">
        <v>174.11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  <c r="N205" s="110">
        <f t="shared" si="21"/>
        <v>12360.730000000001</v>
      </c>
      <c r="O205" s="110">
        <f t="shared" si="22"/>
        <v>0</v>
      </c>
      <c r="P205" s="110">
        <v>3832.5</v>
      </c>
      <c r="Q205" s="110">
        <v>15000</v>
      </c>
      <c r="R205" s="110">
        <v>0</v>
      </c>
      <c r="S205" s="110">
        <f t="shared" si="23"/>
        <v>31193.230000000003</v>
      </c>
      <c r="T205" s="122">
        <f t="shared" si="24"/>
        <v>0</v>
      </c>
      <c r="U205" s="122">
        <f t="shared" si="25"/>
        <v>0.35860185046562987</v>
      </c>
      <c r="V205" s="109">
        <f t="shared" si="26"/>
        <v>49.641485943775109</v>
      </c>
      <c r="W205" s="109">
        <f t="shared" si="27"/>
        <v>44.923493975903618</v>
      </c>
    </row>
    <row r="206" spans="1:23" x14ac:dyDescent="0.25">
      <c r="A206" s="11" t="s">
        <v>252</v>
      </c>
      <c r="B206" s="12">
        <v>1041</v>
      </c>
      <c r="C206" s="14" t="s">
        <v>54</v>
      </c>
      <c r="D206" s="110">
        <v>40862.93</v>
      </c>
      <c r="E206" s="110">
        <v>0</v>
      </c>
      <c r="F206" s="110">
        <v>1097.3700000000001</v>
      </c>
      <c r="G206" s="110">
        <v>9013.25</v>
      </c>
      <c r="H206" s="110">
        <v>0</v>
      </c>
      <c r="I206" s="110">
        <v>0</v>
      </c>
      <c r="J206" s="110">
        <v>11476.18</v>
      </c>
      <c r="K206" s="110">
        <v>0</v>
      </c>
      <c r="L206" s="110">
        <v>5277.87</v>
      </c>
      <c r="M206" s="110">
        <v>0</v>
      </c>
      <c r="N206" s="110">
        <f t="shared" si="21"/>
        <v>67727.600000000006</v>
      </c>
      <c r="O206" s="110">
        <f t="shared" si="22"/>
        <v>0</v>
      </c>
      <c r="P206" s="110">
        <v>0</v>
      </c>
      <c r="Q206" s="110">
        <v>0</v>
      </c>
      <c r="R206" s="110">
        <v>0</v>
      </c>
      <c r="S206" s="110">
        <f t="shared" si="23"/>
        <v>67727.600000000006</v>
      </c>
      <c r="T206" s="122">
        <f t="shared" si="24"/>
        <v>0.60334235968792627</v>
      </c>
      <c r="U206" s="122">
        <f t="shared" si="25"/>
        <v>1.6202700228562655E-2</v>
      </c>
      <c r="V206" s="109">
        <f t="shared" si="26"/>
        <v>65.060134486071092</v>
      </c>
      <c r="W206" s="109">
        <f t="shared" si="27"/>
        <v>1.0541498559077811</v>
      </c>
    </row>
    <row r="207" spans="1:23" x14ac:dyDescent="0.25">
      <c r="A207" s="11" t="s">
        <v>253</v>
      </c>
      <c r="B207" s="12">
        <v>290</v>
      </c>
      <c r="C207" s="14" t="s">
        <v>54</v>
      </c>
      <c r="D207" s="110">
        <v>11921.42</v>
      </c>
      <c r="E207" s="110">
        <v>0</v>
      </c>
      <c r="F207" s="110">
        <v>1074.71</v>
      </c>
      <c r="G207" s="110">
        <v>17862.350000000002</v>
      </c>
      <c r="H207" s="110">
        <v>60</v>
      </c>
      <c r="I207" s="110">
        <v>0</v>
      </c>
      <c r="J207" s="110">
        <v>1064.83</v>
      </c>
      <c r="K207" s="110">
        <v>0</v>
      </c>
      <c r="L207" s="110">
        <v>1470.3</v>
      </c>
      <c r="M207" s="110">
        <v>300</v>
      </c>
      <c r="N207" s="110">
        <f t="shared" si="21"/>
        <v>33453.610000000008</v>
      </c>
      <c r="O207" s="110">
        <f t="shared" si="22"/>
        <v>300</v>
      </c>
      <c r="P207" s="110">
        <v>27113.800000000003</v>
      </c>
      <c r="Q207" s="110">
        <v>0</v>
      </c>
      <c r="R207" s="110">
        <v>0</v>
      </c>
      <c r="S207" s="110">
        <f t="shared" si="23"/>
        <v>60867.410000000011</v>
      </c>
      <c r="T207" s="122">
        <f t="shared" si="24"/>
        <v>0.19585883480174363</v>
      </c>
      <c r="U207" s="122">
        <f t="shared" si="25"/>
        <v>1.765657516887937E-2</v>
      </c>
      <c r="V207" s="109">
        <f t="shared" si="26"/>
        <v>115.35727586206899</v>
      </c>
      <c r="W207" s="109">
        <f t="shared" si="27"/>
        <v>3.705896551724138</v>
      </c>
    </row>
    <row r="208" spans="1:23" x14ac:dyDescent="0.25">
      <c r="A208" s="11" t="s">
        <v>254</v>
      </c>
      <c r="B208" s="12">
        <v>1836</v>
      </c>
      <c r="C208" s="14" t="s">
        <v>52</v>
      </c>
      <c r="D208" s="110">
        <v>74869.561000000002</v>
      </c>
      <c r="E208" s="110">
        <v>0</v>
      </c>
      <c r="F208" s="110">
        <v>3948.65</v>
      </c>
      <c r="G208" s="110">
        <v>4273.9400000000005</v>
      </c>
      <c r="H208" s="110">
        <v>315</v>
      </c>
      <c r="I208" s="110">
        <v>0</v>
      </c>
      <c r="J208" s="110">
        <v>8636.8700000000008</v>
      </c>
      <c r="K208" s="110">
        <v>0</v>
      </c>
      <c r="L208" s="110">
        <v>6554.52</v>
      </c>
      <c r="M208" s="110">
        <v>0</v>
      </c>
      <c r="N208" s="110">
        <f t="shared" si="21"/>
        <v>98598.540999999997</v>
      </c>
      <c r="O208" s="110">
        <f t="shared" si="22"/>
        <v>0</v>
      </c>
      <c r="P208" s="110">
        <v>45120.800000000003</v>
      </c>
      <c r="Q208" s="110">
        <v>0</v>
      </c>
      <c r="R208" s="110">
        <v>0</v>
      </c>
      <c r="S208" s="110">
        <f t="shared" si="23"/>
        <v>143719.34100000001</v>
      </c>
      <c r="T208" s="122">
        <f t="shared" si="24"/>
        <v>0.52094283538358277</v>
      </c>
      <c r="U208" s="122">
        <f t="shared" si="25"/>
        <v>2.7474729375498594E-2</v>
      </c>
      <c r="V208" s="109">
        <f t="shared" si="26"/>
        <v>53.702909041394335</v>
      </c>
      <c r="W208" s="109">
        <f t="shared" si="27"/>
        <v>2.1506808278867102</v>
      </c>
    </row>
    <row r="209" spans="1:23" x14ac:dyDescent="0.25">
      <c r="A209" s="11" t="s">
        <v>255</v>
      </c>
      <c r="B209" s="12">
        <v>3893</v>
      </c>
      <c r="C209" s="14" t="s">
        <v>52</v>
      </c>
      <c r="D209" s="110">
        <v>0</v>
      </c>
      <c r="E209" s="110">
        <v>0</v>
      </c>
      <c r="F209" s="110">
        <v>0</v>
      </c>
      <c r="G209" s="110">
        <v>1216.17</v>
      </c>
      <c r="H209" s="110">
        <v>2412.0700000000002</v>
      </c>
      <c r="I209" s="110">
        <v>0</v>
      </c>
      <c r="J209" s="110">
        <v>0</v>
      </c>
      <c r="K209" s="110">
        <v>0</v>
      </c>
      <c r="L209" s="110">
        <v>106298.02</v>
      </c>
      <c r="M209" s="110">
        <v>0</v>
      </c>
      <c r="N209" s="110">
        <f t="shared" si="21"/>
        <v>109926.26000000001</v>
      </c>
      <c r="O209" s="110">
        <f t="shared" si="22"/>
        <v>0</v>
      </c>
      <c r="P209" s="110">
        <v>0</v>
      </c>
      <c r="Q209" s="110">
        <v>0</v>
      </c>
      <c r="R209" s="110">
        <v>0</v>
      </c>
      <c r="S209" s="110">
        <f t="shared" si="23"/>
        <v>109926.26000000001</v>
      </c>
      <c r="T209" s="122">
        <f t="shared" si="24"/>
        <v>0</v>
      </c>
      <c r="U209" s="122">
        <f t="shared" si="25"/>
        <v>0</v>
      </c>
      <c r="V209" s="109">
        <f t="shared" si="26"/>
        <v>28.236902132031855</v>
      </c>
      <c r="W209" s="109">
        <f t="shared" si="27"/>
        <v>0</v>
      </c>
    </row>
    <row r="210" spans="1:23" x14ac:dyDescent="0.25">
      <c r="A210" s="11" t="s">
        <v>256</v>
      </c>
      <c r="B210" s="12">
        <v>661</v>
      </c>
      <c r="C210" s="14" t="s">
        <v>44</v>
      </c>
      <c r="D210" s="110">
        <v>48004.783999999992</v>
      </c>
      <c r="E210" s="110">
        <v>0</v>
      </c>
      <c r="F210" s="110">
        <v>4749.07</v>
      </c>
      <c r="G210" s="110">
        <v>9258.65</v>
      </c>
      <c r="H210" s="110">
        <v>0</v>
      </c>
      <c r="I210" s="110">
        <v>0</v>
      </c>
      <c r="J210" s="110">
        <v>2400</v>
      </c>
      <c r="K210" s="110">
        <v>1928.42</v>
      </c>
      <c r="L210" s="110">
        <v>0</v>
      </c>
      <c r="M210" s="110">
        <v>62.5</v>
      </c>
      <c r="N210" s="110">
        <f t="shared" si="21"/>
        <v>64412.503999999994</v>
      </c>
      <c r="O210" s="110">
        <f t="shared" si="22"/>
        <v>1990.92</v>
      </c>
      <c r="P210" s="110">
        <v>191.85</v>
      </c>
      <c r="Q210" s="110">
        <v>0</v>
      </c>
      <c r="R210" s="110">
        <v>0</v>
      </c>
      <c r="S210" s="110">
        <f t="shared" si="23"/>
        <v>66595.274000000005</v>
      </c>
      <c r="T210" s="122">
        <f t="shared" si="24"/>
        <v>0.72084370431451317</v>
      </c>
      <c r="U210" s="122">
        <f t="shared" si="25"/>
        <v>7.1312417755049692E-2</v>
      </c>
      <c r="V210" s="109">
        <f t="shared" si="26"/>
        <v>97.447055975794242</v>
      </c>
      <c r="W210" s="109">
        <f t="shared" si="27"/>
        <v>7.1846747352496214</v>
      </c>
    </row>
    <row r="211" spans="1:23" x14ac:dyDescent="0.25">
      <c r="A211" s="11" t="s">
        <v>257</v>
      </c>
      <c r="B211" s="12">
        <v>6289</v>
      </c>
      <c r="C211" s="14" t="s">
        <v>54</v>
      </c>
      <c r="D211" s="110">
        <v>194304.77</v>
      </c>
      <c r="E211" s="110">
        <v>13915</v>
      </c>
      <c r="F211" s="110">
        <v>2707.58</v>
      </c>
      <c r="G211" s="110">
        <v>19886.399999999998</v>
      </c>
      <c r="H211" s="110">
        <v>1620</v>
      </c>
      <c r="I211" s="110">
        <v>0</v>
      </c>
      <c r="J211" s="110">
        <v>259.44</v>
      </c>
      <c r="K211" s="110">
        <v>31382</v>
      </c>
      <c r="L211" s="110">
        <v>31885.23</v>
      </c>
      <c r="M211" s="110">
        <v>0</v>
      </c>
      <c r="N211" s="110">
        <f t="shared" si="21"/>
        <v>250663.41999999998</v>
      </c>
      <c r="O211" s="110">
        <f t="shared" si="22"/>
        <v>45297</v>
      </c>
      <c r="P211" s="110">
        <v>57813.66</v>
      </c>
      <c r="Q211" s="110">
        <v>0</v>
      </c>
      <c r="R211" s="110">
        <v>0</v>
      </c>
      <c r="S211" s="110">
        <f t="shared" si="23"/>
        <v>353774.07999999996</v>
      </c>
      <c r="T211" s="122">
        <f t="shared" si="24"/>
        <v>0.5885670595200192</v>
      </c>
      <c r="U211" s="122">
        <f t="shared" si="25"/>
        <v>7.6534154226335638E-3</v>
      </c>
      <c r="V211" s="109">
        <f t="shared" si="26"/>
        <v>39.857436794402922</v>
      </c>
      <c r="W211" s="109">
        <f t="shared" si="27"/>
        <v>0.43052631578947365</v>
      </c>
    </row>
    <row r="212" spans="1:23" x14ac:dyDescent="0.25">
      <c r="A212" s="11" t="s">
        <v>258</v>
      </c>
      <c r="B212" s="12">
        <v>789</v>
      </c>
      <c r="C212" s="14" t="s">
        <v>44</v>
      </c>
      <c r="D212" s="110">
        <v>19697.830000000002</v>
      </c>
      <c r="E212" s="110">
        <v>0</v>
      </c>
      <c r="F212" s="110">
        <v>4440.9000000000005</v>
      </c>
      <c r="G212" s="110">
        <v>4974.3899999999994</v>
      </c>
      <c r="H212" s="110">
        <v>440</v>
      </c>
      <c r="I212" s="110">
        <v>0</v>
      </c>
      <c r="J212" s="110">
        <v>691.43</v>
      </c>
      <c r="K212" s="110">
        <v>11615</v>
      </c>
      <c r="L212" s="110">
        <v>0</v>
      </c>
      <c r="M212" s="110">
        <v>0</v>
      </c>
      <c r="N212" s="110">
        <f t="shared" si="21"/>
        <v>30244.550000000003</v>
      </c>
      <c r="O212" s="110">
        <f t="shared" si="22"/>
        <v>11615</v>
      </c>
      <c r="P212" s="110">
        <v>7220.89</v>
      </c>
      <c r="Q212" s="110">
        <v>0</v>
      </c>
      <c r="R212" s="110">
        <v>5317.63</v>
      </c>
      <c r="S212" s="110">
        <f t="shared" si="23"/>
        <v>54398.07</v>
      </c>
      <c r="T212" s="122">
        <f t="shared" si="24"/>
        <v>0.36210530998618151</v>
      </c>
      <c r="U212" s="122">
        <f t="shared" si="25"/>
        <v>8.1637087492258467E-2</v>
      </c>
      <c r="V212" s="109">
        <f t="shared" si="26"/>
        <v>38.332762991128014</v>
      </c>
      <c r="W212" s="109">
        <f t="shared" si="27"/>
        <v>5.6285171102661602</v>
      </c>
    </row>
    <row r="213" spans="1:23" x14ac:dyDescent="0.25">
      <c r="A213" s="11" t="s">
        <v>259</v>
      </c>
      <c r="B213" s="12">
        <v>392</v>
      </c>
      <c r="C213" s="14" t="s">
        <v>52</v>
      </c>
      <c r="D213" s="110">
        <v>16394.78</v>
      </c>
      <c r="E213" s="110">
        <v>0</v>
      </c>
      <c r="F213" s="110">
        <v>2929.2799999999997</v>
      </c>
      <c r="G213" s="110">
        <v>4913.6900000000005</v>
      </c>
      <c r="H213" s="110">
        <v>0</v>
      </c>
      <c r="I213" s="110">
        <v>0</v>
      </c>
      <c r="J213" s="110">
        <v>2645.4</v>
      </c>
      <c r="K213" s="110">
        <v>0</v>
      </c>
      <c r="L213" s="110">
        <v>699.72</v>
      </c>
      <c r="M213" s="110">
        <v>0</v>
      </c>
      <c r="N213" s="110">
        <f t="shared" si="21"/>
        <v>27582.870000000003</v>
      </c>
      <c r="O213" s="110">
        <f t="shared" si="22"/>
        <v>0</v>
      </c>
      <c r="P213" s="110">
        <v>1127</v>
      </c>
      <c r="Q213" s="110">
        <v>0</v>
      </c>
      <c r="R213" s="110">
        <v>0</v>
      </c>
      <c r="S213" s="110">
        <f t="shared" si="23"/>
        <v>28709.870000000003</v>
      </c>
      <c r="T213" s="122">
        <f t="shared" si="24"/>
        <v>0.57105030430301484</v>
      </c>
      <c r="U213" s="122">
        <f t="shared" si="25"/>
        <v>0.10203041671731705</v>
      </c>
      <c r="V213" s="109">
        <f t="shared" si="26"/>
        <v>70.364464285714291</v>
      </c>
      <c r="W213" s="109">
        <f t="shared" si="27"/>
        <v>7.4726530612244888</v>
      </c>
    </row>
    <row r="214" spans="1:23" x14ac:dyDescent="0.25">
      <c r="A214" s="11" t="s">
        <v>260</v>
      </c>
      <c r="B214" s="12">
        <v>255</v>
      </c>
      <c r="C214" s="14" t="s">
        <v>54</v>
      </c>
      <c r="D214" s="110">
        <v>12394.67</v>
      </c>
      <c r="E214" s="110">
        <v>0</v>
      </c>
      <c r="F214" s="110">
        <v>67.3</v>
      </c>
      <c r="G214" s="110">
        <v>3573.6900000000005</v>
      </c>
      <c r="H214" s="110">
        <v>0</v>
      </c>
      <c r="I214" s="110">
        <v>0</v>
      </c>
      <c r="J214" s="110">
        <v>4256.6499999999996</v>
      </c>
      <c r="K214" s="110">
        <v>0</v>
      </c>
      <c r="L214" s="110">
        <v>0</v>
      </c>
      <c r="M214" s="110">
        <v>0</v>
      </c>
      <c r="N214" s="110">
        <f t="shared" si="21"/>
        <v>20292.309999999998</v>
      </c>
      <c r="O214" s="110">
        <f t="shared" si="22"/>
        <v>0</v>
      </c>
      <c r="P214" s="110">
        <v>4624.93</v>
      </c>
      <c r="Q214" s="110">
        <v>0</v>
      </c>
      <c r="R214" s="110">
        <v>0</v>
      </c>
      <c r="S214" s="110">
        <f t="shared" si="23"/>
        <v>24917.239999999998</v>
      </c>
      <c r="T214" s="122">
        <f t="shared" si="24"/>
        <v>0.49743350387121532</v>
      </c>
      <c r="U214" s="122">
        <f t="shared" si="25"/>
        <v>2.7009411957343589E-3</v>
      </c>
      <c r="V214" s="109">
        <f t="shared" si="26"/>
        <v>79.577686274509801</v>
      </c>
      <c r="W214" s="109">
        <f t="shared" si="27"/>
        <v>0.26392156862745098</v>
      </c>
    </row>
    <row r="215" spans="1:23" x14ac:dyDescent="0.25">
      <c r="A215" s="11" t="s">
        <v>261</v>
      </c>
      <c r="B215" s="12">
        <v>1410</v>
      </c>
      <c r="C215" s="14" t="s">
        <v>65</v>
      </c>
      <c r="D215" s="110">
        <v>27837.85</v>
      </c>
      <c r="E215" s="110">
        <v>0</v>
      </c>
      <c r="F215" s="110">
        <v>622.47</v>
      </c>
      <c r="G215" s="110">
        <v>6431.7629999999999</v>
      </c>
      <c r="H215" s="110">
        <v>0</v>
      </c>
      <c r="I215" s="110">
        <v>0</v>
      </c>
      <c r="J215" s="110">
        <v>1246.3</v>
      </c>
      <c r="K215" s="110">
        <v>0</v>
      </c>
      <c r="L215" s="110">
        <v>3877.5</v>
      </c>
      <c r="M215" s="110">
        <v>0</v>
      </c>
      <c r="N215" s="110">
        <f t="shared" si="21"/>
        <v>40015.883000000002</v>
      </c>
      <c r="O215" s="110">
        <f t="shared" si="22"/>
        <v>0</v>
      </c>
      <c r="P215" s="110">
        <v>0</v>
      </c>
      <c r="Q215" s="110">
        <v>0</v>
      </c>
      <c r="R215" s="110">
        <v>0</v>
      </c>
      <c r="S215" s="110">
        <f t="shared" si="23"/>
        <v>40015.883000000002</v>
      </c>
      <c r="T215" s="122">
        <f t="shared" si="24"/>
        <v>0.69567001682806795</v>
      </c>
      <c r="U215" s="122">
        <f t="shared" si="25"/>
        <v>1.5555573270743519E-2</v>
      </c>
      <c r="V215" s="109">
        <f t="shared" si="26"/>
        <v>28.380058865248227</v>
      </c>
      <c r="W215" s="109">
        <f t="shared" si="27"/>
        <v>0.44146808510638302</v>
      </c>
    </row>
    <row r="216" spans="1:23" x14ac:dyDescent="0.25">
      <c r="A216" s="11" t="s">
        <v>262</v>
      </c>
      <c r="B216" s="12">
        <v>12791</v>
      </c>
      <c r="C216" s="14" t="s">
        <v>44</v>
      </c>
      <c r="D216" s="110">
        <v>254104</v>
      </c>
      <c r="E216" s="110">
        <v>0</v>
      </c>
      <c r="F216" s="110">
        <v>3134</v>
      </c>
      <c r="G216" s="110">
        <v>35299</v>
      </c>
      <c r="H216" s="110">
        <v>4073</v>
      </c>
      <c r="I216" s="110">
        <v>0</v>
      </c>
      <c r="J216" s="110">
        <v>45184</v>
      </c>
      <c r="K216" s="110">
        <v>24285</v>
      </c>
      <c r="L216" s="110">
        <v>0</v>
      </c>
      <c r="M216" s="110">
        <v>0</v>
      </c>
      <c r="N216" s="110">
        <f t="shared" si="21"/>
        <v>341794</v>
      </c>
      <c r="O216" s="110">
        <f t="shared" si="22"/>
        <v>24285</v>
      </c>
      <c r="P216" s="110">
        <v>22682</v>
      </c>
      <c r="Q216" s="110">
        <v>0</v>
      </c>
      <c r="R216" s="110">
        <v>43382</v>
      </c>
      <c r="S216" s="110">
        <f t="shared" si="23"/>
        <v>432143</v>
      </c>
      <c r="T216" s="122">
        <f t="shared" si="24"/>
        <v>0.5880090618151862</v>
      </c>
      <c r="U216" s="122">
        <f t="shared" si="25"/>
        <v>7.2522290075276007E-3</v>
      </c>
      <c r="V216" s="109">
        <f t="shared" si="26"/>
        <v>26.72144476585099</v>
      </c>
      <c r="W216" s="109">
        <f t="shared" si="27"/>
        <v>0.24501602689390978</v>
      </c>
    </row>
    <row r="217" spans="1:23" x14ac:dyDescent="0.25">
      <c r="A217" s="11" t="s">
        <v>263</v>
      </c>
      <c r="B217" s="12">
        <v>12621</v>
      </c>
      <c r="C217" s="14" t="s">
        <v>44</v>
      </c>
      <c r="D217" s="110">
        <v>468630</v>
      </c>
      <c r="E217" s="110">
        <v>52283</v>
      </c>
      <c r="F217" s="110">
        <v>67009</v>
      </c>
      <c r="G217" s="110">
        <v>37665</v>
      </c>
      <c r="H217" s="110">
        <v>0</v>
      </c>
      <c r="I217" s="110">
        <v>83000</v>
      </c>
      <c r="J217" s="110">
        <v>100354</v>
      </c>
      <c r="K217" s="110">
        <v>25546</v>
      </c>
      <c r="L217" s="110">
        <v>54270</v>
      </c>
      <c r="M217" s="110">
        <v>3887</v>
      </c>
      <c r="N217" s="110">
        <f t="shared" si="21"/>
        <v>727928</v>
      </c>
      <c r="O217" s="110">
        <f t="shared" si="22"/>
        <v>164716</v>
      </c>
      <c r="P217" s="110">
        <v>22682</v>
      </c>
      <c r="Q217" s="110">
        <v>0</v>
      </c>
      <c r="R217" s="110">
        <v>14442</v>
      </c>
      <c r="S217" s="110">
        <f t="shared" si="23"/>
        <v>929768</v>
      </c>
      <c r="T217" s="122">
        <f t="shared" si="24"/>
        <v>0.56026126947797728</v>
      </c>
      <c r="U217" s="122">
        <f t="shared" si="25"/>
        <v>7.2070667091145318E-2</v>
      </c>
      <c r="V217" s="109">
        <f t="shared" si="26"/>
        <v>57.675936930512634</v>
      </c>
      <c r="W217" s="109">
        <f t="shared" si="27"/>
        <v>5.3093257269629985</v>
      </c>
    </row>
    <row r="218" spans="1:23" x14ac:dyDescent="0.25">
      <c r="A218" s="11" t="s">
        <v>264</v>
      </c>
      <c r="B218" s="12">
        <v>10866</v>
      </c>
      <c r="C218" s="14" t="s">
        <v>44</v>
      </c>
      <c r="D218" s="110">
        <v>0</v>
      </c>
      <c r="E218" s="110">
        <v>0</v>
      </c>
      <c r="F218" s="110">
        <v>0</v>
      </c>
      <c r="G218" s="110">
        <v>1837.75</v>
      </c>
      <c r="H218" s="110">
        <v>752.52</v>
      </c>
      <c r="I218" s="110">
        <v>0</v>
      </c>
      <c r="J218" s="110">
        <v>0</v>
      </c>
      <c r="K218" s="110">
        <v>0</v>
      </c>
      <c r="L218" s="110">
        <v>125364.84</v>
      </c>
      <c r="M218" s="110">
        <v>0</v>
      </c>
      <c r="N218" s="110">
        <f t="shared" si="21"/>
        <v>127955.11</v>
      </c>
      <c r="O218" s="110">
        <f t="shared" si="22"/>
        <v>0</v>
      </c>
      <c r="P218" s="110">
        <v>0</v>
      </c>
      <c r="Q218" s="110">
        <v>0</v>
      </c>
      <c r="R218" s="110">
        <v>0</v>
      </c>
      <c r="S218" s="110">
        <f t="shared" si="23"/>
        <v>127955.11</v>
      </c>
      <c r="T218" s="122">
        <f t="shared" si="24"/>
        <v>0</v>
      </c>
      <c r="U218" s="122">
        <f t="shared" si="25"/>
        <v>0</v>
      </c>
      <c r="V218" s="109">
        <f t="shared" si="26"/>
        <v>11.775732560279772</v>
      </c>
      <c r="W218" s="109">
        <f t="shared" si="27"/>
        <v>0</v>
      </c>
    </row>
    <row r="219" spans="1:23" x14ac:dyDescent="0.25">
      <c r="A219" s="11" t="s">
        <v>265</v>
      </c>
      <c r="B219" s="12">
        <v>10574</v>
      </c>
      <c r="C219" s="14" t="s">
        <v>44</v>
      </c>
      <c r="D219" s="110">
        <v>352578.4</v>
      </c>
      <c r="E219" s="110">
        <v>24240.29</v>
      </c>
      <c r="F219" s="110">
        <v>25158.07</v>
      </c>
      <c r="G219" s="110">
        <v>22647.05</v>
      </c>
      <c r="H219" s="110">
        <v>2927.62</v>
      </c>
      <c r="I219" s="110">
        <v>0</v>
      </c>
      <c r="J219" s="110">
        <v>3213.63</v>
      </c>
      <c r="K219" s="110">
        <v>20298.97</v>
      </c>
      <c r="L219" s="110">
        <v>0</v>
      </c>
      <c r="M219" s="110">
        <v>0</v>
      </c>
      <c r="N219" s="110">
        <f t="shared" si="21"/>
        <v>406524.77</v>
      </c>
      <c r="O219" s="110">
        <f t="shared" si="22"/>
        <v>44539.26</v>
      </c>
      <c r="P219" s="110">
        <v>5846.4400000000005</v>
      </c>
      <c r="Q219" s="110">
        <v>0</v>
      </c>
      <c r="R219" s="110">
        <v>0</v>
      </c>
      <c r="S219" s="110">
        <f t="shared" si="23"/>
        <v>456910.47000000003</v>
      </c>
      <c r="T219" s="122">
        <f t="shared" si="24"/>
        <v>0.82471012318890391</v>
      </c>
      <c r="U219" s="122">
        <f t="shared" si="25"/>
        <v>5.5061268348698594E-2</v>
      </c>
      <c r="V219" s="109">
        <f t="shared" si="26"/>
        <v>38.445694155475699</v>
      </c>
      <c r="W219" s="109">
        <f t="shared" si="27"/>
        <v>2.3792386986949121</v>
      </c>
    </row>
    <row r="220" spans="1:23" x14ac:dyDescent="0.25">
      <c r="A220" s="11" t="s">
        <v>266</v>
      </c>
      <c r="B220" s="12">
        <v>125032</v>
      </c>
      <c r="C220" s="14" t="s">
        <v>50</v>
      </c>
      <c r="D220" s="110">
        <v>3844993</v>
      </c>
      <c r="E220" s="110">
        <v>0</v>
      </c>
      <c r="F220" s="110">
        <v>110891</v>
      </c>
      <c r="G220" s="110">
        <v>566688</v>
      </c>
      <c r="H220" s="110">
        <v>5074</v>
      </c>
      <c r="I220" s="110">
        <v>0</v>
      </c>
      <c r="J220" s="110">
        <v>503503</v>
      </c>
      <c r="K220" s="110">
        <v>0</v>
      </c>
      <c r="L220" s="110">
        <v>0</v>
      </c>
      <c r="M220" s="110">
        <v>0</v>
      </c>
      <c r="N220" s="110">
        <f t="shared" si="21"/>
        <v>5031149</v>
      </c>
      <c r="O220" s="110">
        <f t="shared" si="22"/>
        <v>0</v>
      </c>
      <c r="P220" s="110">
        <v>15349</v>
      </c>
      <c r="Q220" s="110">
        <v>0</v>
      </c>
      <c r="R220" s="110">
        <v>644774</v>
      </c>
      <c r="S220" s="110">
        <f t="shared" si="23"/>
        <v>5691272</v>
      </c>
      <c r="T220" s="122">
        <f t="shared" si="24"/>
        <v>0.67559466495363429</v>
      </c>
      <c r="U220" s="122">
        <f t="shared" si="25"/>
        <v>1.9484396458296142E-2</v>
      </c>
      <c r="V220" s="109">
        <f t="shared" si="26"/>
        <v>40.238890843943949</v>
      </c>
      <c r="W220" s="109">
        <f t="shared" si="27"/>
        <v>0.88690095335594088</v>
      </c>
    </row>
    <row r="221" spans="1:23" x14ac:dyDescent="0.25">
      <c r="A221" s="11" t="s">
        <v>267</v>
      </c>
      <c r="B221" s="12">
        <v>4612</v>
      </c>
      <c r="C221" s="14" t="s">
        <v>44</v>
      </c>
      <c r="D221" s="110">
        <v>87419.18</v>
      </c>
      <c r="E221" s="110">
        <v>0</v>
      </c>
      <c r="F221" s="110">
        <v>49496.340000000004</v>
      </c>
      <c r="G221" s="110">
        <v>14603.579999999998</v>
      </c>
      <c r="H221" s="110">
        <v>8032.63</v>
      </c>
      <c r="I221" s="110">
        <v>0</v>
      </c>
      <c r="J221" s="110">
        <v>0</v>
      </c>
      <c r="K221" s="110">
        <v>0</v>
      </c>
      <c r="L221" s="110">
        <v>33648.18</v>
      </c>
      <c r="M221" s="110">
        <v>0</v>
      </c>
      <c r="N221" s="110">
        <f t="shared" si="21"/>
        <v>193199.90999999997</v>
      </c>
      <c r="O221" s="110">
        <f t="shared" si="22"/>
        <v>0</v>
      </c>
      <c r="P221" s="110">
        <v>4241.5</v>
      </c>
      <c r="Q221" s="110">
        <v>0</v>
      </c>
      <c r="R221" s="110">
        <v>0</v>
      </c>
      <c r="S221" s="110">
        <f t="shared" si="23"/>
        <v>197441.40999999997</v>
      </c>
      <c r="T221" s="122">
        <f t="shared" si="24"/>
        <v>0.44276010792264908</v>
      </c>
      <c r="U221" s="122">
        <f t="shared" si="25"/>
        <v>0.25068874862674456</v>
      </c>
      <c r="V221" s="109">
        <f t="shared" si="26"/>
        <v>41.890700346921072</v>
      </c>
      <c r="W221" s="109">
        <f t="shared" si="27"/>
        <v>10.732077189939289</v>
      </c>
    </row>
    <row r="222" spans="1:23" x14ac:dyDescent="0.25">
      <c r="A222" s="11" t="s">
        <v>268</v>
      </c>
      <c r="B222" s="12">
        <v>10469</v>
      </c>
      <c r="C222" s="14" t="s">
        <v>44</v>
      </c>
      <c r="D222" s="110">
        <v>357448</v>
      </c>
      <c r="E222" s="110">
        <v>0</v>
      </c>
      <c r="F222" s="110">
        <v>32971</v>
      </c>
      <c r="G222" s="110">
        <v>48778</v>
      </c>
      <c r="H222" s="110">
        <v>9305</v>
      </c>
      <c r="I222" s="110">
        <v>0</v>
      </c>
      <c r="J222" s="110">
        <v>16828</v>
      </c>
      <c r="K222" s="110">
        <v>0</v>
      </c>
      <c r="L222" s="110">
        <v>0</v>
      </c>
      <c r="M222" s="110">
        <v>0</v>
      </c>
      <c r="N222" s="110">
        <f t="shared" si="21"/>
        <v>465330</v>
      </c>
      <c r="O222" s="110">
        <f t="shared" si="22"/>
        <v>0</v>
      </c>
      <c r="P222" s="110">
        <v>0</v>
      </c>
      <c r="Q222" s="110">
        <v>0</v>
      </c>
      <c r="R222" s="110">
        <v>834</v>
      </c>
      <c r="S222" s="110">
        <f t="shared" si="23"/>
        <v>466164</v>
      </c>
      <c r="T222" s="122">
        <f t="shared" si="24"/>
        <v>0.76678593799607009</v>
      </c>
      <c r="U222" s="122">
        <f t="shared" si="25"/>
        <v>7.0728327369766864E-2</v>
      </c>
      <c r="V222" s="109">
        <f t="shared" si="26"/>
        <v>44.448371382175949</v>
      </c>
      <c r="W222" s="109">
        <f t="shared" si="27"/>
        <v>3.1493934473206608</v>
      </c>
    </row>
    <row r="223" spans="1:23" x14ac:dyDescent="0.25">
      <c r="A223" s="11" t="s">
        <v>269</v>
      </c>
      <c r="B223" s="12">
        <v>178</v>
      </c>
      <c r="C223" s="14" t="s">
        <v>39</v>
      </c>
      <c r="D223" s="110">
        <v>8241.36</v>
      </c>
      <c r="E223" s="110">
        <v>0</v>
      </c>
      <c r="F223" s="110">
        <v>1185.8800000000001</v>
      </c>
      <c r="G223" s="110">
        <v>994.83</v>
      </c>
      <c r="H223" s="110">
        <v>0</v>
      </c>
      <c r="I223" s="110">
        <v>0</v>
      </c>
      <c r="J223" s="110">
        <v>728</v>
      </c>
      <c r="K223" s="110">
        <v>1000</v>
      </c>
      <c r="L223" s="110">
        <v>801</v>
      </c>
      <c r="M223" s="110">
        <v>0</v>
      </c>
      <c r="N223" s="110">
        <f t="shared" si="21"/>
        <v>11951.070000000002</v>
      </c>
      <c r="O223" s="110">
        <f t="shared" si="22"/>
        <v>1000</v>
      </c>
      <c r="P223" s="110">
        <v>743.4</v>
      </c>
      <c r="Q223" s="110">
        <v>0</v>
      </c>
      <c r="R223" s="110">
        <v>0</v>
      </c>
      <c r="S223" s="110">
        <f t="shared" si="23"/>
        <v>13694.470000000001</v>
      </c>
      <c r="T223" s="122">
        <f t="shared" si="24"/>
        <v>0.60180204126191084</v>
      </c>
      <c r="U223" s="122">
        <f t="shared" si="25"/>
        <v>8.6595538198995653E-2</v>
      </c>
      <c r="V223" s="109">
        <f t="shared" si="26"/>
        <v>67.140842696629221</v>
      </c>
      <c r="W223" s="109">
        <f t="shared" si="27"/>
        <v>6.6622471910112369</v>
      </c>
    </row>
    <row r="224" spans="1:23" x14ac:dyDescent="0.25">
      <c r="A224" s="11"/>
      <c r="B224" s="111"/>
      <c r="C224" s="17"/>
      <c r="Q224">
        <v>0</v>
      </c>
      <c r="T224" s="122"/>
      <c r="U224" s="122"/>
      <c r="V224" s="109"/>
      <c r="W224" s="109"/>
    </row>
    <row r="225" spans="1:23" x14ac:dyDescent="0.25">
      <c r="A225" s="67" t="s">
        <v>278</v>
      </c>
      <c r="B225" s="68">
        <f>SUBTOTAL(9,B2:B223)</f>
        <v>3746528</v>
      </c>
      <c r="C225" s="68"/>
      <c r="D225" s="117">
        <f>SUBTOTAL(9,D2:D223)</f>
        <v>126441851.02500004</v>
      </c>
      <c r="E225" s="117">
        <f t="shared" ref="E225:S225" si="28">SUBTOTAL(9,E2:E223)</f>
        <v>1164791.06</v>
      </c>
      <c r="F225" s="117">
        <f t="shared" si="28"/>
        <v>9769751.5499999989</v>
      </c>
      <c r="G225" s="117">
        <f t="shared" si="28"/>
        <v>19518551.322200019</v>
      </c>
      <c r="H225" s="117">
        <f t="shared" si="28"/>
        <v>275369.6399999999</v>
      </c>
      <c r="I225" s="117">
        <f t="shared" si="28"/>
        <v>307882.04000000004</v>
      </c>
      <c r="J225" s="117">
        <f t="shared" si="28"/>
        <v>13203288.159999996</v>
      </c>
      <c r="K225" s="117">
        <f t="shared" si="28"/>
        <v>870985.10000000009</v>
      </c>
      <c r="L225" s="117">
        <f t="shared" si="28"/>
        <v>6792464.2009999994</v>
      </c>
      <c r="M225" s="117">
        <f t="shared" si="28"/>
        <v>419673.66</v>
      </c>
      <c r="N225" s="117">
        <f t="shared" si="28"/>
        <v>176001275.89820001</v>
      </c>
      <c r="O225" s="117">
        <f t="shared" si="28"/>
        <v>2763331.8600000003</v>
      </c>
      <c r="P225" s="117">
        <f t="shared" si="28"/>
        <v>10240014.740000002</v>
      </c>
      <c r="Q225" s="117">
        <f t="shared" si="28"/>
        <v>567288.14</v>
      </c>
      <c r="R225" s="117">
        <f t="shared" si="28"/>
        <v>21695304.399999999</v>
      </c>
      <c r="S225" s="117">
        <f t="shared" si="28"/>
        <v>211267215.03819987</v>
      </c>
      <c r="T225" s="123">
        <f t="shared" si="24"/>
        <v>0.60400588923334408</v>
      </c>
      <c r="U225" s="131">
        <f t="shared" si="25"/>
        <v>4.6243576166010901E-2</v>
      </c>
      <c r="V225" s="130">
        <f t="shared" si="26"/>
        <v>46.977168166953511</v>
      </c>
      <c r="W225" s="130">
        <f t="shared" si="27"/>
        <v>2.6076814453275134</v>
      </c>
    </row>
    <row r="226" spans="1:23" x14ac:dyDescent="0.25">
      <c r="A226" s="73" t="s">
        <v>279</v>
      </c>
      <c r="B226" s="74">
        <f xml:space="preserve"> SUBTOTAL(1,B2:B223)</f>
        <v>16876.252252252252</v>
      </c>
      <c r="C226" s="74"/>
      <c r="D226" s="103">
        <f xml:space="preserve"> SUBTOTAL(1,D2:D223)</f>
        <v>569557.88750000019</v>
      </c>
      <c r="E226" s="103">
        <f t="shared" ref="E226:S226" si="29" xml:space="preserve"> SUBTOTAL(1,E2:E223)</f>
        <v>5246.8065765765768</v>
      </c>
      <c r="F226" s="103">
        <f t="shared" si="29"/>
        <v>44007.889864864861</v>
      </c>
      <c r="G226" s="103">
        <f t="shared" si="29"/>
        <v>87921.402352252335</v>
      </c>
      <c r="H226" s="103">
        <f t="shared" si="29"/>
        <v>1240.4037837837834</v>
      </c>
      <c r="I226" s="103">
        <f t="shared" si="29"/>
        <v>1386.8560360360361</v>
      </c>
      <c r="J226" s="103">
        <f t="shared" si="29"/>
        <v>59474.270990990975</v>
      </c>
      <c r="K226" s="103">
        <f t="shared" si="29"/>
        <v>3923.3563063063066</v>
      </c>
      <c r="L226" s="103">
        <f t="shared" si="29"/>
        <v>30596.685590090088</v>
      </c>
      <c r="M226" s="103">
        <f t="shared" si="29"/>
        <v>1890.4218918918918</v>
      </c>
      <c r="N226" s="103">
        <f t="shared" si="29"/>
        <v>792798.54008198204</v>
      </c>
      <c r="O226" s="103">
        <f t="shared" si="29"/>
        <v>12447.440810810813</v>
      </c>
      <c r="P226" s="103">
        <f t="shared" si="29"/>
        <v>46126.192522522535</v>
      </c>
      <c r="Q226" s="103">
        <f t="shared" si="29"/>
        <v>2555.3519819819821</v>
      </c>
      <c r="R226" s="103">
        <f t="shared" si="29"/>
        <v>97726.596396396388</v>
      </c>
      <c r="S226" s="103">
        <f t="shared" si="29"/>
        <v>951654.12179369316</v>
      </c>
      <c r="T226" s="97">
        <f t="shared" ref="T226:W226" si="30" xml:space="preserve"> SUBTOTAL(1,T2:T223)</f>
        <v>0.57037805523559215</v>
      </c>
      <c r="U226" s="97">
        <f t="shared" si="30"/>
        <v>4.0436934262949253E-2</v>
      </c>
      <c r="V226" s="132">
        <f t="shared" si="30"/>
        <v>58.173869745219868</v>
      </c>
      <c r="W226" s="132">
        <f t="shared" si="30"/>
        <v>2.9334123239036094</v>
      </c>
    </row>
    <row r="227" spans="1:23" x14ac:dyDescent="0.25">
      <c r="A227" s="81" t="s">
        <v>280</v>
      </c>
      <c r="B227" s="82">
        <f xml:space="preserve"> MEDIAN(B2:B223)</f>
        <v>1904</v>
      </c>
      <c r="C227" s="82"/>
      <c r="D227" s="121">
        <f xml:space="preserve"> MEDIAN(D2:D223)</f>
        <v>43697.074999999997</v>
      </c>
      <c r="E227" s="121">
        <f t="shared" ref="E227:S227" si="31" xml:space="preserve"> MEDIAN(E2:E223)</f>
        <v>0</v>
      </c>
      <c r="F227" s="121">
        <f t="shared" si="31"/>
        <v>2413.8849999999998</v>
      </c>
      <c r="G227" s="121">
        <f t="shared" si="31"/>
        <v>8336.2699999999968</v>
      </c>
      <c r="H227" s="121">
        <f t="shared" si="31"/>
        <v>173.95500000000001</v>
      </c>
      <c r="I227" s="121">
        <f t="shared" si="31"/>
        <v>0</v>
      </c>
      <c r="J227" s="121">
        <f t="shared" si="31"/>
        <v>3032.4</v>
      </c>
      <c r="K227" s="121">
        <f t="shared" si="31"/>
        <v>0</v>
      </c>
      <c r="L227" s="121">
        <f t="shared" si="31"/>
        <v>2511.895</v>
      </c>
      <c r="M227" s="121">
        <f t="shared" si="31"/>
        <v>0</v>
      </c>
      <c r="N227" s="121">
        <f t="shared" si="31"/>
        <v>83385.505000000005</v>
      </c>
      <c r="O227" s="121">
        <f t="shared" si="31"/>
        <v>0</v>
      </c>
      <c r="P227" s="121">
        <f t="shared" si="31"/>
        <v>397.34000000000003</v>
      </c>
      <c r="Q227" s="121">
        <f t="shared" si="31"/>
        <v>0</v>
      </c>
      <c r="R227" s="121">
        <f t="shared" si="31"/>
        <v>0</v>
      </c>
      <c r="S227" s="121">
        <f t="shared" si="31"/>
        <v>103440.235</v>
      </c>
      <c r="T227" s="133">
        <f t="shared" ref="T227:W227" si="32" xml:space="preserve"> MEDIAN(T2:T223)</f>
        <v>0.61720579772298678</v>
      </c>
      <c r="U227" s="133">
        <f t="shared" si="32"/>
        <v>2.18884237838003E-2</v>
      </c>
      <c r="V227" s="124">
        <f t="shared" si="32"/>
        <v>48.671607164027677</v>
      </c>
      <c r="W227" s="124">
        <f t="shared" si="32"/>
        <v>1.5323085592246035</v>
      </c>
    </row>
  </sheetData>
  <autoFilter ref="A1:W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0.85546875" bestFit="1" customWidth="1"/>
    <col min="2" max="2" width="15.28515625" style="88" bestFit="1" customWidth="1"/>
    <col min="3" max="3" width="14" style="88" bestFit="1" customWidth="1"/>
    <col min="4" max="4" width="12.7109375" bestFit="1" customWidth="1"/>
    <col min="5" max="5" width="12.42578125" bestFit="1" customWidth="1"/>
    <col min="6" max="6" width="16.85546875" style="94" bestFit="1" customWidth="1"/>
    <col min="7" max="7" width="16" bestFit="1" customWidth="1"/>
    <col min="8" max="8" width="16.85546875" style="90" bestFit="1" customWidth="1"/>
    <col min="9" max="9" width="14.140625" style="90" customWidth="1"/>
    <col min="10" max="10" width="15.85546875" style="90" bestFit="1" customWidth="1"/>
    <col min="11" max="11" width="14.28515625" bestFit="1" customWidth="1"/>
    <col min="12" max="13" width="14.28515625" style="90" bestFit="1" customWidth="1"/>
    <col min="14" max="14" width="11.5703125" style="91" bestFit="1" customWidth="1"/>
    <col min="15" max="15" width="17.140625" style="91" bestFit="1" customWidth="1"/>
    <col min="16" max="16" width="13.85546875" style="91" bestFit="1" customWidth="1"/>
    <col min="17" max="17" width="15.42578125" style="91" bestFit="1" customWidth="1"/>
    <col min="18" max="18" width="12.7109375" style="91" bestFit="1" customWidth="1"/>
    <col min="19" max="19" width="15.42578125" bestFit="1" customWidth="1"/>
    <col min="20" max="20" width="11.28515625" bestFit="1" customWidth="1"/>
    <col min="21" max="21" width="16" style="91" bestFit="1" customWidth="1"/>
    <col min="22" max="22" width="16" style="277" bestFit="1" customWidth="1"/>
    <col min="23" max="23" width="14.42578125" style="91" bestFit="1" customWidth="1"/>
    <col min="24" max="24" width="14.28515625" style="91" bestFit="1" customWidth="1"/>
    <col min="25" max="25" width="13.85546875" style="91" bestFit="1" customWidth="1"/>
    <col min="26" max="26" width="14.5703125" style="91" bestFit="1" customWidth="1"/>
    <col min="27" max="28" width="12.7109375" style="91" bestFit="1" customWidth="1"/>
    <col min="29" max="29" width="15.85546875" style="91" bestFit="1" customWidth="1"/>
    <col min="30" max="30" width="13.7109375" style="91" bestFit="1" customWidth="1"/>
    <col min="31" max="31" width="15.42578125" style="91" bestFit="1" customWidth="1"/>
    <col min="32" max="32" width="17" style="91" bestFit="1" customWidth="1"/>
    <col min="33" max="33" width="17.140625" style="91" bestFit="1" customWidth="1"/>
    <col min="34" max="34" width="17.28515625" style="92" bestFit="1" customWidth="1"/>
    <col min="35" max="36" width="16.7109375" style="91" bestFit="1" customWidth="1"/>
    <col min="37" max="37" width="17.28515625" style="92" bestFit="1" customWidth="1"/>
    <col min="38" max="38" width="19.42578125" style="88" bestFit="1" customWidth="1"/>
  </cols>
  <sheetData>
    <row r="1" spans="1:38" s="10" customFormat="1" ht="55.15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2" t="s">
        <v>6</v>
      </c>
      <c r="H1" s="6" t="s">
        <v>7</v>
      </c>
      <c r="I1" s="6" t="s">
        <v>8</v>
      </c>
      <c r="J1" s="6" t="s">
        <v>9</v>
      </c>
      <c r="K1" s="2" t="s">
        <v>10</v>
      </c>
      <c r="L1" s="6" t="s">
        <v>11</v>
      </c>
      <c r="M1" s="6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2" t="s">
        <v>18</v>
      </c>
      <c r="T1" s="2" t="s">
        <v>19</v>
      </c>
      <c r="U1" s="7" t="s">
        <v>20</v>
      </c>
      <c r="V1" s="26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8" t="s">
        <v>33</v>
      </c>
      <c r="AI1" s="7" t="s">
        <v>34</v>
      </c>
      <c r="AJ1" s="7" t="s">
        <v>35</v>
      </c>
      <c r="AK1" s="8" t="s">
        <v>36</v>
      </c>
      <c r="AL1" s="9" t="s">
        <v>37</v>
      </c>
    </row>
    <row r="2" spans="1:38" ht="14.45" x14ac:dyDescent="0.3">
      <c r="A2" s="11" t="s">
        <v>38</v>
      </c>
      <c r="B2" s="12">
        <v>495</v>
      </c>
      <c r="C2" s="13">
        <v>1</v>
      </c>
      <c r="D2" s="14" t="s">
        <v>39</v>
      </c>
      <c r="E2" s="15">
        <v>1</v>
      </c>
      <c r="F2" s="16">
        <v>800</v>
      </c>
      <c r="G2" s="17">
        <v>3</v>
      </c>
      <c r="H2" s="18">
        <v>673</v>
      </c>
      <c r="I2" s="18">
        <f>IF(H2="n/a","n/a", (H2/1820))</f>
        <v>0.3697802197802198</v>
      </c>
      <c r="J2" s="19">
        <f>IF(I2="n/a","n/a",IF(I2="n.d.","n.d.",IF(I2=0,0,B2/I2)))</f>
        <v>1338.632986627043</v>
      </c>
      <c r="K2" s="17">
        <v>9</v>
      </c>
      <c r="L2" s="18">
        <v>110</v>
      </c>
      <c r="M2" s="18">
        <f>IF(L2="n/a","n/a",IF(L2="n.d.","n.d.",L2/1820))</f>
        <v>6.043956043956044E-2</v>
      </c>
      <c r="N2" s="12">
        <v>5066</v>
      </c>
      <c r="O2" s="12">
        <v>0</v>
      </c>
      <c r="P2" s="12">
        <v>406</v>
      </c>
      <c r="Q2" s="12">
        <f>SUM(N2:P2)</f>
        <v>5472</v>
      </c>
      <c r="R2" s="12">
        <v>0</v>
      </c>
      <c r="S2" s="20">
        <f>Q2+R2</f>
        <v>5472</v>
      </c>
      <c r="T2" s="21">
        <f>IF(S2="n/a","n/a",IF(S2="n.d.","n.d.",S2/B2))</f>
        <v>11.054545454545455</v>
      </c>
      <c r="U2" s="12">
        <v>2480</v>
      </c>
      <c r="V2" s="268">
        <f>IF(U2="n/a","n/a",IF(U2="n.d.","n.d.",U2/B2))</f>
        <v>5.0101010101010104</v>
      </c>
      <c r="W2" s="22">
        <f>IF(U2="n/a","n/a",IF(U2="n.d.","n.d.",U2/S2))</f>
        <v>0.45321637426900585</v>
      </c>
      <c r="X2" s="12">
        <v>1098</v>
      </c>
      <c r="Y2" s="12">
        <v>1813</v>
      </c>
      <c r="Z2" s="12">
        <v>1050</v>
      </c>
      <c r="AA2" s="12">
        <v>2000</v>
      </c>
      <c r="AB2" s="12">
        <v>0</v>
      </c>
      <c r="AC2" s="12">
        <v>0</v>
      </c>
      <c r="AD2" s="12">
        <v>30</v>
      </c>
      <c r="AE2" s="12">
        <v>160</v>
      </c>
      <c r="AF2" s="12">
        <v>208</v>
      </c>
      <c r="AG2" s="23">
        <f>IF(AF2="n/a","n/a",(IF(AF2="n.d.","n.d.",(AF2/B2))))</f>
        <v>0.42020202020202019</v>
      </c>
      <c r="AH2" s="24">
        <v>105</v>
      </c>
      <c r="AI2" s="12">
        <v>3</v>
      </c>
      <c r="AJ2" s="12">
        <v>250</v>
      </c>
      <c r="AK2" s="24">
        <v>200</v>
      </c>
      <c r="AL2" s="25">
        <f>IF(AK2="n/a","n/a",(IF(AK2="n.d.","n.d.",AK2/(F2*AI2))))</f>
        <v>8.3333333333333329E-2</v>
      </c>
    </row>
    <row r="3" spans="1:38" ht="14.45" x14ac:dyDescent="0.3">
      <c r="A3" s="11" t="s">
        <v>40</v>
      </c>
      <c r="B3" s="12">
        <v>653</v>
      </c>
      <c r="C3" s="13">
        <v>1</v>
      </c>
      <c r="D3" s="14" t="s">
        <v>39</v>
      </c>
      <c r="E3" s="15">
        <v>1</v>
      </c>
      <c r="F3" s="16">
        <v>725</v>
      </c>
      <c r="G3" s="17">
        <v>5</v>
      </c>
      <c r="H3" s="18">
        <v>725</v>
      </c>
      <c r="I3" s="18">
        <f t="shared" ref="I3:I66" si="0">IF(H3="n/a","n/a", (H3/1820))</f>
        <v>0.39835164835164832</v>
      </c>
      <c r="J3" s="19">
        <f t="shared" ref="J3:J66" si="1">IF(I3="n/a","n/a",IF(I3="n.d.","n.d.",IF(I3=0,0,B3/I3)))</f>
        <v>1639.2551724137932</v>
      </c>
      <c r="K3" s="17">
        <v>0</v>
      </c>
      <c r="L3" s="18">
        <v>0</v>
      </c>
      <c r="M3" s="18">
        <f t="shared" ref="M3:M66" si="2">IF(L3="n/a","n/a",IF(L3="n.d.","n.d.",L3/1820))</f>
        <v>0</v>
      </c>
      <c r="N3" s="12">
        <v>5815</v>
      </c>
      <c r="O3" s="12">
        <v>215</v>
      </c>
      <c r="P3" s="12">
        <v>206</v>
      </c>
      <c r="Q3" s="12">
        <f t="shared" ref="Q3:Q66" si="3">SUM(N3:P3)</f>
        <v>6236</v>
      </c>
      <c r="R3" s="12">
        <v>0</v>
      </c>
      <c r="S3" s="20">
        <f t="shared" ref="S3:S66" si="4">Q3+R3</f>
        <v>6236</v>
      </c>
      <c r="T3" s="21">
        <f t="shared" ref="T3:T66" si="5">IF(S3="n/a","n/a",IF(S3="n.d.","n.d.",S3/B3))</f>
        <v>9.5497702909647781</v>
      </c>
      <c r="U3" s="12">
        <v>6398</v>
      </c>
      <c r="V3" s="268">
        <f t="shared" ref="V3:V66" si="6">IF(U3="n/a","n/a",IF(U3="n.d.","n.d.",U3/B3))</f>
        <v>9.7978560490045936</v>
      </c>
      <c r="W3" s="22">
        <f t="shared" ref="W3:W66" si="7">IF(U3="n/a","n/a",IF(U3="n.d.","n.d.",U3/S3))</f>
        <v>1.025978191148172</v>
      </c>
      <c r="X3" s="12">
        <v>3183</v>
      </c>
      <c r="Y3" s="12">
        <v>2115</v>
      </c>
      <c r="Z3" s="12">
        <v>500</v>
      </c>
      <c r="AA3" s="12">
        <v>1500</v>
      </c>
      <c r="AB3" s="12">
        <v>1908</v>
      </c>
      <c r="AC3" s="12">
        <v>25</v>
      </c>
      <c r="AD3" s="12">
        <v>0</v>
      </c>
      <c r="AE3" s="12">
        <v>0</v>
      </c>
      <c r="AF3" s="12">
        <v>211</v>
      </c>
      <c r="AG3" s="23">
        <f t="shared" ref="AG3:AG66" si="8">IF(AF3="n/a","n/a",(IF(AF3="n.d.","n.d.",(AF3/B3))))</f>
        <v>0.32312404287901991</v>
      </c>
      <c r="AH3" s="24">
        <v>210</v>
      </c>
      <c r="AI3" s="12">
        <v>4</v>
      </c>
      <c r="AJ3" s="12">
        <v>100</v>
      </c>
      <c r="AK3" s="24">
        <v>100</v>
      </c>
      <c r="AL3" s="25">
        <f t="shared" ref="AL3:AL66" si="9">IF(AK3="n/a","n/a",(IF(AK3="n.d.","n.d.",AK3/(F3*AI3))))</f>
        <v>3.4482758620689655E-2</v>
      </c>
    </row>
    <row r="4" spans="1:38" ht="14.45" x14ac:dyDescent="0.3">
      <c r="A4" s="11" t="s">
        <v>41</v>
      </c>
      <c r="B4" s="12">
        <v>61842</v>
      </c>
      <c r="C4" s="13">
        <v>1</v>
      </c>
      <c r="D4" s="14" t="s">
        <v>39</v>
      </c>
      <c r="E4" s="15" t="s">
        <v>42</v>
      </c>
      <c r="F4" s="16">
        <v>3351.5</v>
      </c>
      <c r="G4" s="17">
        <v>42</v>
      </c>
      <c r="H4" s="18">
        <v>48229.5</v>
      </c>
      <c r="I4" s="18">
        <f t="shared" si="0"/>
        <v>26.499725274725275</v>
      </c>
      <c r="J4" s="19">
        <f t="shared" si="1"/>
        <v>2333.6845706465961</v>
      </c>
      <c r="K4" s="17">
        <v>194</v>
      </c>
      <c r="L4" s="18">
        <v>2361</v>
      </c>
      <c r="M4" s="18">
        <f t="shared" si="2"/>
        <v>1.2972527472527473</v>
      </c>
      <c r="N4" s="12">
        <v>72192</v>
      </c>
      <c r="O4" s="12">
        <v>732</v>
      </c>
      <c r="P4" s="12">
        <v>11300</v>
      </c>
      <c r="Q4" s="12">
        <f t="shared" si="3"/>
        <v>84224</v>
      </c>
      <c r="R4" s="12">
        <v>0</v>
      </c>
      <c r="S4" s="20">
        <f t="shared" si="4"/>
        <v>84224</v>
      </c>
      <c r="T4" s="21">
        <f t="shared" si="5"/>
        <v>1.3619223181656479</v>
      </c>
      <c r="U4" s="12">
        <v>505541</v>
      </c>
      <c r="V4" s="268">
        <f t="shared" si="6"/>
        <v>8.1747194463309718</v>
      </c>
      <c r="W4" s="22">
        <f t="shared" si="7"/>
        <v>6.0023390007598785</v>
      </c>
      <c r="X4" s="12">
        <v>51048</v>
      </c>
      <c r="Y4" s="12">
        <v>35524</v>
      </c>
      <c r="Z4" s="12">
        <v>54806</v>
      </c>
      <c r="AA4" s="12">
        <v>190340</v>
      </c>
      <c r="AB4" s="12">
        <v>105785</v>
      </c>
      <c r="AC4" s="12">
        <v>20422</v>
      </c>
      <c r="AD4" s="12">
        <v>1605</v>
      </c>
      <c r="AE4" s="12">
        <v>28497</v>
      </c>
      <c r="AF4" s="12">
        <v>20234</v>
      </c>
      <c r="AG4" s="23">
        <f t="shared" si="8"/>
        <v>0.32718864202322046</v>
      </c>
      <c r="AH4" s="24">
        <v>974</v>
      </c>
      <c r="AI4" s="12">
        <v>27</v>
      </c>
      <c r="AJ4" s="12">
        <v>27608</v>
      </c>
      <c r="AK4" s="24">
        <v>27608</v>
      </c>
      <c r="AL4" s="25">
        <f t="shared" si="9"/>
        <v>0.30509279979666376</v>
      </c>
    </row>
    <row r="5" spans="1:38" ht="14.45" x14ac:dyDescent="0.3">
      <c r="A5" s="11" t="s">
        <v>43</v>
      </c>
      <c r="B5" s="12">
        <v>865</v>
      </c>
      <c r="C5" s="13">
        <v>1</v>
      </c>
      <c r="D5" s="14" t="s">
        <v>44</v>
      </c>
      <c r="E5" s="15" t="s">
        <v>42</v>
      </c>
      <c r="F5" s="16">
        <v>1180</v>
      </c>
      <c r="G5" s="17">
        <v>2</v>
      </c>
      <c r="H5" s="18">
        <v>2460</v>
      </c>
      <c r="I5" s="18">
        <f t="shared" si="0"/>
        <v>1.3516483516483517</v>
      </c>
      <c r="J5" s="19">
        <f t="shared" si="1"/>
        <v>639.95934959349586</v>
      </c>
      <c r="K5" s="17">
        <v>34</v>
      </c>
      <c r="L5" s="18">
        <v>160</v>
      </c>
      <c r="M5" s="18">
        <f t="shared" si="2"/>
        <v>8.7912087912087919E-2</v>
      </c>
      <c r="N5" s="12">
        <v>7484</v>
      </c>
      <c r="O5" s="12">
        <v>78</v>
      </c>
      <c r="P5" s="12">
        <v>5061</v>
      </c>
      <c r="Q5" s="12">
        <f t="shared" si="3"/>
        <v>12623</v>
      </c>
      <c r="R5" s="12">
        <v>68</v>
      </c>
      <c r="S5" s="20">
        <f t="shared" si="4"/>
        <v>12691</v>
      </c>
      <c r="T5" s="21">
        <f t="shared" si="5"/>
        <v>14.671676300578035</v>
      </c>
      <c r="U5" s="12">
        <v>29995</v>
      </c>
      <c r="V5" s="268">
        <f t="shared" si="6"/>
        <v>34.676300578034684</v>
      </c>
      <c r="W5" s="22">
        <f t="shared" si="7"/>
        <v>2.3634859349145065</v>
      </c>
      <c r="X5" s="12">
        <v>8800</v>
      </c>
      <c r="Y5" s="12">
        <v>9257</v>
      </c>
      <c r="Z5" s="12">
        <v>200</v>
      </c>
      <c r="AA5" s="12">
        <v>8400</v>
      </c>
      <c r="AB5" s="12">
        <v>3924</v>
      </c>
      <c r="AC5" s="12">
        <v>450</v>
      </c>
      <c r="AD5" s="12">
        <v>24</v>
      </c>
      <c r="AE5" s="12">
        <v>320</v>
      </c>
      <c r="AF5" s="12">
        <v>1200</v>
      </c>
      <c r="AG5" s="23">
        <f t="shared" si="8"/>
        <v>1.3872832369942196</v>
      </c>
      <c r="AH5" s="24">
        <v>180</v>
      </c>
      <c r="AI5" s="12">
        <v>9</v>
      </c>
      <c r="AJ5" s="12">
        <v>2370</v>
      </c>
      <c r="AK5" s="24">
        <v>2250</v>
      </c>
      <c r="AL5" s="25">
        <f t="shared" si="9"/>
        <v>0.21186440677966101</v>
      </c>
    </row>
    <row r="6" spans="1:38" ht="14.45" x14ac:dyDescent="0.3">
      <c r="A6" s="11" t="s">
        <v>45</v>
      </c>
      <c r="B6" s="12">
        <v>830</v>
      </c>
      <c r="C6" s="13">
        <v>1</v>
      </c>
      <c r="D6" s="14" t="s">
        <v>46</v>
      </c>
      <c r="E6" s="15" t="s">
        <v>42</v>
      </c>
      <c r="F6" s="16">
        <v>1064</v>
      </c>
      <c r="G6" s="17">
        <v>1</v>
      </c>
      <c r="H6" s="18">
        <v>1169</v>
      </c>
      <c r="I6" s="18">
        <f t="shared" si="0"/>
        <v>0.64230769230769236</v>
      </c>
      <c r="J6" s="19">
        <f t="shared" si="1"/>
        <v>1292.2155688622754</v>
      </c>
      <c r="K6" s="17">
        <v>1</v>
      </c>
      <c r="L6" s="18">
        <v>4</v>
      </c>
      <c r="M6" s="18">
        <f t="shared" si="2"/>
        <v>2.1978021978021978E-3</v>
      </c>
      <c r="N6" s="12">
        <v>4881</v>
      </c>
      <c r="O6" s="12">
        <v>271</v>
      </c>
      <c r="P6" s="12">
        <v>952</v>
      </c>
      <c r="Q6" s="12">
        <f t="shared" si="3"/>
        <v>6104</v>
      </c>
      <c r="R6" s="12">
        <v>0</v>
      </c>
      <c r="S6" s="20">
        <f t="shared" si="4"/>
        <v>6104</v>
      </c>
      <c r="T6" s="21">
        <f t="shared" si="5"/>
        <v>7.3542168674698791</v>
      </c>
      <c r="U6" s="12">
        <v>9882</v>
      </c>
      <c r="V6" s="268">
        <f t="shared" si="6"/>
        <v>11.906024096385542</v>
      </c>
      <c r="W6" s="22">
        <f t="shared" si="7"/>
        <v>1.6189384010484928</v>
      </c>
      <c r="X6" s="12">
        <v>5599</v>
      </c>
      <c r="Y6" s="12">
        <v>1867</v>
      </c>
      <c r="Z6" s="12">
        <v>588</v>
      </c>
      <c r="AA6" s="12">
        <v>4547</v>
      </c>
      <c r="AB6" s="12">
        <v>3832</v>
      </c>
      <c r="AC6" s="12">
        <v>503</v>
      </c>
      <c r="AD6" s="12">
        <v>47</v>
      </c>
      <c r="AE6" s="12">
        <v>76</v>
      </c>
      <c r="AF6" s="12">
        <v>282</v>
      </c>
      <c r="AG6" s="23">
        <f t="shared" si="8"/>
        <v>0.33975903614457831</v>
      </c>
      <c r="AH6" s="24">
        <v>92</v>
      </c>
      <c r="AI6" s="12">
        <v>4</v>
      </c>
      <c r="AJ6" s="12">
        <v>1053</v>
      </c>
      <c r="AK6" s="24">
        <v>785</v>
      </c>
      <c r="AL6" s="25">
        <f t="shared" si="9"/>
        <v>0.18444548872180452</v>
      </c>
    </row>
    <row r="7" spans="1:38" ht="14.45" x14ac:dyDescent="0.3">
      <c r="A7" s="11" t="s">
        <v>47</v>
      </c>
      <c r="B7" s="12">
        <v>174</v>
      </c>
      <c r="C7" s="13">
        <v>1</v>
      </c>
      <c r="D7" s="14" t="s">
        <v>46</v>
      </c>
      <c r="E7" s="15" t="s">
        <v>42</v>
      </c>
      <c r="F7" s="16">
        <v>450</v>
      </c>
      <c r="G7" s="17">
        <v>2</v>
      </c>
      <c r="H7" s="18">
        <v>495</v>
      </c>
      <c r="I7" s="18">
        <f t="shared" si="0"/>
        <v>0.27197802197802196</v>
      </c>
      <c r="J7" s="19">
        <f t="shared" si="1"/>
        <v>639.75757575757586</v>
      </c>
      <c r="K7" s="17">
        <v>106</v>
      </c>
      <c r="L7" s="18">
        <v>279</v>
      </c>
      <c r="M7" s="18">
        <f t="shared" si="2"/>
        <v>0.15329670329670331</v>
      </c>
      <c r="N7" s="12">
        <v>6174</v>
      </c>
      <c r="O7" s="12">
        <v>2</v>
      </c>
      <c r="P7" s="12">
        <v>271</v>
      </c>
      <c r="Q7" s="12">
        <f t="shared" si="3"/>
        <v>6447</v>
      </c>
      <c r="R7" s="12">
        <v>0</v>
      </c>
      <c r="S7" s="20">
        <f t="shared" si="4"/>
        <v>6447</v>
      </c>
      <c r="T7" s="21">
        <f t="shared" si="5"/>
        <v>37.051724137931032</v>
      </c>
      <c r="U7" s="12">
        <v>888</v>
      </c>
      <c r="V7" s="268">
        <f t="shared" si="6"/>
        <v>5.1034482758620694</v>
      </c>
      <c r="W7" s="22">
        <f t="shared" si="7"/>
        <v>0.13773848301535599</v>
      </c>
      <c r="X7" s="12">
        <v>467</v>
      </c>
      <c r="Y7" s="12">
        <v>642</v>
      </c>
      <c r="Z7" s="12">
        <v>250</v>
      </c>
      <c r="AA7" s="12">
        <v>250</v>
      </c>
      <c r="AB7" s="12">
        <v>1225</v>
      </c>
      <c r="AC7" s="12">
        <v>150</v>
      </c>
      <c r="AD7" s="12">
        <v>24</v>
      </c>
      <c r="AE7" s="12">
        <v>104</v>
      </c>
      <c r="AF7" s="12">
        <v>77</v>
      </c>
      <c r="AG7" s="23">
        <f t="shared" si="8"/>
        <v>0.44252873563218392</v>
      </c>
      <c r="AH7" s="24">
        <v>120</v>
      </c>
      <c r="AI7" s="12">
        <v>2</v>
      </c>
      <c r="AJ7" s="12">
        <v>120</v>
      </c>
      <c r="AK7" s="24">
        <v>110</v>
      </c>
      <c r="AL7" s="25">
        <f t="shared" si="9"/>
        <v>0.12222222222222222</v>
      </c>
    </row>
    <row r="8" spans="1:38" ht="14.45" x14ac:dyDescent="0.3">
      <c r="A8" s="11" t="s">
        <v>48</v>
      </c>
      <c r="B8" s="12">
        <v>207</v>
      </c>
      <c r="C8" s="13">
        <v>1</v>
      </c>
      <c r="D8" s="14" t="s">
        <v>46</v>
      </c>
      <c r="E8" s="15" t="s">
        <v>42</v>
      </c>
      <c r="F8" s="16">
        <v>800</v>
      </c>
      <c r="G8" s="17">
        <v>1</v>
      </c>
      <c r="H8" s="18">
        <v>1060</v>
      </c>
      <c r="I8" s="18">
        <f t="shared" si="0"/>
        <v>0.58241758241758246</v>
      </c>
      <c r="J8" s="19">
        <f t="shared" si="1"/>
        <v>355.41509433962261</v>
      </c>
      <c r="K8" s="17">
        <v>8</v>
      </c>
      <c r="L8" s="18">
        <v>370</v>
      </c>
      <c r="M8" s="18">
        <f t="shared" si="2"/>
        <v>0.2032967032967033</v>
      </c>
      <c r="N8" s="12">
        <v>5913</v>
      </c>
      <c r="O8" s="12">
        <v>19</v>
      </c>
      <c r="P8" s="12">
        <v>897</v>
      </c>
      <c r="Q8" s="12">
        <f t="shared" si="3"/>
        <v>6829</v>
      </c>
      <c r="R8" s="12">
        <v>0</v>
      </c>
      <c r="S8" s="20">
        <f t="shared" si="4"/>
        <v>6829</v>
      </c>
      <c r="T8" s="21">
        <f t="shared" si="5"/>
        <v>32.990338164251206</v>
      </c>
      <c r="U8" s="12">
        <v>2609</v>
      </c>
      <c r="V8" s="268">
        <f t="shared" si="6"/>
        <v>12.603864734299517</v>
      </c>
      <c r="W8" s="22">
        <f t="shared" si="7"/>
        <v>0.38204715185239418</v>
      </c>
      <c r="X8" s="12">
        <v>792</v>
      </c>
      <c r="Y8" s="12">
        <v>1051</v>
      </c>
      <c r="Z8" s="12">
        <v>4540</v>
      </c>
      <c r="AA8" s="12">
        <v>7558</v>
      </c>
      <c r="AB8" s="12">
        <v>879</v>
      </c>
      <c r="AC8" s="12">
        <v>0</v>
      </c>
      <c r="AD8" s="12">
        <v>10</v>
      </c>
      <c r="AE8" s="12">
        <v>185</v>
      </c>
      <c r="AF8" s="12">
        <v>148</v>
      </c>
      <c r="AG8" s="23">
        <f t="shared" si="8"/>
        <v>0.71497584541062797</v>
      </c>
      <c r="AH8" s="24">
        <v>86.4</v>
      </c>
      <c r="AI8" s="12">
        <v>13</v>
      </c>
      <c r="AJ8" s="12">
        <v>3520</v>
      </c>
      <c r="AK8" s="24">
        <v>970</v>
      </c>
      <c r="AL8" s="25">
        <f t="shared" si="9"/>
        <v>9.3269230769230771E-2</v>
      </c>
    </row>
    <row r="9" spans="1:38" ht="14.45" x14ac:dyDescent="0.3">
      <c r="A9" s="11" t="s">
        <v>49</v>
      </c>
      <c r="B9" s="12">
        <v>379</v>
      </c>
      <c r="C9" s="13">
        <v>1</v>
      </c>
      <c r="D9" s="26" t="s">
        <v>50</v>
      </c>
      <c r="E9" s="15">
        <v>1</v>
      </c>
      <c r="F9" s="16">
        <v>1665</v>
      </c>
      <c r="G9" s="17">
        <v>3</v>
      </c>
      <c r="H9" s="18">
        <v>1571</v>
      </c>
      <c r="I9" s="18">
        <f t="shared" si="0"/>
        <v>0.86318681318681323</v>
      </c>
      <c r="J9" s="19">
        <f t="shared" si="1"/>
        <v>439.07065563335453</v>
      </c>
      <c r="K9" s="17">
        <v>6</v>
      </c>
      <c r="L9" s="18">
        <v>279</v>
      </c>
      <c r="M9" s="18">
        <f t="shared" si="2"/>
        <v>0.15329670329670331</v>
      </c>
      <c r="N9" s="12">
        <v>6419</v>
      </c>
      <c r="O9" s="12">
        <v>0</v>
      </c>
      <c r="P9" s="12">
        <v>510</v>
      </c>
      <c r="Q9" s="12">
        <f t="shared" si="3"/>
        <v>6929</v>
      </c>
      <c r="R9" s="12">
        <v>0</v>
      </c>
      <c r="S9" s="20">
        <f t="shared" si="4"/>
        <v>6929</v>
      </c>
      <c r="T9" s="21">
        <f t="shared" si="5"/>
        <v>18.282321899736147</v>
      </c>
      <c r="U9" s="12">
        <v>1392</v>
      </c>
      <c r="V9" s="268">
        <f t="shared" si="6"/>
        <v>3.6728232189973613</v>
      </c>
      <c r="W9" s="22">
        <f t="shared" si="7"/>
        <v>0.20089479001298888</v>
      </c>
      <c r="X9" s="12">
        <v>70</v>
      </c>
      <c r="Y9" s="12">
        <v>256</v>
      </c>
      <c r="Z9" s="12">
        <v>0</v>
      </c>
      <c r="AA9" s="12">
        <v>1184</v>
      </c>
      <c r="AB9" s="12">
        <v>0</v>
      </c>
      <c r="AC9" s="12">
        <v>50</v>
      </c>
      <c r="AD9" s="12">
        <v>14</v>
      </c>
      <c r="AE9" s="12">
        <v>372</v>
      </c>
      <c r="AF9" s="12">
        <v>55</v>
      </c>
      <c r="AG9" s="23">
        <f t="shared" si="8"/>
        <v>0.14511873350923482</v>
      </c>
      <c r="AH9" s="24">
        <v>180.3</v>
      </c>
      <c r="AI9" s="12">
        <v>3</v>
      </c>
      <c r="AJ9" s="12">
        <v>631</v>
      </c>
      <c r="AK9" s="24">
        <v>277</v>
      </c>
      <c r="AL9" s="25">
        <f t="shared" si="9"/>
        <v>5.5455455455455459E-2</v>
      </c>
    </row>
    <row r="10" spans="1:38" ht="14.45" x14ac:dyDescent="0.3">
      <c r="A10" s="11" t="s">
        <v>51</v>
      </c>
      <c r="B10" s="12">
        <v>188</v>
      </c>
      <c r="C10" s="13">
        <v>1</v>
      </c>
      <c r="D10" s="14" t="s">
        <v>52</v>
      </c>
      <c r="E10" s="15" t="s">
        <v>42</v>
      </c>
      <c r="F10" s="16">
        <v>850</v>
      </c>
      <c r="G10" s="17">
        <v>1</v>
      </c>
      <c r="H10" s="18">
        <v>850</v>
      </c>
      <c r="I10" s="18">
        <f t="shared" si="0"/>
        <v>0.46703296703296704</v>
      </c>
      <c r="J10" s="19">
        <f t="shared" si="1"/>
        <v>402.54117647058825</v>
      </c>
      <c r="K10" s="17">
        <v>35</v>
      </c>
      <c r="L10" s="18">
        <v>420</v>
      </c>
      <c r="M10" s="18">
        <f t="shared" si="2"/>
        <v>0.23076923076923078</v>
      </c>
      <c r="N10" s="12">
        <v>15272</v>
      </c>
      <c r="O10" s="12">
        <v>153</v>
      </c>
      <c r="P10" s="12">
        <v>1019</v>
      </c>
      <c r="Q10" s="12">
        <f t="shared" si="3"/>
        <v>16444</v>
      </c>
      <c r="R10" s="12">
        <v>0</v>
      </c>
      <c r="S10" s="20">
        <f t="shared" si="4"/>
        <v>16444</v>
      </c>
      <c r="T10" s="21">
        <f t="shared" si="5"/>
        <v>87.468085106382972</v>
      </c>
      <c r="U10" s="12">
        <v>5302</v>
      </c>
      <c r="V10" s="268">
        <f t="shared" si="6"/>
        <v>28.202127659574469</v>
      </c>
      <c r="W10" s="22">
        <f t="shared" si="7"/>
        <v>0.32242763317927514</v>
      </c>
      <c r="X10" s="12">
        <v>7</v>
      </c>
      <c r="Y10" s="12">
        <v>78</v>
      </c>
      <c r="Z10" s="12">
        <v>196</v>
      </c>
      <c r="AA10" s="12">
        <v>3739</v>
      </c>
      <c r="AB10" s="12">
        <v>2589</v>
      </c>
      <c r="AC10" s="12">
        <v>257</v>
      </c>
      <c r="AD10" s="12">
        <v>22</v>
      </c>
      <c r="AE10" s="12">
        <v>127</v>
      </c>
      <c r="AF10" s="12">
        <v>130</v>
      </c>
      <c r="AG10" s="23">
        <f t="shared" si="8"/>
        <v>0.69148936170212771</v>
      </c>
      <c r="AH10" s="24">
        <v>98.6</v>
      </c>
      <c r="AI10" s="12">
        <v>3</v>
      </c>
      <c r="AJ10" s="12">
        <v>1008</v>
      </c>
      <c r="AK10" s="24">
        <v>1008</v>
      </c>
      <c r="AL10" s="25">
        <f t="shared" si="9"/>
        <v>0.3952941176470588</v>
      </c>
    </row>
    <row r="11" spans="1:38" ht="14.45" x14ac:dyDescent="0.3">
      <c r="A11" s="11" t="s">
        <v>53</v>
      </c>
      <c r="B11" s="12">
        <v>7662</v>
      </c>
      <c r="C11" s="13">
        <v>1</v>
      </c>
      <c r="D11" s="14" t="s">
        <v>54</v>
      </c>
      <c r="E11" s="15" t="s">
        <v>42</v>
      </c>
      <c r="F11" s="16">
        <v>2423</v>
      </c>
      <c r="G11" s="17">
        <v>5</v>
      </c>
      <c r="H11" s="18">
        <v>2448</v>
      </c>
      <c r="I11" s="18">
        <f t="shared" si="0"/>
        <v>1.3450549450549452</v>
      </c>
      <c r="J11" s="19">
        <f t="shared" si="1"/>
        <v>5696.4215686274501</v>
      </c>
      <c r="K11" s="17">
        <v>27</v>
      </c>
      <c r="L11" s="18">
        <v>905</v>
      </c>
      <c r="M11" s="18">
        <f t="shared" si="2"/>
        <v>0.49725274725274726</v>
      </c>
      <c r="N11" s="12">
        <v>40699</v>
      </c>
      <c r="O11" s="12">
        <v>26</v>
      </c>
      <c r="P11" s="12">
        <v>1739</v>
      </c>
      <c r="Q11" s="12">
        <f t="shared" si="3"/>
        <v>42464</v>
      </c>
      <c r="R11" s="12">
        <v>0</v>
      </c>
      <c r="S11" s="20">
        <f t="shared" si="4"/>
        <v>42464</v>
      </c>
      <c r="T11" s="21">
        <f t="shared" si="5"/>
        <v>5.5421560950143567</v>
      </c>
      <c r="U11" s="12">
        <v>7980</v>
      </c>
      <c r="V11" s="268">
        <f t="shared" si="6"/>
        <v>1.0415035238841033</v>
      </c>
      <c r="W11" s="22">
        <f t="shared" si="7"/>
        <v>0.18792388847023361</v>
      </c>
      <c r="X11" s="12">
        <v>3423</v>
      </c>
      <c r="Y11" s="12">
        <v>5070</v>
      </c>
      <c r="Z11" s="12">
        <v>2155</v>
      </c>
      <c r="AA11" s="12">
        <v>13633</v>
      </c>
      <c r="AB11" s="12">
        <v>629</v>
      </c>
      <c r="AC11" s="12">
        <v>720</v>
      </c>
      <c r="AD11" s="12">
        <v>128</v>
      </c>
      <c r="AE11" s="12">
        <v>843</v>
      </c>
      <c r="AF11" s="12">
        <v>381</v>
      </c>
      <c r="AG11" s="23">
        <f t="shared" si="8"/>
        <v>4.9725920125293657E-2</v>
      </c>
      <c r="AH11" s="24">
        <v>537.5</v>
      </c>
      <c r="AI11" s="12">
        <v>11</v>
      </c>
      <c r="AJ11" s="12">
        <v>6393</v>
      </c>
      <c r="AK11" s="24">
        <v>2283</v>
      </c>
      <c r="AL11" s="25">
        <f t="shared" si="9"/>
        <v>8.5656398904438519E-2</v>
      </c>
    </row>
    <row r="12" spans="1:38" ht="14.45" x14ac:dyDescent="0.3">
      <c r="A12" s="11" t="s">
        <v>55</v>
      </c>
      <c r="B12" s="12">
        <v>2990</v>
      </c>
      <c r="C12" s="13">
        <v>3</v>
      </c>
      <c r="D12" s="14" t="s">
        <v>54</v>
      </c>
      <c r="E12" s="15">
        <v>3</v>
      </c>
      <c r="F12" s="16">
        <v>1925</v>
      </c>
      <c r="G12" s="17">
        <v>4</v>
      </c>
      <c r="H12" s="18">
        <v>0</v>
      </c>
      <c r="I12" s="18">
        <f t="shared" si="0"/>
        <v>0</v>
      </c>
      <c r="J12" s="19">
        <f t="shared" si="1"/>
        <v>0</v>
      </c>
      <c r="K12" s="17">
        <v>32</v>
      </c>
      <c r="L12" s="18">
        <v>756</v>
      </c>
      <c r="M12" s="18">
        <f t="shared" si="2"/>
        <v>0.41538461538461541</v>
      </c>
      <c r="N12" s="12">
        <v>22442</v>
      </c>
      <c r="O12" s="12">
        <v>44</v>
      </c>
      <c r="P12" s="12">
        <v>1234</v>
      </c>
      <c r="Q12" s="12">
        <f t="shared" si="3"/>
        <v>23720</v>
      </c>
      <c r="R12" s="12">
        <v>0</v>
      </c>
      <c r="S12" s="20">
        <f t="shared" si="4"/>
        <v>23720</v>
      </c>
      <c r="T12" s="21">
        <f t="shared" si="5"/>
        <v>7.9331103678929766</v>
      </c>
      <c r="U12" s="12">
        <v>32467</v>
      </c>
      <c r="V12" s="268">
        <f t="shared" si="6"/>
        <v>10.858528428093646</v>
      </c>
      <c r="W12" s="22">
        <f t="shared" si="7"/>
        <v>1.368760539629005</v>
      </c>
      <c r="X12" s="12">
        <v>9370</v>
      </c>
      <c r="Y12" s="12">
        <v>5830</v>
      </c>
      <c r="Z12" s="12">
        <v>7500</v>
      </c>
      <c r="AA12" s="12">
        <v>16663</v>
      </c>
      <c r="AB12" s="12">
        <v>8861</v>
      </c>
      <c r="AC12" s="12">
        <v>5000</v>
      </c>
      <c r="AD12" s="12">
        <v>92</v>
      </c>
      <c r="AE12" s="12">
        <v>1462</v>
      </c>
      <c r="AF12" s="12">
        <v>1585</v>
      </c>
      <c r="AG12" s="23">
        <f t="shared" si="8"/>
        <v>0.53010033444816052</v>
      </c>
      <c r="AH12" s="24">
        <v>460</v>
      </c>
      <c r="AI12" s="12">
        <v>10</v>
      </c>
      <c r="AJ12" s="12">
        <v>1925</v>
      </c>
      <c r="AK12" s="24">
        <v>0</v>
      </c>
      <c r="AL12" s="25">
        <f t="shared" si="9"/>
        <v>0</v>
      </c>
    </row>
    <row r="13" spans="1:38" ht="14.45" x14ac:dyDescent="0.3">
      <c r="A13" s="11" t="s">
        <v>56</v>
      </c>
      <c r="B13" s="12">
        <v>9386</v>
      </c>
      <c r="C13" s="13">
        <v>1</v>
      </c>
      <c r="D13" s="14" t="s">
        <v>39</v>
      </c>
      <c r="E13" s="15" t="s">
        <v>42</v>
      </c>
      <c r="F13" s="16">
        <v>2950</v>
      </c>
      <c r="G13" s="17">
        <v>13</v>
      </c>
      <c r="H13" s="18">
        <v>15028</v>
      </c>
      <c r="I13" s="18">
        <f t="shared" si="0"/>
        <v>8.257142857142858</v>
      </c>
      <c r="J13" s="19">
        <f t="shared" si="1"/>
        <v>1136.7128027681661</v>
      </c>
      <c r="K13" s="17">
        <v>12</v>
      </c>
      <c r="L13" s="18">
        <v>150</v>
      </c>
      <c r="M13" s="18">
        <f t="shared" si="2"/>
        <v>8.2417582417582416E-2</v>
      </c>
      <c r="N13" s="12">
        <v>29952</v>
      </c>
      <c r="O13" s="12">
        <v>778</v>
      </c>
      <c r="P13" s="12">
        <v>5793</v>
      </c>
      <c r="Q13" s="12">
        <f t="shared" si="3"/>
        <v>36523</v>
      </c>
      <c r="R13" s="12">
        <v>0</v>
      </c>
      <c r="S13" s="20">
        <f t="shared" si="4"/>
        <v>36523</v>
      </c>
      <c r="T13" s="21">
        <f t="shared" si="5"/>
        <v>3.8912209673982527</v>
      </c>
      <c r="U13" s="12">
        <v>65636</v>
      </c>
      <c r="V13" s="268">
        <f t="shared" si="6"/>
        <v>6.9929682505859789</v>
      </c>
      <c r="W13" s="22">
        <f t="shared" si="7"/>
        <v>1.7971141472496783</v>
      </c>
      <c r="X13" s="12">
        <v>10391</v>
      </c>
      <c r="Y13" s="12">
        <v>25193</v>
      </c>
      <c r="Z13" s="12">
        <v>70589</v>
      </c>
      <c r="AA13" s="12">
        <v>124048</v>
      </c>
      <c r="AB13" s="12">
        <v>0</v>
      </c>
      <c r="AC13" s="12">
        <v>37166</v>
      </c>
      <c r="AD13" s="12">
        <v>386</v>
      </c>
      <c r="AE13" s="12">
        <v>4879</v>
      </c>
      <c r="AF13" s="12">
        <v>3253</v>
      </c>
      <c r="AG13" s="23">
        <f t="shared" si="8"/>
        <v>0.34658001278499895</v>
      </c>
      <c r="AH13" s="24">
        <v>601</v>
      </c>
      <c r="AI13" s="12">
        <v>12</v>
      </c>
      <c r="AJ13" s="12">
        <v>42518</v>
      </c>
      <c r="AK13" s="24">
        <v>20895</v>
      </c>
      <c r="AL13" s="25">
        <f t="shared" si="9"/>
        <v>0.59025423728813564</v>
      </c>
    </row>
    <row r="14" spans="1:38" ht="14.45" x14ac:dyDescent="0.3">
      <c r="A14" s="11" t="s">
        <v>57</v>
      </c>
      <c r="B14" s="12">
        <v>960</v>
      </c>
      <c r="C14" s="13">
        <v>1</v>
      </c>
      <c r="D14" s="14" t="s">
        <v>52</v>
      </c>
      <c r="E14" s="15" t="s">
        <v>42</v>
      </c>
      <c r="F14" s="16">
        <v>937</v>
      </c>
      <c r="G14" s="17">
        <v>5</v>
      </c>
      <c r="H14" s="18">
        <v>1100</v>
      </c>
      <c r="I14" s="18">
        <f t="shared" si="0"/>
        <v>0.60439560439560436</v>
      </c>
      <c r="J14" s="19">
        <f t="shared" si="1"/>
        <v>1588.3636363636365</v>
      </c>
      <c r="K14" s="17">
        <v>5</v>
      </c>
      <c r="L14" s="18">
        <v>70</v>
      </c>
      <c r="M14" s="18">
        <f t="shared" si="2"/>
        <v>3.8461538461538464E-2</v>
      </c>
      <c r="N14" s="12">
        <v>9911</v>
      </c>
      <c r="O14" s="12">
        <v>364</v>
      </c>
      <c r="P14" s="12">
        <v>2314</v>
      </c>
      <c r="Q14" s="12">
        <f t="shared" si="3"/>
        <v>12589</v>
      </c>
      <c r="R14" s="12">
        <v>0</v>
      </c>
      <c r="S14" s="20">
        <f t="shared" si="4"/>
        <v>12589</v>
      </c>
      <c r="T14" s="21">
        <f t="shared" si="5"/>
        <v>13.113541666666666</v>
      </c>
      <c r="U14" s="12">
        <v>11964</v>
      </c>
      <c r="V14" s="268">
        <f t="shared" si="6"/>
        <v>12.4625</v>
      </c>
      <c r="W14" s="22">
        <f t="shared" si="7"/>
        <v>0.95035348319961876</v>
      </c>
      <c r="X14" s="12">
        <v>2812</v>
      </c>
      <c r="Y14" s="12">
        <v>3402</v>
      </c>
      <c r="Z14" s="12">
        <v>940</v>
      </c>
      <c r="AA14" s="12">
        <v>5158</v>
      </c>
      <c r="AB14" s="12">
        <v>0</v>
      </c>
      <c r="AC14" s="12">
        <v>487</v>
      </c>
      <c r="AD14" s="12">
        <v>49</v>
      </c>
      <c r="AE14" s="12">
        <v>1326</v>
      </c>
      <c r="AF14" s="12">
        <v>300</v>
      </c>
      <c r="AG14" s="23">
        <f t="shared" si="8"/>
        <v>0.3125</v>
      </c>
      <c r="AH14" s="24">
        <v>151.19999999999999</v>
      </c>
      <c r="AI14" s="12">
        <v>2</v>
      </c>
      <c r="AJ14" s="12">
        <v>1046</v>
      </c>
      <c r="AK14" s="24">
        <v>523</v>
      </c>
      <c r="AL14" s="25">
        <f t="shared" si="9"/>
        <v>0.27908217716115263</v>
      </c>
    </row>
    <row r="15" spans="1:38" ht="14.45" x14ac:dyDescent="0.3">
      <c r="A15" s="11" t="s">
        <v>58</v>
      </c>
      <c r="B15" s="12">
        <v>10528</v>
      </c>
      <c r="C15" s="13">
        <v>2</v>
      </c>
      <c r="D15" s="14" t="s">
        <v>44</v>
      </c>
      <c r="E15" s="15">
        <v>2</v>
      </c>
      <c r="F15" s="16">
        <v>3920</v>
      </c>
      <c r="G15" s="17">
        <v>24</v>
      </c>
      <c r="H15" s="18">
        <v>12727</v>
      </c>
      <c r="I15" s="18">
        <f t="shared" si="0"/>
        <v>6.9928571428571429</v>
      </c>
      <c r="J15" s="19">
        <f t="shared" si="1"/>
        <v>1505.5362614913176</v>
      </c>
      <c r="K15" s="17">
        <v>137</v>
      </c>
      <c r="L15" s="18">
        <v>1131</v>
      </c>
      <c r="M15" s="18">
        <f t="shared" si="2"/>
        <v>0.62142857142857144</v>
      </c>
      <c r="N15" s="12">
        <v>55510</v>
      </c>
      <c r="O15" s="12">
        <v>324</v>
      </c>
      <c r="P15" s="12">
        <v>2568</v>
      </c>
      <c r="Q15" s="12">
        <f t="shared" si="3"/>
        <v>58402</v>
      </c>
      <c r="R15" s="12">
        <v>0</v>
      </c>
      <c r="S15" s="20">
        <f t="shared" si="4"/>
        <v>58402</v>
      </c>
      <c r="T15" s="21">
        <f t="shared" si="5"/>
        <v>5.5473024316109418</v>
      </c>
      <c r="U15" s="12">
        <v>96469</v>
      </c>
      <c r="V15" s="268">
        <f t="shared" si="6"/>
        <v>9.1630889057750764</v>
      </c>
      <c r="W15" s="22">
        <f t="shared" si="7"/>
        <v>1.6518098695250163</v>
      </c>
      <c r="X15" s="12">
        <v>19133</v>
      </c>
      <c r="Y15" s="12">
        <v>17443</v>
      </c>
      <c r="Z15" s="12">
        <v>4600</v>
      </c>
      <c r="AA15" s="12">
        <v>40641</v>
      </c>
      <c r="AB15" s="12">
        <v>6293</v>
      </c>
      <c r="AC15" s="12">
        <v>200</v>
      </c>
      <c r="AD15" s="12">
        <v>30</v>
      </c>
      <c r="AE15" s="12">
        <v>495</v>
      </c>
      <c r="AF15" s="12">
        <v>2906</v>
      </c>
      <c r="AG15" s="23">
        <f t="shared" si="8"/>
        <v>0.27602583586626139</v>
      </c>
      <c r="AH15" s="24">
        <v>782.5</v>
      </c>
      <c r="AI15" s="12">
        <v>15</v>
      </c>
      <c r="AJ15" s="12">
        <v>5870</v>
      </c>
      <c r="AK15" s="24">
        <v>4700</v>
      </c>
      <c r="AL15" s="25">
        <f t="shared" si="9"/>
        <v>7.9931972789115652E-2</v>
      </c>
    </row>
    <row r="16" spans="1:38" ht="14.45" x14ac:dyDescent="0.3">
      <c r="A16" s="11" t="s">
        <v>59</v>
      </c>
      <c r="B16" s="12">
        <v>873</v>
      </c>
      <c r="C16" s="13">
        <v>1</v>
      </c>
      <c r="D16" s="14" t="s">
        <v>46</v>
      </c>
      <c r="E16" s="15" t="s">
        <v>42</v>
      </c>
      <c r="F16" s="16">
        <v>1450</v>
      </c>
      <c r="G16" s="17">
        <v>2</v>
      </c>
      <c r="H16" s="18">
        <v>1305</v>
      </c>
      <c r="I16" s="18">
        <f t="shared" si="0"/>
        <v>0.71703296703296704</v>
      </c>
      <c r="J16" s="19">
        <f t="shared" si="1"/>
        <v>1217.5172413793102</v>
      </c>
      <c r="K16" s="17">
        <v>15</v>
      </c>
      <c r="L16" s="18">
        <v>1120</v>
      </c>
      <c r="M16" s="18">
        <f t="shared" si="2"/>
        <v>0.61538461538461542</v>
      </c>
      <c r="N16" s="12">
        <v>7371</v>
      </c>
      <c r="O16" s="12">
        <v>10</v>
      </c>
      <c r="P16" s="12">
        <v>609</v>
      </c>
      <c r="Q16" s="12">
        <f t="shared" si="3"/>
        <v>7990</v>
      </c>
      <c r="R16" s="12">
        <v>0</v>
      </c>
      <c r="S16" s="20">
        <f t="shared" si="4"/>
        <v>7990</v>
      </c>
      <c r="T16" s="21">
        <f t="shared" si="5"/>
        <v>9.1523482245131724</v>
      </c>
      <c r="U16" s="12">
        <v>11266</v>
      </c>
      <c r="V16" s="268">
        <f t="shared" si="6"/>
        <v>12.904925544100802</v>
      </c>
      <c r="W16" s="22">
        <f t="shared" si="7"/>
        <v>1.4100125156445558</v>
      </c>
      <c r="X16" s="12">
        <v>4616</v>
      </c>
      <c r="Y16" s="12">
        <v>2196</v>
      </c>
      <c r="Z16" s="12">
        <v>21</v>
      </c>
      <c r="AA16" s="12">
        <v>12403</v>
      </c>
      <c r="AB16" s="12">
        <v>4455</v>
      </c>
      <c r="AC16" s="12">
        <v>13550</v>
      </c>
      <c r="AD16" s="12">
        <v>163</v>
      </c>
      <c r="AE16" s="12">
        <v>1225</v>
      </c>
      <c r="AF16" s="12">
        <v>380</v>
      </c>
      <c r="AG16" s="23">
        <f t="shared" si="8"/>
        <v>0.43528064146620848</v>
      </c>
      <c r="AH16" s="24">
        <v>147.5</v>
      </c>
      <c r="AI16" s="12">
        <v>5</v>
      </c>
      <c r="AJ16" s="12">
        <v>2300</v>
      </c>
      <c r="AK16" s="24">
        <v>2000</v>
      </c>
      <c r="AL16" s="25">
        <f t="shared" si="9"/>
        <v>0.27586206896551724</v>
      </c>
    </row>
    <row r="17" spans="1:38" ht="14.45" x14ac:dyDescent="0.3">
      <c r="A17" s="11" t="s">
        <v>60</v>
      </c>
      <c r="B17" s="12">
        <v>1282</v>
      </c>
      <c r="C17" s="13">
        <v>1</v>
      </c>
      <c r="D17" s="14" t="s">
        <v>61</v>
      </c>
      <c r="E17" s="15" t="s">
        <v>42</v>
      </c>
      <c r="F17" s="16">
        <v>1200</v>
      </c>
      <c r="G17" s="17">
        <v>2</v>
      </c>
      <c r="H17" s="18">
        <v>1820</v>
      </c>
      <c r="I17" s="18">
        <f t="shared" si="0"/>
        <v>1</v>
      </c>
      <c r="J17" s="19">
        <f t="shared" si="1"/>
        <v>1282</v>
      </c>
      <c r="K17" s="17">
        <v>29</v>
      </c>
      <c r="L17" s="18">
        <v>831</v>
      </c>
      <c r="M17" s="18">
        <f t="shared" si="2"/>
        <v>0.45659340659340658</v>
      </c>
      <c r="N17" s="12">
        <v>16086</v>
      </c>
      <c r="O17" s="12">
        <v>0</v>
      </c>
      <c r="P17" s="12">
        <v>1282</v>
      </c>
      <c r="Q17" s="12">
        <f t="shared" si="3"/>
        <v>17368</v>
      </c>
      <c r="R17" s="12">
        <v>0</v>
      </c>
      <c r="S17" s="20">
        <f t="shared" si="4"/>
        <v>17368</v>
      </c>
      <c r="T17" s="21">
        <f t="shared" si="5"/>
        <v>13.54758190327613</v>
      </c>
      <c r="U17" s="12">
        <v>12385</v>
      </c>
      <c r="V17" s="268">
        <f t="shared" si="6"/>
        <v>9.6606864274570992</v>
      </c>
      <c r="W17" s="22">
        <f t="shared" si="7"/>
        <v>0.713093044679871</v>
      </c>
      <c r="X17" s="12">
        <v>4377</v>
      </c>
      <c r="Y17" s="12">
        <v>4902</v>
      </c>
      <c r="Z17" s="12">
        <v>750</v>
      </c>
      <c r="AA17" s="12">
        <v>6150</v>
      </c>
      <c r="AB17" s="12">
        <v>4873</v>
      </c>
      <c r="AC17" s="12">
        <v>2000</v>
      </c>
      <c r="AD17" s="12">
        <v>0</v>
      </c>
      <c r="AE17" s="12">
        <v>0</v>
      </c>
      <c r="AF17" s="12">
        <v>257</v>
      </c>
      <c r="AG17" s="23">
        <f t="shared" si="8"/>
        <v>0.20046801872074882</v>
      </c>
      <c r="AH17" s="24">
        <v>225</v>
      </c>
      <c r="AI17" s="12">
        <v>8</v>
      </c>
      <c r="AJ17" s="12">
        <v>1161</v>
      </c>
      <c r="AK17" s="24">
        <v>902</v>
      </c>
      <c r="AL17" s="25">
        <f t="shared" si="9"/>
        <v>9.3958333333333338E-2</v>
      </c>
    </row>
    <row r="18" spans="1:38" ht="14.45" x14ac:dyDescent="0.3">
      <c r="A18" s="11" t="s">
        <v>62</v>
      </c>
      <c r="B18" s="12">
        <v>403</v>
      </c>
      <c r="C18" s="13">
        <v>1</v>
      </c>
      <c r="D18" s="14" t="s">
        <v>46</v>
      </c>
      <c r="E18" s="15" t="s">
        <v>42</v>
      </c>
      <c r="F18" s="16">
        <v>1250</v>
      </c>
      <c r="G18" s="17">
        <v>4</v>
      </c>
      <c r="H18" s="18">
        <v>1250</v>
      </c>
      <c r="I18" s="18">
        <f t="shared" si="0"/>
        <v>0.68681318681318682</v>
      </c>
      <c r="J18" s="19">
        <f t="shared" si="1"/>
        <v>586.76800000000003</v>
      </c>
      <c r="K18" s="17">
        <v>51</v>
      </c>
      <c r="L18" s="18">
        <v>193</v>
      </c>
      <c r="M18" s="18">
        <f t="shared" si="2"/>
        <v>0.10604395604395604</v>
      </c>
      <c r="N18" s="12">
        <v>5099</v>
      </c>
      <c r="O18" s="12">
        <v>36</v>
      </c>
      <c r="P18" s="12">
        <v>291</v>
      </c>
      <c r="Q18" s="12">
        <f t="shared" si="3"/>
        <v>5426</v>
      </c>
      <c r="R18" s="12">
        <v>0</v>
      </c>
      <c r="S18" s="20">
        <f t="shared" si="4"/>
        <v>5426</v>
      </c>
      <c r="T18" s="21">
        <f t="shared" si="5"/>
        <v>13.464019851116625</v>
      </c>
      <c r="U18" s="12">
        <v>2389</v>
      </c>
      <c r="V18" s="268">
        <f t="shared" si="6"/>
        <v>5.9280397022332503</v>
      </c>
      <c r="W18" s="22">
        <f t="shared" si="7"/>
        <v>0.44028750460744565</v>
      </c>
      <c r="X18" s="12">
        <v>1509</v>
      </c>
      <c r="Y18" s="12">
        <v>1546</v>
      </c>
      <c r="Z18" s="12">
        <v>100</v>
      </c>
      <c r="AA18" s="12">
        <v>1000</v>
      </c>
      <c r="AB18" s="12">
        <v>455</v>
      </c>
      <c r="AC18" s="12">
        <v>50</v>
      </c>
      <c r="AD18" s="12">
        <v>2</v>
      </c>
      <c r="AE18" s="12">
        <v>23</v>
      </c>
      <c r="AF18" s="12">
        <v>168</v>
      </c>
      <c r="AG18" s="23">
        <f t="shared" si="8"/>
        <v>0.41687344913151364</v>
      </c>
      <c r="AH18" s="24">
        <v>68</v>
      </c>
      <c r="AI18" s="12">
        <v>2</v>
      </c>
      <c r="AJ18" s="12">
        <v>50</v>
      </c>
      <c r="AK18" s="24">
        <v>50</v>
      </c>
      <c r="AL18" s="25">
        <f t="shared" si="9"/>
        <v>0.02</v>
      </c>
    </row>
    <row r="19" spans="1:38" ht="14.45" x14ac:dyDescent="0.3">
      <c r="A19" s="11" t="s">
        <v>63</v>
      </c>
      <c r="B19" s="12">
        <v>17720</v>
      </c>
      <c r="C19" s="13">
        <v>1</v>
      </c>
      <c r="D19" s="14" t="s">
        <v>44</v>
      </c>
      <c r="E19" s="15" t="s">
        <v>42</v>
      </c>
      <c r="F19" s="16">
        <v>3150</v>
      </c>
      <c r="G19" s="17">
        <v>17</v>
      </c>
      <c r="H19" s="18">
        <v>14542</v>
      </c>
      <c r="I19" s="18">
        <f t="shared" si="0"/>
        <v>7.9901098901098901</v>
      </c>
      <c r="J19" s="19">
        <f t="shared" si="1"/>
        <v>2217.7417136569934</v>
      </c>
      <c r="K19" s="17">
        <v>143</v>
      </c>
      <c r="L19" s="18">
        <v>1508</v>
      </c>
      <c r="M19" s="18">
        <f t="shared" si="2"/>
        <v>0.82857142857142863</v>
      </c>
      <c r="N19" s="12">
        <v>24373</v>
      </c>
      <c r="O19" s="12">
        <v>293</v>
      </c>
      <c r="P19" s="12">
        <v>2741</v>
      </c>
      <c r="Q19" s="12">
        <f t="shared" si="3"/>
        <v>27407</v>
      </c>
      <c r="R19" s="12">
        <v>0</v>
      </c>
      <c r="S19" s="20">
        <f t="shared" si="4"/>
        <v>27407</v>
      </c>
      <c r="T19" s="21">
        <f t="shared" si="5"/>
        <v>1.5466704288939053</v>
      </c>
      <c r="U19" s="12">
        <v>102353</v>
      </c>
      <c r="V19" s="268">
        <f t="shared" si="6"/>
        <v>5.7761286681715571</v>
      </c>
      <c r="W19" s="22">
        <f t="shared" si="7"/>
        <v>3.73455686503448</v>
      </c>
      <c r="X19" s="12">
        <v>29646</v>
      </c>
      <c r="Y19" s="12">
        <v>8765</v>
      </c>
      <c r="Z19" s="12">
        <v>9850</v>
      </c>
      <c r="AA19" s="12">
        <v>56895</v>
      </c>
      <c r="AB19" s="12">
        <v>38154</v>
      </c>
      <c r="AC19" s="12">
        <v>11650</v>
      </c>
      <c r="AD19" s="12">
        <v>442</v>
      </c>
      <c r="AE19" s="12">
        <v>7092</v>
      </c>
      <c r="AF19" s="12">
        <v>2646</v>
      </c>
      <c r="AG19" s="23">
        <f t="shared" si="8"/>
        <v>0.14932279909706547</v>
      </c>
      <c r="AH19" s="24">
        <v>670</v>
      </c>
      <c r="AI19" s="12">
        <v>9</v>
      </c>
      <c r="AJ19" s="12">
        <v>6958</v>
      </c>
      <c r="AK19" s="24">
        <v>6958</v>
      </c>
      <c r="AL19" s="25">
        <f t="shared" si="9"/>
        <v>0.24543209876543209</v>
      </c>
    </row>
    <row r="20" spans="1:38" ht="14.45" x14ac:dyDescent="0.3">
      <c r="A20" s="11" t="s">
        <v>64</v>
      </c>
      <c r="B20" s="12">
        <v>2365</v>
      </c>
      <c r="C20" s="13">
        <v>1</v>
      </c>
      <c r="D20" s="14" t="s">
        <v>65</v>
      </c>
      <c r="E20" s="15" t="s">
        <v>42</v>
      </c>
      <c r="F20" s="16">
        <v>2250</v>
      </c>
      <c r="G20" s="17">
        <v>7</v>
      </c>
      <c r="H20" s="18">
        <v>6649.5</v>
      </c>
      <c r="I20" s="18">
        <f t="shared" si="0"/>
        <v>3.6535714285714285</v>
      </c>
      <c r="J20" s="19">
        <f t="shared" si="1"/>
        <v>647.3118279569893</v>
      </c>
      <c r="K20" s="17">
        <v>4</v>
      </c>
      <c r="L20" s="18">
        <v>21</v>
      </c>
      <c r="M20" s="18">
        <f t="shared" si="2"/>
        <v>1.1538461538461539E-2</v>
      </c>
      <c r="N20" s="12">
        <v>23142</v>
      </c>
      <c r="O20" s="12">
        <v>115</v>
      </c>
      <c r="P20" s="12">
        <v>1833</v>
      </c>
      <c r="Q20" s="12">
        <f t="shared" si="3"/>
        <v>25090</v>
      </c>
      <c r="R20" s="12">
        <v>0</v>
      </c>
      <c r="S20" s="20">
        <f t="shared" si="4"/>
        <v>25090</v>
      </c>
      <c r="T20" s="21">
        <f t="shared" si="5"/>
        <v>10.608879492600423</v>
      </c>
      <c r="U20" s="12">
        <v>33028</v>
      </c>
      <c r="V20" s="268">
        <f t="shared" si="6"/>
        <v>13.965327695560253</v>
      </c>
      <c r="W20" s="22">
        <f t="shared" si="7"/>
        <v>1.3163810282981268</v>
      </c>
      <c r="X20" s="12">
        <v>9511</v>
      </c>
      <c r="Y20" s="12">
        <v>7927</v>
      </c>
      <c r="Z20" s="12">
        <v>4600</v>
      </c>
      <c r="AA20" s="12">
        <v>30750</v>
      </c>
      <c r="AB20" s="12">
        <v>5981</v>
      </c>
      <c r="AC20" s="12">
        <v>650</v>
      </c>
      <c r="AD20" s="12">
        <v>251</v>
      </c>
      <c r="AE20" s="12">
        <v>2060</v>
      </c>
      <c r="AF20" s="12">
        <v>1145</v>
      </c>
      <c r="AG20" s="23">
        <f t="shared" si="8"/>
        <v>0.48414376321353064</v>
      </c>
      <c r="AH20" s="24">
        <v>557.4</v>
      </c>
      <c r="AI20" s="12">
        <v>6</v>
      </c>
      <c r="AJ20" s="12">
        <v>4050</v>
      </c>
      <c r="AK20" s="24">
        <v>2025</v>
      </c>
      <c r="AL20" s="25">
        <f t="shared" si="9"/>
        <v>0.15</v>
      </c>
    </row>
    <row r="21" spans="1:38" ht="14.45" x14ac:dyDescent="0.3">
      <c r="A21" s="11" t="s">
        <v>66</v>
      </c>
      <c r="B21" s="12">
        <v>785</v>
      </c>
      <c r="C21" s="13">
        <v>1</v>
      </c>
      <c r="D21" s="14" t="s">
        <v>39</v>
      </c>
      <c r="E21" s="15" t="s">
        <v>42</v>
      </c>
      <c r="F21" s="16">
        <v>1400</v>
      </c>
      <c r="G21" s="17">
        <v>2</v>
      </c>
      <c r="H21" s="18">
        <v>1995.25</v>
      </c>
      <c r="I21" s="18">
        <f t="shared" si="0"/>
        <v>1.0962912087912089</v>
      </c>
      <c r="J21" s="19">
        <f t="shared" si="1"/>
        <v>716.05062022302968</v>
      </c>
      <c r="K21" s="17">
        <v>26</v>
      </c>
      <c r="L21" s="18">
        <v>636</v>
      </c>
      <c r="M21" s="18">
        <f t="shared" si="2"/>
        <v>0.34945054945054943</v>
      </c>
      <c r="N21" s="12">
        <v>6128</v>
      </c>
      <c r="O21" s="12">
        <v>7</v>
      </c>
      <c r="P21" s="12">
        <v>1731</v>
      </c>
      <c r="Q21" s="12">
        <f t="shared" si="3"/>
        <v>7866</v>
      </c>
      <c r="R21" s="12">
        <v>0</v>
      </c>
      <c r="S21" s="20">
        <f t="shared" si="4"/>
        <v>7866</v>
      </c>
      <c r="T21" s="21">
        <f t="shared" si="5"/>
        <v>10.020382165605096</v>
      </c>
      <c r="U21" s="12">
        <v>8804</v>
      </c>
      <c r="V21" s="268">
        <f t="shared" si="6"/>
        <v>11.215286624203822</v>
      </c>
      <c r="W21" s="22">
        <f t="shared" si="7"/>
        <v>1.1192473938469363</v>
      </c>
      <c r="X21" s="12">
        <v>4760</v>
      </c>
      <c r="Y21" s="12">
        <v>4709</v>
      </c>
      <c r="Z21" s="12">
        <v>1331</v>
      </c>
      <c r="AA21" s="12">
        <v>6441</v>
      </c>
      <c r="AB21" s="12">
        <v>1581</v>
      </c>
      <c r="AC21" s="12">
        <v>2152</v>
      </c>
      <c r="AD21" s="12">
        <v>146</v>
      </c>
      <c r="AE21" s="12">
        <v>1210</v>
      </c>
      <c r="AF21" s="12">
        <v>444</v>
      </c>
      <c r="AG21" s="23">
        <f t="shared" si="8"/>
        <v>0.56560509554140126</v>
      </c>
      <c r="AH21" s="24">
        <v>107</v>
      </c>
      <c r="AI21" s="12">
        <v>4</v>
      </c>
      <c r="AJ21" s="12">
        <v>2114</v>
      </c>
      <c r="AK21" s="24">
        <v>1984.5</v>
      </c>
      <c r="AL21" s="25">
        <f t="shared" si="9"/>
        <v>0.354375</v>
      </c>
    </row>
    <row r="22" spans="1:38" ht="14.45" x14ac:dyDescent="0.3">
      <c r="A22" s="11" t="s">
        <v>67</v>
      </c>
      <c r="B22" s="12">
        <v>1122</v>
      </c>
      <c r="C22" s="13">
        <v>1</v>
      </c>
      <c r="D22" s="14" t="s">
        <v>46</v>
      </c>
      <c r="E22" s="15" t="s">
        <v>42</v>
      </c>
      <c r="F22" s="16">
        <v>1750</v>
      </c>
      <c r="G22" s="17">
        <v>4</v>
      </c>
      <c r="H22" s="18">
        <v>3363.25</v>
      </c>
      <c r="I22" s="18">
        <f t="shared" si="0"/>
        <v>1.8479395604395605</v>
      </c>
      <c r="J22" s="19">
        <f t="shared" si="1"/>
        <v>607.16271463614055</v>
      </c>
      <c r="K22" s="17">
        <v>28</v>
      </c>
      <c r="L22" s="18">
        <v>263</v>
      </c>
      <c r="M22" s="18">
        <f t="shared" si="2"/>
        <v>0.14450549450549449</v>
      </c>
      <c r="N22" s="12">
        <v>8497</v>
      </c>
      <c r="O22" s="12">
        <v>88</v>
      </c>
      <c r="P22" s="12">
        <v>1431</v>
      </c>
      <c r="Q22" s="12">
        <f t="shared" si="3"/>
        <v>10016</v>
      </c>
      <c r="R22" s="12">
        <v>0</v>
      </c>
      <c r="S22" s="20">
        <f t="shared" si="4"/>
        <v>10016</v>
      </c>
      <c r="T22" s="21">
        <f t="shared" si="5"/>
        <v>8.9269162210338688</v>
      </c>
      <c r="U22" s="12">
        <v>13456</v>
      </c>
      <c r="V22" s="268">
        <f t="shared" si="6"/>
        <v>11.992869875222816</v>
      </c>
      <c r="W22" s="22">
        <f t="shared" si="7"/>
        <v>1.3434504792332269</v>
      </c>
      <c r="X22" s="12">
        <v>4802</v>
      </c>
      <c r="Y22" s="12">
        <v>3021</v>
      </c>
      <c r="Z22" s="12">
        <v>1185</v>
      </c>
      <c r="AA22" s="12">
        <v>6929</v>
      </c>
      <c r="AB22" s="12">
        <v>5562</v>
      </c>
      <c r="AC22" s="12">
        <v>150</v>
      </c>
      <c r="AD22" s="12">
        <v>110</v>
      </c>
      <c r="AE22" s="12">
        <v>721</v>
      </c>
      <c r="AF22" s="12">
        <v>819</v>
      </c>
      <c r="AG22" s="23">
        <f t="shared" si="8"/>
        <v>0.72994652406417115</v>
      </c>
      <c r="AH22" s="24">
        <v>176</v>
      </c>
      <c r="AI22" s="12">
        <v>4</v>
      </c>
      <c r="AJ22" s="12">
        <v>1000</v>
      </c>
      <c r="AK22" s="24">
        <v>836</v>
      </c>
      <c r="AL22" s="25">
        <f t="shared" si="9"/>
        <v>0.11942857142857143</v>
      </c>
    </row>
    <row r="23" spans="1:38" ht="14.45" x14ac:dyDescent="0.3">
      <c r="A23" s="11" t="s">
        <v>68</v>
      </c>
      <c r="B23" s="12">
        <v>526</v>
      </c>
      <c r="C23" s="13">
        <v>1</v>
      </c>
      <c r="D23" s="14" t="s">
        <v>65</v>
      </c>
      <c r="E23" s="15" t="s">
        <v>42</v>
      </c>
      <c r="F23" s="16">
        <v>1100</v>
      </c>
      <c r="G23" s="17">
        <v>5</v>
      </c>
      <c r="H23" s="18">
        <v>1352.55</v>
      </c>
      <c r="I23" s="18">
        <f t="shared" si="0"/>
        <v>0.74315934065934064</v>
      </c>
      <c r="J23" s="19">
        <f t="shared" si="1"/>
        <v>707.78899116483683</v>
      </c>
      <c r="K23" s="17">
        <v>14</v>
      </c>
      <c r="L23" s="18">
        <v>184</v>
      </c>
      <c r="M23" s="18">
        <f t="shared" si="2"/>
        <v>0.1010989010989011</v>
      </c>
      <c r="N23" s="12">
        <v>9651</v>
      </c>
      <c r="O23" s="12">
        <v>0</v>
      </c>
      <c r="P23" s="12">
        <v>462</v>
      </c>
      <c r="Q23" s="12">
        <f t="shared" si="3"/>
        <v>10113</v>
      </c>
      <c r="R23" s="12">
        <v>0</v>
      </c>
      <c r="S23" s="20">
        <f t="shared" si="4"/>
        <v>10113</v>
      </c>
      <c r="T23" s="21">
        <f t="shared" si="5"/>
        <v>19.226235741444867</v>
      </c>
      <c r="U23" s="12">
        <v>3027</v>
      </c>
      <c r="V23" s="268">
        <f t="shared" si="6"/>
        <v>5.7547528517110269</v>
      </c>
      <c r="W23" s="22">
        <f t="shared" si="7"/>
        <v>0.29931770987837436</v>
      </c>
      <c r="X23" s="12">
        <v>1582</v>
      </c>
      <c r="Y23" s="12">
        <v>1563</v>
      </c>
      <c r="Z23" s="12">
        <v>300</v>
      </c>
      <c r="AA23" s="12">
        <v>2500</v>
      </c>
      <c r="AB23" s="12">
        <v>548</v>
      </c>
      <c r="AC23" s="12">
        <v>500</v>
      </c>
      <c r="AD23" s="12">
        <v>0</v>
      </c>
      <c r="AE23" s="12">
        <v>0</v>
      </c>
      <c r="AF23" s="12">
        <v>101</v>
      </c>
      <c r="AG23" s="23">
        <f t="shared" si="8"/>
        <v>0.19201520912547529</v>
      </c>
      <c r="AH23" s="24">
        <v>82</v>
      </c>
      <c r="AI23" s="12">
        <v>3</v>
      </c>
      <c r="AJ23" s="12">
        <v>250</v>
      </c>
      <c r="AK23" s="24">
        <v>75</v>
      </c>
      <c r="AL23" s="25">
        <f t="shared" si="9"/>
        <v>2.2727272727272728E-2</v>
      </c>
    </row>
    <row r="24" spans="1:38" ht="14.45" x14ac:dyDescent="0.3">
      <c r="A24" s="11" t="s">
        <v>69</v>
      </c>
      <c r="B24" s="12">
        <v>3861</v>
      </c>
      <c r="C24" s="13">
        <v>1</v>
      </c>
      <c r="D24" s="14" t="s">
        <v>65</v>
      </c>
      <c r="E24" s="15">
        <v>1</v>
      </c>
      <c r="F24" s="16">
        <v>1160</v>
      </c>
      <c r="G24" s="17">
        <v>1</v>
      </c>
      <c r="H24" s="18">
        <v>280</v>
      </c>
      <c r="I24" s="18">
        <f t="shared" si="0"/>
        <v>0.15384615384615385</v>
      </c>
      <c r="J24" s="19">
        <f t="shared" si="1"/>
        <v>25096.5</v>
      </c>
      <c r="K24" s="17">
        <v>4</v>
      </c>
      <c r="L24" s="18">
        <v>40</v>
      </c>
      <c r="M24" s="18">
        <f t="shared" si="2"/>
        <v>2.197802197802198E-2</v>
      </c>
      <c r="N24" s="12">
        <v>10105</v>
      </c>
      <c r="O24" s="12">
        <v>12</v>
      </c>
      <c r="P24" s="12">
        <v>0</v>
      </c>
      <c r="Q24" s="12">
        <f t="shared" si="3"/>
        <v>10117</v>
      </c>
      <c r="R24" s="12">
        <v>0</v>
      </c>
      <c r="S24" s="20">
        <f t="shared" si="4"/>
        <v>10117</v>
      </c>
      <c r="T24" s="21">
        <f t="shared" si="5"/>
        <v>2.6203056203056203</v>
      </c>
      <c r="U24" s="12">
        <v>15168</v>
      </c>
      <c r="V24" s="268">
        <f t="shared" si="6"/>
        <v>3.9285159285159286</v>
      </c>
      <c r="W24" s="22">
        <f t="shared" si="7"/>
        <v>1.4992586735198181</v>
      </c>
      <c r="X24" s="12">
        <v>308</v>
      </c>
      <c r="Y24" s="12">
        <v>577</v>
      </c>
      <c r="Z24" s="12">
        <v>30000</v>
      </c>
      <c r="AA24" s="12">
        <v>3500</v>
      </c>
      <c r="AB24" s="12">
        <v>177</v>
      </c>
      <c r="AC24" s="12">
        <v>100</v>
      </c>
      <c r="AD24" s="12">
        <v>10</v>
      </c>
      <c r="AE24" s="12">
        <v>230</v>
      </c>
      <c r="AF24" s="12">
        <v>36</v>
      </c>
      <c r="AG24" s="23">
        <f t="shared" si="8"/>
        <v>9.324009324009324E-3</v>
      </c>
      <c r="AH24" s="24">
        <v>204</v>
      </c>
      <c r="AI24" s="12">
        <v>2</v>
      </c>
      <c r="AJ24" s="12">
        <v>200</v>
      </c>
      <c r="AK24" s="24">
        <v>200</v>
      </c>
      <c r="AL24" s="25">
        <f t="shared" si="9"/>
        <v>8.6206896551724144E-2</v>
      </c>
    </row>
    <row r="25" spans="1:38" ht="14.45" x14ac:dyDescent="0.3">
      <c r="A25" s="11" t="s">
        <v>70</v>
      </c>
      <c r="B25" s="12">
        <v>347</v>
      </c>
      <c r="C25" s="13">
        <v>1</v>
      </c>
      <c r="D25" s="14" t="s">
        <v>46</v>
      </c>
      <c r="E25" s="15" t="s">
        <v>42</v>
      </c>
      <c r="F25" s="16">
        <v>1050</v>
      </c>
      <c r="G25" s="17">
        <v>4</v>
      </c>
      <c r="H25" s="18">
        <v>1259</v>
      </c>
      <c r="I25" s="18">
        <f t="shared" si="0"/>
        <v>0.69175824175824174</v>
      </c>
      <c r="J25" s="19">
        <f t="shared" si="1"/>
        <v>501.62033359809374</v>
      </c>
      <c r="K25" s="17">
        <v>18</v>
      </c>
      <c r="L25" s="18">
        <v>1065</v>
      </c>
      <c r="M25" s="18">
        <f t="shared" si="2"/>
        <v>0.5851648351648352</v>
      </c>
      <c r="N25" s="12">
        <v>3527</v>
      </c>
      <c r="O25" s="12">
        <v>0</v>
      </c>
      <c r="P25" s="12">
        <v>371</v>
      </c>
      <c r="Q25" s="12">
        <f t="shared" si="3"/>
        <v>3898</v>
      </c>
      <c r="R25" s="12">
        <v>0</v>
      </c>
      <c r="S25" s="20">
        <f t="shared" si="4"/>
        <v>3898</v>
      </c>
      <c r="T25" s="21">
        <f t="shared" si="5"/>
        <v>11.23342939481268</v>
      </c>
      <c r="U25" s="12">
        <v>2260</v>
      </c>
      <c r="V25" s="268">
        <f t="shared" si="6"/>
        <v>6.5129682997118152</v>
      </c>
      <c r="W25" s="22">
        <f t="shared" si="7"/>
        <v>0.57978450487429456</v>
      </c>
      <c r="X25" s="12">
        <v>1479</v>
      </c>
      <c r="Y25" s="12">
        <v>715</v>
      </c>
      <c r="Z25" s="12">
        <v>200</v>
      </c>
      <c r="AA25" s="12">
        <v>3125</v>
      </c>
      <c r="AB25" s="12">
        <v>1733</v>
      </c>
      <c r="AC25" s="12">
        <v>300</v>
      </c>
      <c r="AD25" s="12">
        <v>0</v>
      </c>
      <c r="AE25" s="12">
        <v>0</v>
      </c>
      <c r="AF25" s="12">
        <v>242</v>
      </c>
      <c r="AG25" s="23">
        <f t="shared" si="8"/>
        <v>0.69740634005763691</v>
      </c>
      <c r="AH25" s="24">
        <v>56.7</v>
      </c>
      <c r="AI25" s="12">
        <v>5</v>
      </c>
      <c r="AJ25" s="12">
        <v>2125</v>
      </c>
      <c r="AK25" s="24">
        <v>1062.5</v>
      </c>
      <c r="AL25" s="25">
        <f t="shared" si="9"/>
        <v>0.20238095238095238</v>
      </c>
    </row>
    <row r="26" spans="1:38" ht="14.45" x14ac:dyDescent="0.3">
      <c r="A26" s="11" t="s">
        <v>71</v>
      </c>
      <c r="B26" s="12">
        <v>1582</v>
      </c>
      <c r="C26" s="13">
        <v>2</v>
      </c>
      <c r="D26" s="14" t="s">
        <v>65</v>
      </c>
      <c r="E26" s="15">
        <v>1</v>
      </c>
      <c r="F26" s="16">
        <v>1715.5</v>
      </c>
      <c r="G26" s="17">
        <v>3</v>
      </c>
      <c r="H26" s="18">
        <v>1675.5</v>
      </c>
      <c r="I26" s="18">
        <f t="shared" si="0"/>
        <v>0.92060439560439555</v>
      </c>
      <c r="J26" s="19">
        <f t="shared" si="1"/>
        <v>1718.436287675321</v>
      </c>
      <c r="K26" s="17">
        <v>13</v>
      </c>
      <c r="L26" s="18">
        <v>130</v>
      </c>
      <c r="M26" s="18">
        <f t="shared" si="2"/>
        <v>7.1428571428571425E-2</v>
      </c>
      <c r="N26" s="12">
        <v>9880</v>
      </c>
      <c r="O26" s="12">
        <v>155</v>
      </c>
      <c r="P26" s="12">
        <v>1438</v>
      </c>
      <c r="Q26" s="12">
        <f t="shared" si="3"/>
        <v>11473</v>
      </c>
      <c r="R26" s="12">
        <v>2</v>
      </c>
      <c r="S26" s="20">
        <f t="shared" si="4"/>
        <v>11475</v>
      </c>
      <c r="T26" s="21">
        <f t="shared" si="5"/>
        <v>7.2534766118836913</v>
      </c>
      <c r="U26" s="12">
        <v>19709</v>
      </c>
      <c r="V26" s="268">
        <f t="shared" si="6"/>
        <v>12.458280657395701</v>
      </c>
      <c r="W26" s="22">
        <f t="shared" si="7"/>
        <v>1.7175599128540304</v>
      </c>
      <c r="X26" s="12">
        <v>822</v>
      </c>
      <c r="Y26" s="12">
        <v>735</v>
      </c>
      <c r="Z26" s="12">
        <v>8750</v>
      </c>
      <c r="AA26" s="12">
        <v>3500</v>
      </c>
      <c r="AB26" s="12">
        <v>325</v>
      </c>
      <c r="AC26" s="12">
        <v>3200</v>
      </c>
      <c r="AD26" s="12">
        <v>0</v>
      </c>
      <c r="AE26" s="12">
        <v>0</v>
      </c>
      <c r="AF26" s="12">
        <v>146</v>
      </c>
      <c r="AG26" s="23">
        <f t="shared" si="8"/>
        <v>9.2288242730720602E-2</v>
      </c>
      <c r="AH26" s="24">
        <v>272</v>
      </c>
      <c r="AI26" s="12">
        <v>5</v>
      </c>
      <c r="AJ26" s="12">
        <v>1200</v>
      </c>
      <c r="AK26" s="24">
        <v>500</v>
      </c>
      <c r="AL26" s="25">
        <f t="shared" si="9"/>
        <v>5.8292043136111922E-2</v>
      </c>
    </row>
    <row r="27" spans="1:38" ht="14.45" x14ac:dyDescent="0.3">
      <c r="A27" s="11" t="s">
        <v>72</v>
      </c>
      <c r="B27" s="12">
        <v>9510</v>
      </c>
      <c r="C27" s="13">
        <v>1</v>
      </c>
      <c r="D27" s="14" t="s">
        <v>46</v>
      </c>
      <c r="E27" s="15" t="s">
        <v>42</v>
      </c>
      <c r="F27" s="16">
        <v>2600</v>
      </c>
      <c r="G27" s="17">
        <v>7</v>
      </c>
      <c r="H27" s="18">
        <v>10426</v>
      </c>
      <c r="I27" s="18">
        <f t="shared" si="0"/>
        <v>5.7285714285714286</v>
      </c>
      <c r="J27" s="19">
        <f t="shared" si="1"/>
        <v>1660.0997506234414</v>
      </c>
      <c r="K27" s="17">
        <v>10</v>
      </c>
      <c r="L27" s="18">
        <v>161</v>
      </c>
      <c r="M27" s="18">
        <f t="shared" si="2"/>
        <v>8.8461538461538466E-2</v>
      </c>
      <c r="N27" s="12">
        <v>22948</v>
      </c>
      <c r="O27" s="12">
        <v>565</v>
      </c>
      <c r="P27" s="12">
        <v>3816</v>
      </c>
      <c r="Q27" s="12">
        <f t="shared" si="3"/>
        <v>27329</v>
      </c>
      <c r="R27" s="12">
        <v>41</v>
      </c>
      <c r="S27" s="20">
        <f t="shared" si="4"/>
        <v>27370</v>
      </c>
      <c r="T27" s="21">
        <f t="shared" si="5"/>
        <v>2.8780231335436381</v>
      </c>
      <c r="U27" s="12">
        <v>63138</v>
      </c>
      <c r="V27" s="268">
        <f t="shared" si="6"/>
        <v>6.6391167192429021</v>
      </c>
      <c r="W27" s="22">
        <f t="shared" si="7"/>
        <v>2.306832298136646</v>
      </c>
      <c r="X27" s="12">
        <v>5776</v>
      </c>
      <c r="Y27" s="12">
        <v>14026</v>
      </c>
      <c r="Z27" s="12">
        <v>6395</v>
      </c>
      <c r="AA27" s="12">
        <v>43702</v>
      </c>
      <c r="AB27" s="12">
        <v>30074</v>
      </c>
      <c r="AC27" s="12">
        <v>16350</v>
      </c>
      <c r="AD27" s="12">
        <v>651</v>
      </c>
      <c r="AE27" s="12">
        <v>7196</v>
      </c>
      <c r="AF27" s="12">
        <v>2013</v>
      </c>
      <c r="AG27" s="23">
        <f t="shared" si="8"/>
        <v>0.21167192429022083</v>
      </c>
      <c r="AH27" s="24">
        <v>650.29999999999995</v>
      </c>
      <c r="AI27" s="12">
        <v>13</v>
      </c>
      <c r="AJ27" s="12">
        <v>12809</v>
      </c>
      <c r="AK27" s="24">
        <v>9613</v>
      </c>
      <c r="AL27" s="25">
        <f t="shared" si="9"/>
        <v>0.28440828402366863</v>
      </c>
    </row>
    <row r="28" spans="1:38" ht="14.45" x14ac:dyDescent="0.3">
      <c r="A28" s="11" t="s">
        <v>73</v>
      </c>
      <c r="B28" s="12">
        <v>1488</v>
      </c>
      <c r="C28" s="13">
        <v>1</v>
      </c>
      <c r="D28" s="14" t="s">
        <v>54</v>
      </c>
      <c r="E28" s="15" t="s">
        <v>42</v>
      </c>
      <c r="F28" s="16">
        <v>2141</v>
      </c>
      <c r="G28" s="17">
        <v>3</v>
      </c>
      <c r="H28" s="18">
        <v>3637</v>
      </c>
      <c r="I28" s="18">
        <f t="shared" si="0"/>
        <v>1.9983516483516484</v>
      </c>
      <c r="J28" s="19">
        <f t="shared" si="1"/>
        <v>744.61369260379433</v>
      </c>
      <c r="K28" s="17">
        <v>17</v>
      </c>
      <c r="L28" s="18">
        <v>1078</v>
      </c>
      <c r="M28" s="18">
        <f t="shared" si="2"/>
        <v>0.59230769230769231</v>
      </c>
      <c r="N28" s="12">
        <v>9674</v>
      </c>
      <c r="O28" s="12">
        <v>3</v>
      </c>
      <c r="P28" s="12">
        <v>1311</v>
      </c>
      <c r="Q28" s="12">
        <f t="shared" si="3"/>
        <v>10988</v>
      </c>
      <c r="R28" s="12">
        <v>0</v>
      </c>
      <c r="S28" s="20">
        <f t="shared" si="4"/>
        <v>10988</v>
      </c>
      <c r="T28" s="21">
        <f t="shared" si="5"/>
        <v>7.384408602150538</v>
      </c>
      <c r="U28" s="12">
        <v>15240</v>
      </c>
      <c r="V28" s="268">
        <f t="shared" si="6"/>
        <v>10.241935483870968</v>
      </c>
      <c r="W28" s="22">
        <f t="shared" si="7"/>
        <v>1.3869676010192937</v>
      </c>
      <c r="X28" s="12">
        <v>6855</v>
      </c>
      <c r="Y28" s="12">
        <v>5428</v>
      </c>
      <c r="Z28" s="12">
        <v>550</v>
      </c>
      <c r="AA28" s="12">
        <v>12800</v>
      </c>
      <c r="AB28" s="12">
        <v>4235</v>
      </c>
      <c r="AC28" s="12">
        <v>2640</v>
      </c>
      <c r="AD28" s="12">
        <v>282</v>
      </c>
      <c r="AE28" s="12">
        <v>2365</v>
      </c>
      <c r="AF28" s="12">
        <v>1187</v>
      </c>
      <c r="AG28" s="23">
        <f t="shared" si="8"/>
        <v>0.79771505376344087</v>
      </c>
      <c r="AH28" s="24">
        <v>74</v>
      </c>
      <c r="AI28" s="12">
        <v>5</v>
      </c>
      <c r="AJ28" s="12">
        <v>3030</v>
      </c>
      <c r="AK28" s="24">
        <v>6840</v>
      </c>
      <c r="AL28" s="25">
        <f t="shared" si="9"/>
        <v>0.63895375992526859</v>
      </c>
    </row>
    <row r="29" spans="1:38" ht="14.45" x14ac:dyDescent="0.3">
      <c r="A29" s="11" t="s">
        <v>74</v>
      </c>
      <c r="B29" s="12">
        <v>6921</v>
      </c>
      <c r="C29" s="13">
        <v>1</v>
      </c>
      <c r="D29" s="14" t="s">
        <v>54</v>
      </c>
      <c r="E29" s="15" t="s">
        <v>42</v>
      </c>
      <c r="F29" s="16">
        <v>2852</v>
      </c>
      <c r="G29" s="17">
        <v>7</v>
      </c>
      <c r="H29" s="18">
        <v>9438.5</v>
      </c>
      <c r="I29" s="18">
        <f t="shared" si="0"/>
        <v>5.1859890109890108</v>
      </c>
      <c r="J29" s="19">
        <f t="shared" si="1"/>
        <v>1334.5573978916143</v>
      </c>
      <c r="K29" s="17">
        <v>2</v>
      </c>
      <c r="L29" s="18">
        <v>120</v>
      </c>
      <c r="M29" s="18">
        <f t="shared" si="2"/>
        <v>6.5934065934065936E-2</v>
      </c>
      <c r="N29" s="12">
        <v>21237</v>
      </c>
      <c r="O29" s="12">
        <v>33</v>
      </c>
      <c r="P29" s="12">
        <v>2749</v>
      </c>
      <c r="Q29" s="12">
        <f t="shared" si="3"/>
        <v>24019</v>
      </c>
      <c r="R29" s="12">
        <v>0</v>
      </c>
      <c r="S29" s="20">
        <f t="shared" si="4"/>
        <v>24019</v>
      </c>
      <c r="T29" s="21">
        <f t="shared" si="5"/>
        <v>3.4704522467851469</v>
      </c>
      <c r="U29" s="12">
        <v>66719</v>
      </c>
      <c r="V29" s="268">
        <f t="shared" si="6"/>
        <v>9.6400809131628371</v>
      </c>
      <c r="W29" s="22">
        <f t="shared" si="7"/>
        <v>2.7777592739081562</v>
      </c>
      <c r="X29" s="12">
        <v>22811</v>
      </c>
      <c r="Y29" s="12">
        <v>14858</v>
      </c>
      <c r="Z29" s="12">
        <v>4198</v>
      </c>
      <c r="AA29" s="12">
        <v>45000</v>
      </c>
      <c r="AB29" s="12">
        <v>8205</v>
      </c>
      <c r="AC29" s="12">
        <v>3800</v>
      </c>
      <c r="AD29" s="12">
        <v>341</v>
      </c>
      <c r="AE29" s="12">
        <v>9162</v>
      </c>
      <c r="AF29" s="12">
        <v>2841</v>
      </c>
      <c r="AG29" s="23">
        <f t="shared" si="8"/>
        <v>0.41048981361074988</v>
      </c>
      <c r="AH29" s="24">
        <v>549</v>
      </c>
      <c r="AI29" s="12">
        <v>12</v>
      </c>
      <c r="AJ29" s="12">
        <v>9820</v>
      </c>
      <c r="AK29" s="24">
        <v>0</v>
      </c>
      <c r="AL29" s="25">
        <f t="shared" si="9"/>
        <v>0</v>
      </c>
    </row>
    <row r="30" spans="1:38" ht="14.45" x14ac:dyDescent="0.3">
      <c r="A30" s="11" t="s">
        <v>75</v>
      </c>
      <c r="B30" s="12">
        <v>13233</v>
      </c>
      <c r="C30" s="13">
        <v>0</v>
      </c>
      <c r="D30" s="14" t="s">
        <v>54</v>
      </c>
      <c r="E30" s="27"/>
      <c r="F30" s="28" t="s">
        <v>76</v>
      </c>
      <c r="G30" s="29" t="s">
        <v>76</v>
      </c>
      <c r="H30" s="30" t="s">
        <v>76</v>
      </c>
      <c r="I30" s="18" t="str">
        <f t="shared" si="0"/>
        <v>n/a</v>
      </c>
      <c r="J30" s="19" t="str">
        <f t="shared" si="1"/>
        <v>n/a</v>
      </c>
      <c r="K30" s="29" t="s">
        <v>76</v>
      </c>
      <c r="L30" s="30" t="s">
        <v>76</v>
      </c>
      <c r="M30" s="18" t="str">
        <f t="shared" si="2"/>
        <v>n/a</v>
      </c>
      <c r="N30" s="31" t="s">
        <v>76</v>
      </c>
      <c r="O30" s="31" t="s">
        <v>76</v>
      </c>
      <c r="P30" s="31" t="s">
        <v>76</v>
      </c>
      <c r="Q30" s="31" t="s">
        <v>76</v>
      </c>
      <c r="R30" s="31" t="s">
        <v>76</v>
      </c>
      <c r="S30" s="31" t="s">
        <v>76</v>
      </c>
      <c r="T30" s="21" t="str">
        <f t="shared" si="5"/>
        <v>n/a</v>
      </c>
      <c r="U30" s="31" t="s">
        <v>76</v>
      </c>
      <c r="V30" s="268" t="str">
        <f t="shared" si="6"/>
        <v>n/a</v>
      </c>
      <c r="W30" s="22" t="str">
        <f t="shared" si="7"/>
        <v>n/a</v>
      </c>
      <c r="X30" s="31" t="s">
        <v>76</v>
      </c>
      <c r="Y30" s="31" t="s">
        <v>76</v>
      </c>
      <c r="Z30" s="31" t="s">
        <v>76</v>
      </c>
      <c r="AA30" s="31" t="s">
        <v>76</v>
      </c>
      <c r="AB30" s="31" t="s">
        <v>76</v>
      </c>
      <c r="AC30" s="31" t="s">
        <v>76</v>
      </c>
      <c r="AD30" s="31" t="s">
        <v>76</v>
      </c>
      <c r="AE30" s="31" t="s">
        <v>76</v>
      </c>
      <c r="AF30" s="31" t="s">
        <v>76</v>
      </c>
      <c r="AG30" s="23" t="str">
        <f t="shared" si="8"/>
        <v>n/a</v>
      </c>
      <c r="AH30" s="32" t="s">
        <v>76</v>
      </c>
      <c r="AI30" s="31" t="s">
        <v>76</v>
      </c>
      <c r="AJ30" s="31" t="s">
        <v>76</v>
      </c>
      <c r="AK30" s="32" t="s">
        <v>76</v>
      </c>
      <c r="AL30" s="25" t="str">
        <f t="shared" si="9"/>
        <v>n/a</v>
      </c>
    </row>
    <row r="31" spans="1:38" x14ac:dyDescent="0.25">
      <c r="A31" s="11" t="s">
        <v>77</v>
      </c>
      <c r="B31" s="12">
        <v>2025</v>
      </c>
      <c r="C31" s="13">
        <v>1</v>
      </c>
      <c r="D31" s="14" t="s">
        <v>61</v>
      </c>
      <c r="E31" s="15" t="s">
        <v>42</v>
      </c>
      <c r="F31" s="16">
        <v>1850</v>
      </c>
      <c r="G31" s="17">
        <v>8</v>
      </c>
      <c r="H31" s="18">
        <v>3540.5</v>
      </c>
      <c r="I31" s="18">
        <f t="shared" si="0"/>
        <v>1.9453296703296703</v>
      </c>
      <c r="J31" s="19">
        <f t="shared" si="1"/>
        <v>1040.9546674198559</v>
      </c>
      <c r="K31" s="17">
        <v>10</v>
      </c>
      <c r="L31" s="18">
        <v>40</v>
      </c>
      <c r="M31" s="18">
        <f t="shared" si="2"/>
        <v>2.197802197802198E-2</v>
      </c>
      <c r="N31" s="12">
        <v>18837</v>
      </c>
      <c r="O31" s="12">
        <v>65</v>
      </c>
      <c r="P31" s="12">
        <v>2140</v>
      </c>
      <c r="Q31" s="12">
        <f t="shared" si="3"/>
        <v>21042</v>
      </c>
      <c r="R31" s="12">
        <v>0</v>
      </c>
      <c r="S31" s="20">
        <f t="shared" si="4"/>
        <v>21042</v>
      </c>
      <c r="T31" s="21">
        <f t="shared" si="5"/>
        <v>10.391111111111112</v>
      </c>
      <c r="U31" s="12">
        <v>22277</v>
      </c>
      <c r="V31" s="268">
        <f t="shared" si="6"/>
        <v>11.000987654320987</v>
      </c>
      <c r="W31" s="22">
        <f t="shared" si="7"/>
        <v>1.0586921395304629</v>
      </c>
      <c r="X31" s="12">
        <v>5513</v>
      </c>
      <c r="Y31" s="12">
        <v>5855</v>
      </c>
      <c r="Z31" s="12">
        <v>587</v>
      </c>
      <c r="AA31" s="12">
        <v>11396</v>
      </c>
      <c r="AB31" s="12">
        <v>5681</v>
      </c>
      <c r="AC31" s="12">
        <v>750</v>
      </c>
      <c r="AD31" s="12">
        <v>77</v>
      </c>
      <c r="AE31" s="12">
        <v>827</v>
      </c>
      <c r="AF31" s="12">
        <v>460</v>
      </c>
      <c r="AG31" s="23">
        <f t="shared" si="8"/>
        <v>0.2271604938271605</v>
      </c>
      <c r="AH31" s="24">
        <v>470</v>
      </c>
      <c r="AI31" s="12">
        <v>6</v>
      </c>
      <c r="AJ31" s="12">
        <v>1080</v>
      </c>
      <c r="AK31" s="24">
        <v>581</v>
      </c>
      <c r="AL31" s="25">
        <f t="shared" si="9"/>
        <v>5.2342342342342342E-2</v>
      </c>
    </row>
    <row r="32" spans="1:38" x14ac:dyDescent="0.25">
      <c r="A32" s="11" t="s">
        <v>78</v>
      </c>
      <c r="B32" s="12">
        <v>1241</v>
      </c>
      <c r="C32" s="13">
        <v>1</v>
      </c>
      <c r="D32" s="14" t="s">
        <v>46</v>
      </c>
      <c r="E32" s="15" t="s">
        <v>42</v>
      </c>
      <c r="F32" s="16">
        <v>1500</v>
      </c>
      <c r="G32" s="17">
        <v>1</v>
      </c>
      <c r="H32" s="18">
        <v>1500</v>
      </c>
      <c r="I32" s="18">
        <f t="shared" si="0"/>
        <v>0.82417582417582413</v>
      </c>
      <c r="J32" s="19">
        <f t="shared" si="1"/>
        <v>1505.7466666666667</v>
      </c>
      <c r="K32" s="17">
        <v>1</v>
      </c>
      <c r="L32" s="18">
        <v>15</v>
      </c>
      <c r="M32" s="18">
        <f t="shared" si="2"/>
        <v>8.241758241758242E-3</v>
      </c>
      <c r="N32" s="12">
        <v>6667</v>
      </c>
      <c r="O32" s="12">
        <v>4</v>
      </c>
      <c r="P32" s="12">
        <v>514</v>
      </c>
      <c r="Q32" s="12">
        <f t="shared" si="3"/>
        <v>7185</v>
      </c>
      <c r="R32" s="12">
        <v>0</v>
      </c>
      <c r="S32" s="20">
        <f t="shared" si="4"/>
        <v>7185</v>
      </c>
      <c r="T32" s="21">
        <f t="shared" si="5"/>
        <v>5.7896857373086217</v>
      </c>
      <c r="U32" s="12">
        <v>5305</v>
      </c>
      <c r="V32" s="268">
        <f t="shared" si="6"/>
        <v>4.2747784045124897</v>
      </c>
      <c r="W32" s="22">
        <f t="shared" si="7"/>
        <v>0.73834377174669452</v>
      </c>
      <c r="X32" s="12">
        <v>4516</v>
      </c>
      <c r="Y32" s="12">
        <v>1377</v>
      </c>
      <c r="Z32" s="12">
        <v>200</v>
      </c>
      <c r="AA32" s="12">
        <v>5105</v>
      </c>
      <c r="AB32" s="12">
        <v>440</v>
      </c>
      <c r="AC32" s="12">
        <v>720</v>
      </c>
      <c r="AD32" s="12">
        <v>3</v>
      </c>
      <c r="AE32" s="12">
        <v>50</v>
      </c>
      <c r="AF32" s="12">
        <v>250</v>
      </c>
      <c r="AG32" s="23">
        <f t="shared" si="8"/>
        <v>0.20145044319097502</v>
      </c>
      <c r="AH32" s="24">
        <v>207.8</v>
      </c>
      <c r="AI32" s="12">
        <v>9</v>
      </c>
      <c r="AJ32" s="12">
        <v>3000</v>
      </c>
      <c r="AK32" s="24">
        <v>10000</v>
      </c>
      <c r="AL32" s="25">
        <f t="shared" si="9"/>
        <v>0.7407407407407407</v>
      </c>
    </row>
    <row r="33" spans="1:38" x14ac:dyDescent="0.25">
      <c r="A33" s="11" t="s">
        <v>79</v>
      </c>
      <c r="B33" s="12">
        <v>948</v>
      </c>
      <c r="C33" s="13">
        <v>1</v>
      </c>
      <c r="D33" s="14" t="s">
        <v>54</v>
      </c>
      <c r="E33" s="15" t="s">
        <v>42</v>
      </c>
      <c r="F33" s="16">
        <v>1125</v>
      </c>
      <c r="G33" s="17">
        <v>4</v>
      </c>
      <c r="H33" s="18">
        <v>2219</v>
      </c>
      <c r="I33" s="18">
        <f t="shared" si="0"/>
        <v>1.2192307692307693</v>
      </c>
      <c r="J33" s="19">
        <f t="shared" si="1"/>
        <v>777.53943217665608</v>
      </c>
      <c r="K33" s="17">
        <v>54</v>
      </c>
      <c r="L33" s="18">
        <v>556.5</v>
      </c>
      <c r="M33" s="18">
        <f t="shared" si="2"/>
        <v>0.30576923076923079</v>
      </c>
      <c r="N33" s="12">
        <v>10022</v>
      </c>
      <c r="O33" s="12">
        <v>234</v>
      </c>
      <c r="P33" s="12">
        <v>1296</v>
      </c>
      <c r="Q33" s="12">
        <f t="shared" si="3"/>
        <v>11552</v>
      </c>
      <c r="R33" s="12">
        <v>0</v>
      </c>
      <c r="S33" s="20">
        <f t="shared" si="4"/>
        <v>11552</v>
      </c>
      <c r="T33" s="21">
        <f t="shared" si="5"/>
        <v>12.185654008438819</v>
      </c>
      <c r="U33" s="12">
        <v>11277</v>
      </c>
      <c r="V33" s="268">
        <f t="shared" si="6"/>
        <v>11.895569620253164</v>
      </c>
      <c r="W33" s="22">
        <f t="shared" si="7"/>
        <v>0.97619459833795019</v>
      </c>
      <c r="X33" s="12">
        <v>4437</v>
      </c>
      <c r="Y33" s="12">
        <v>3438</v>
      </c>
      <c r="Z33" s="12">
        <v>1500</v>
      </c>
      <c r="AA33" s="12">
        <v>6395</v>
      </c>
      <c r="AB33" s="12">
        <v>1607</v>
      </c>
      <c r="AC33" s="12">
        <v>175</v>
      </c>
      <c r="AD33" s="12">
        <v>0</v>
      </c>
      <c r="AE33" s="12">
        <v>0</v>
      </c>
      <c r="AF33" s="12">
        <v>606</v>
      </c>
      <c r="AG33" s="23">
        <f t="shared" si="8"/>
        <v>0.63924050632911389</v>
      </c>
      <c r="AH33" s="24">
        <v>278</v>
      </c>
      <c r="AI33" s="12">
        <v>8</v>
      </c>
      <c r="AJ33" s="12">
        <v>7938</v>
      </c>
      <c r="AK33" s="24">
        <v>776</v>
      </c>
      <c r="AL33" s="25">
        <f t="shared" si="9"/>
        <v>8.6222222222222228E-2</v>
      </c>
    </row>
    <row r="34" spans="1:38" x14ac:dyDescent="0.25">
      <c r="A34" s="11" t="s">
        <v>80</v>
      </c>
      <c r="B34" s="12">
        <v>7201</v>
      </c>
      <c r="C34" s="13">
        <v>0</v>
      </c>
      <c r="D34" s="14" t="s">
        <v>44</v>
      </c>
      <c r="E34" s="27"/>
      <c r="F34" s="28" t="s">
        <v>76</v>
      </c>
      <c r="G34" s="29" t="s">
        <v>76</v>
      </c>
      <c r="H34" s="30" t="s">
        <v>76</v>
      </c>
      <c r="I34" s="33" t="str">
        <f t="shared" si="0"/>
        <v>n/a</v>
      </c>
      <c r="J34" s="19" t="str">
        <f t="shared" si="1"/>
        <v>n/a</v>
      </c>
      <c r="K34" s="29" t="s">
        <v>76</v>
      </c>
      <c r="L34" s="30" t="s">
        <v>76</v>
      </c>
      <c r="M34" s="18" t="str">
        <f t="shared" si="2"/>
        <v>n/a</v>
      </c>
      <c r="N34" s="31" t="s">
        <v>76</v>
      </c>
      <c r="O34" s="31" t="s">
        <v>76</v>
      </c>
      <c r="P34" s="31" t="s">
        <v>76</v>
      </c>
      <c r="Q34" s="31" t="s">
        <v>76</v>
      </c>
      <c r="R34" s="31" t="s">
        <v>76</v>
      </c>
      <c r="S34" s="31" t="s">
        <v>76</v>
      </c>
      <c r="T34" s="21" t="str">
        <f t="shared" si="5"/>
        <v>n/a</v>
      </c>
      <c r="U34" s="31" t="s">
        <v>76</v>
      </c>
      <c r="V34" s="268" t="str">
        <f t="shared" si="6"/>
        <v>n/a</v>
      </c>
      <c r="W34" s="22" t="str">
        <f t="shared" si="7"/>
        <v>n/a</v>
      </c>
      <c r="X34" s="31" t="s">
        <v>76</v>
      </c>
      <c r="Y34" s="31" t="s">
        <v>76</v>
      </c>
      <c r="Z34" s="31" t="s">
        <v>76</v>
      </c>
      <c r="AA34" s="31" t="s">
        <v>76</v>
      </c>
      <c r="AB34" s="31" t="s">
        <v>76</v>
      </c>
      <c r="AC34" s="31" t="s">
        <v>76</v>
      </c>
      <c r="AD34" s="31" t="s">
        <v>76</v>
      </c>
      <c r="AE34" s="31" t="s">
        <v>76</v>
      </c>
      <c r="AF34" s="31" t="s">
        <v>76</v>
      </c>
      <c r="AG34" s="23" t="str">
        <f t="shared" si="8"/>
        <v>n/a</v>
      </c>
      <c r="AH34" s="32" t="s">
        <v>76</v>
      </c>
      <c r="AI34" s="31" t="s">
        <v>76</v>
      </c>
      <c r="AJ34" s="31" t="s">
        <v>76</v>
      </c>
      <c r="AK34" s="32" t="s">
        <v>76</v>
      </c>
      <c r="AL34" s="25" t="str">
        <f t="shared" si="9"/>
        <v>n/a</v>
      </c>
    </row>
    <row r="35" spans="1:38" x14ac:dyDescent="0.25">
      <c r="A35" s="11" t="s">
        <v>81</v>
      </c>
      <c r="B35" s="12">
        <v>581</v>
      </c>
      <c r="C35" s="13">
        <v>1</v>
      </c>
      <c r="D35" s="14" t="s">
        <v>44</v>
      </c>
      <c r="E35" s="15" t="s">
        <v>42</v>
      </c>
      <c r="F35" s="16">
        <v>2250</v>
      </c>
      <c r="G35" s="17">
        <v>3</v>
      </c>
      <c r="H35" s="18">
        <v>2549</v>
      </c>
      <c r="I35" s="18">
        <f t="shared" si="0"/>
        <v>1.4005494505494505</v>
      </c>
      <c r="J35" s="19">
        <f t="shared" si="1"/>
        <v>414.83719105531583</v>
      </c>
      <c r="K35" s="17">
        <v>6</v>
      </c>
      <c r="L35" s="18">
        <v>26</v>
      </c>
      <c r="M35" s="18">
        <f t="shared" si="2"/>
        <v>1.4285714285714285E-2</v>
      </c>
      <c r="N35" s="12">
        <v>13596</v>
      </c>
      <c r="O35" s="12">
        <v>22</v>
      </c>
      <c r="P35" s="12">
        <v>1356</v>
      </c>
      <c r="Q35" s="12">
        <f t="shared" si="3"/>
        <v>14974</v>
      </c>
      <c r="R35" s="12">
        <v>0</v>
      </c>
      <c r="S35" s="20">
        <f t="shared" si="4"/>
        <v>14974</v>
      </c>
      <c r="T35" s="21">
        <f t="shared" si="5"/>
        <v>25.772805507745268</v>
      </c>
      <c r="U35" s="12">
        <v>10126</v>
      </c>
      <c r="V35" s="268">
        <f t="shared" si="6"/>
        <v>17.428571428571427</v>
      </c>
      <c r="W35" s="22">
        <f t="shared" si="7"/>
        <v>0.67623881394416985</v>
      </c>
      <c r="X35" s="12">
        <v>3218</v>
      </c>
      <c r="Y35" s="12">
        <v>5507</v>
      </c>
      <c r="Z35" s="12">
        <v>557</v>
      </c>
      <c r="AA35" s="12">
        <v>9772</v>
      </c>
      <c r="AB35" s="12">
        <v>0</v>
      </c>
      <c r="AC35" s="12">
        <v>83</v>
      </c>
      <c r="AD35" s="12">
        <v>31</v>
      </c>
      <c r="AE35" s="12">
        <v>294</v>
      </c>
      <c r="AF35" s="12">
        <v>886</v>
      </c>
      <c r="AG35" s="23">
        <f t="shared" si="8"/>
        <v>1.5249569707401032</v>
      </c>
      <c r="AH35" s="24">
        <v>288.2</v>
      </c>
      <c r="AI35" s="12">
        <v>4</v>
      </c>
      <c r="AJ35" s="12">
        <v>3076</v>
      </c>
      <c r="AK35" s="24">
        <v>1538</v>
      </c>
      <c r="AL35" s="25">
        <f t="shared" si="9"/>
        <v>0.1708888888888889</v>
      </c>
    </row>
    <row r="36" spans="1:38" x14ac:dyDescent="0.25">
      <c r="A36" s="11" t="s">
        <v>82</v>
      </c>
      <c r="B36" s="12">
        <v>14185</v>
      </c>
      <c r="C36" s="13">
        <v>1</v>
      </c>
      <c r="D36" s="14" t="s">
        <v>61</v>
      </c>
      <c r="E36" s="15" t="s">
        <v>42</v>
      </c>
      <c r="F36" s="16">
        <v>2750</v>
      </c>
      <c r="G36" s="17">
        <v>16</v>
      </c>
      <c r="H36" s="18">
        <v>13652.08</v>
      </c>
      <c r="I36" s="18">
        <f t="shared" si="0"/>
        <v>7.5011428571428569</v>
      </c>
      <c r="J36" s="19">
        <f t="shared" si="1"/>
        <v>1891.0451740687133</v>
      </c>
      <c r="K36" s="17">
        <v>73</v>
      </c>
      <c r="L36" s="18">
        <v>682.45</v>
      </c>
      <c r="M36" s="18">
        <f t="shared" si="2"/>
        <v>0.37497252747252752</v>
      </c>
      <c r="N36" s="12">
        <v>34288</v>
      </c>
      <c r="O36" s="12">
        <v>2437</v>
      </c>
      <c r="P36" s="12">
        <v>9589</v>
      </c>
      <c r="Q36" s="12">
        <f t="shared" si="3"/>
        <v>46314</v>
      </c>
      <c r="R36" s="12">
        <v>0</v>
      </c>
      <c r="S36" s="20">
        <f t="shared" si="4"/>
        <v>46314</v>
      </c>
      <c r="T36" s="21">
        <f t="shared" si="5"/>
        <v>3.2649982375749032</v>
      </c>
      <c r="U36" s="12">
        <v>91469</v>
      </c>
      <c r="V36" s="268">
        <f t="shared" si="6"/>
        <v>6.4482904476559746</v>
      </c>
      <c r="W36" s="22">
        <f t="shared" si="7"/>
        <v>1.9749751694951851</v>
      </c>
      <c r="X36" s="12">
        <v>14855</v>
      </c>
      <c r="Y36" s="12">
        <v>24172</v>
      </c>
      <c r="Z36" s="12">
        <v>2412</v>
      </c>
      <c r="AA36" s="12">
        <v>78307</v>
      </c>
      <c r="AB36" s="12">
        <v>40433</v>
      </c>
      <c r="AC36" s="12">
        <v>17450</v>
      </c>
      <c r="AD36" s="12">
        <v>266</v>
      </c>
      <c r="AE36" s="12">
        <v>2030</v>
      </c>
      <c r="AF36" s="12">
        <v>2312</v>
      </c>
      <c r="AG36" s="23">
        <f t="shared" si="8"/>
        <v>0.16298907296439902</v>
      </c>
      <c r="AH36" s="24">
        <v>985</v>
      </c>
      <c r="AI36" s="12">
        <v>15</v>
      </c>
      <c r="AJ36" s="12">
        <v>16598</v>
      </c>
      <c r="AK36" s="24">
        <v>12120</v>
      </c>
      <c r="AL36" s="25">
        <f t="shared" si="9"/>
        <v>0.29381818181818181</v>
      </c>
    </row>
    <row r="37" spans="1:38" x14ac:dyDescent="0.25">
      <c r="A37" s="11" t="s">
        <v>83</v>
      </c>
      <c r="B37" s="12">
        <v>1348</v>
      </c>
      <c r="C37" s="13">
        <v>1</v>
      </c>
      <c r="D37" s="14" t="s">
        <v>54</v>
      </c>
      <c r="E37" s="15" t="s">
        <v>42</v>
      </c>
      <c r="F37" s="16">
        <v>1040</v>
      </c>
      <c r="G37" s="17">
        <v>2</v>
      </c>
      <c r="H37" s="18">
        <v>1040</v>
      </c>
      <c r="I37" s="18">
        <f t="shared" si="0"/>
        <v>0.5714285714285714</v>
      </c>
      <c r="J37" s="19">
        <f t="shared" si="1"/>
        <v>2359</v>
      </c>
      <c r="K37" s="17">
        <v>2</v>
      </c>
      <c r="L37" s="18">
        <v>70</v>
      </c>
      <c r="M37" s="18">
        <f t="shared" si="2"/>
        <v>3.8461538461538464E-2</v>
      </c>
      <c r="N37" s="12">
        <v>9403</v>
      </c>
      <c r="O37" s="12">
        <v>0</v>
      </c>
      <c r="P37" s="12">
        <v>311</v>
      </c>
      <c r="Q37" s="12">
        <f t="shared" si="3"/>
        <v>9714</v>
      </c>
      <c r="R37" s="12">
        <v>17</v>
      </c>
      <c r="S37" s="20">
        <f t="shared" si="4"/>
        <v>9731</v>
      </c>
      <c r="T37" s="21">
        <f t="shared" si="5"/>
        <v>7.2188427299703264</v>
      </c>
      <c r="U37" s="12">
        <v>1548</v>
      </c>
      <c r="V37" s="268">
        <f t="shared" si="6"/>
        <v>1.1483679525222552</v>
      </c>
      <c r="W37" s="22">
        <f t="shared" si="7"/>
        <v>0.15907923132257734</v>
      </c>
      <c r="X37" s="12">
        <v>587</v>
      </c>
      <c r="Y37" s="12">
        <v>3007</v>
      </c>
      <c r="Z37" s="12">
        <v>2600</v>
      </c>
      <c r="AA37" s="12">
        <v>1262</v>
      </c>
      <c r="AB37" s="12">
        <v>649</v>
      </c>
      <c r="AC37" s="12">
        <v>100</v>
      </c>
      <c r="AD37" s="12">
        <v>7</v>
      </c>
      <c r="AE37" s="12">
        <v>14</v>
      </c>
      <c r="AF37" s="12">
        <v>258</v>
      </c>
      <c r="AG37" s="23">
        <f t="shared" si="8"/>
        <v>0.1913946587537092</v>
      </c>
      <c r="AH37" s="24">
        <v>65</v>
      </c>
      <c r="AI37" s="12">
        <v>3</v>
      </c>
      <c r="AJ37" s="12">
        <v>461</v>
      </c>
      <c r="AK37" s="24">
        <v>230.5</v>
      </c>
      <c r="AL37" s="25">
        <f t="shared" si="9"/>
        <v>7.3878205128205129E-2</v>
      </c>
    </row>
    <row r="38" spans="1:38" x14ac:dyDescent="0.25">
      <c r="A38" s="11" t="s">
        <v>84</v>
      </c>
      <c r="B38" s="12">
        <v>1235171</v>
      </c>
      <c r="C38" s="13">
        <v>18</v>
      </c>
      <c r="D38" s="14" t="s">
        <v>50</v>
      </c>
      <c r="E38" s="15" t="s">
        <v>42</v>
      </c>
      <c r="F38" s="16">
        <v>57980</v>
      </c>
      <c r="G38" s="17">
        <v>806</v>
      </c>
      <c r="H38" s="18">
        <v>940212</v>
      </c>
      <c r="I38" s="18">
        <f t="shared" si="0"/>
        <v>516.6</v>
      </c>
      <c r="J38" s="19">
        <f t="shared" si="1"/>
        <v>2390.9620596205959</v>
      </c>
      <c r="K38" s="17">
        <v>2963</v>
      </c>
      <c r="L38" s="18">
        <v>66182</v>
      </c>
      <c r="M38" s="18">
        <f t="shared" si="2"/>
        <v>36.363736263736264</v>
      </c>
      <c r="N38" s="12">
        <v>1152115</v>
      </c>
      <c r="O38" s="12">
        <v>48075</v>
      </c>
      <c r="P38" s="12">
        <v>241000</v>
      </c>
      <c r="Q38" s="12">
        <f t="shared" si="3"/>
        <v>1441190</v>
      </c>
      <c r="R38" s="12">
        <v>132767</v>
      </c>
      <c r="S38" s="20">
        <f t="shared" si="4"/>
        <v>1573957</v>
      </c>
      <c r="T38" s="21">
        <f t="shared" si="5"/>
        <v>1.2742826701727938</v>
      </c>
      <c r="U38" s="12">
        <v>15153544</v>
      </c>
      <c r="V38" s="268">
        <f t="shared" si="6"/>
        <v>12.268377414949024</v>
      </c>
      <c r="W38" s="22">
        <f t="shared" si="7"/>
        <v>9.6276734370761083</v>
      </c>
      <c r="X38" s="12">
        <v>8219</v>
      </c>
      <c r="Y38" s="12">
        <v>6361</v>
      </c>
      <c r="Z38" s="12">
        <v>2378700</v>
      </c>
      <c r="AA38" s="12">
        <v>6704951</v>
      </c>
      <c r="AB38" s="12">
        <v>0</v>
      </c>
      <c r="AC38" s="12">
        <v>1170100</v>
      </c>
      <c r="AD38" s="12">
        <v>15990</v>
      </c>
      <c r="AE38" s="12">
        <v>346702</v>
      </c>
      <c r="AF38" s="12">
        <v>543852</v>
      </c>
      <c r="AG38" s="23">
        <f t="shared" si="8"/>
        <v>0.44030502659145981</v>
      </c>
      <c r="AH38" s="24">
        <v>42794</v>
      </c>
      <c r="AI38" s="12">
        <v>361</v>
      </c>
      <c r="AJ38" s="12">
        <v>889329</v>
      </c>
      <c r="AK38" s="24">
        <v>543925</v>
      </c>
      <c r="AL38" s="25">
        <f t="shared" si="9"/>
        <v>2.5986848077329178E-2</v>
      </c>
    </row>
    <row r="39" spans="1:38" x14ac:dyDescent="0.25">
      <c r="A39" s="11" t="s">
        <v>85</v>
      </c>
      <c r="B39" s="12">
        <v>2101</v>
      </c>
      <c r="C39" s="13">
        <v>1</v>
      </c>
      <c r="D39" s="14" t="s">
        <v>44</v>
      </c>
      <c r="E39" s="15" t="s">
        <v>42</v>
      </c>
      <c r="F39" s="16">
        <v>1964</v>
      </c>
      <c r="G39" s="17">
        <v>5</v>
      </c>
      <c r="H39" s="18">
        <v>3945</v>
      </c>
      <c r="I39" s="18">
        <f t="shared" si="0"/>
        <v>2.1675824175824174</v>
      </c>
      <c r="J39" s="19">
        <f t="shared" si="1"/>
        <v>969.28263624841577</v>
      </c>
      <c r="K39" s="17">
        <v>9</v>
      </c>
      <c r="L39" s="18">
        <v>200</v>
      </c>
      <c r="M39" s="18">
        <f t="shared" si="2"/>
        <v>0.10989010989010989</v>
      </c>
      <c r="N39" s="12">
        <v>9916</v>
      </c>
      <c r="O39" s="12">
        <v>37</v>
      </c>
      <c r="P39" s="12">
        <v>1865</v>
      </c>
      <c r="Q39" s="12">
        <f t="shared" si="3"/>
        <v>11818</v>
      </c>
      <c r="R39" s="12">
        <v>0</v>
      </c>
      <c r="S39" s="20">
        <f t="shared" si="4"/>
        <v>11818</v>
      </c>
      <c r="T39" s="21">
        <f t="shared" si="5"/>
        <v>5.6249405045216561</v>
      </c>
      <c r="U39" s="12">
        <v>18250</v>
      </c>
      <c r="V39" s="268">
        <f t="shared" si="6"/>
        <v>8.686339838172298</v>
      </c>
      <c r="W39" s="22">
        <f t="shared" si="7"/>
        <v>1.544254526992723</v>
      </c>
      <c r="X39" s="12">
        <v>6891</v>
      </c>
      <c r="Y39" s="12">
        <v>6653</v>
      </c>
      <c r="Z39" s="12">
        <v>1000</v>
      </c>
      <c r="AA39" s="12">
        <v>9156</v>
      </c>
      <c r="AB39" s="12">
        <v>2228</v>
      </c>
      <c r="AC39" s="12">
        <v>771</v>
      </c>
      <c r="AD39" s="12">
        <v>198</v>
      </c>
      <c r="AE39" s="12">
        <v>1341</v>
      </c>
      <c r="AF39" s="12">
        <v>544</v>
      </c>
      <c r="AG39" s="23">
        <f t="shared" si="8"/>
        <v>0.25892432175154689</v>
      </c>
      <c r="AH39" s="24">
        <v>342.8</v>
      </c>
      <c r="AI39" s="12">
        <v>4</v>
      </c>
      <c r="AJ39" s="12">
        <v>1887</v>
      </c>
      <c r="AK39" s="24">
        <v>2520</v>
      </c>
      <c r="AL39" s="25">
        <f t="shared" si="9"/>
        <v>0.32077393075356414</v>
      </c>
    </row>
    <row r="40" spans="1:38" x14ac:dyDescent="0.25">
      <c r="A40" s="11" t="s">
        <v>86</v>
      </c>
      <c r="B40" s="12">
        <v>18044</v>
      </c>
      <c r="C40" s="13">
        <v>1</v>
      </c>
      <c r="D40" s="14" t="s">
        <v>46</v>
      </c>
      <c r="E40" s="15" t="s">
        <v>42</v>
      </c>
      <c r="F40" s="16">
        <v>2900</v>
      </c>
      <c r="G40" s="17">
        <v>24</v>
      </c>
      <c r="H40" s="18">
        <v>21637</v>
      </c>
      <c r="I40" s="18">
        <f t="shared" si="0"/>
        <v>11.888461538461538</v>
      </c>
      <c r="J40" s="19">
        <f t="shared" si="1"/>
        <v>1517.7741831122614</v>
      </c>
      <c r="K40" s="17">
        <v>62</v>
      </c>
      <c r="L40" s="18">
        <v>1748</v>
      </c>
      <c r="M40" s="18">
        <f t="shared" si="2"/>
        <v>0.96043956043956047</v>
      </c>
      <c r="N40" s="12">
        <v>39118</v>
      </c>
      <c r="O40" s="12">
        <v>1167</v>
      </c>
      <c r="P40" s="12">
        <v>7882</v>
      </c>
      <c r="Q40" s="12">
        <f t="shared" si="3"/>
        <v>48167</v>
      </c>
      <c r="R40" s="12">
        <v>0</v>
      </c>
      <c r="S40" s="20">
        <f t="shared" si="4"/>
        <v>48167</v>
      </c>
      <c r="T40" s="21">
        <f t="shared" si="5"/>
        <v>2.6694191975171804</v>
      </c>
      <c r="U40" s="12">
        <v>152970</v>
      </c>
      <c r="V40" s="268">
        <f t="shared" si="6"/>
        <v>8.4776102859676339</v>
      </c>
      <c r="W40" s="22">
        <f t="shared" si="7"/>
        <v>3.1758257728320221</v>
      </c>
      <c r="X40" s="12">
        <v>20107</v>
      </c>
      <c r="Y40" s="12">
        <v>21895</v>
      </c>
      <c r="Z40" s="12">
        <v>8608</v>
      </c>
      <c r="AA40" s="12">
        <v>99817</v>
      </c>
      <c r="AB40" s="12">
        <v>96924</v>
      </c>
      <c r="AC40" s="12">
        <v>59595</v>
      </c>
      <c r="AD40" s="12">
        <v>1675</v>
      </c>
      <c r="AE40" s="12">
        <v>24931</v>
      </c>
      <c r="AF40" s="12">
        <v>5048</v>
      </c>
      <c r="AG40" s="23">
        <f t="shared" si="8"/>
        <v>0.27976058523608954</v>
      </c>
      <c r="AH40" s="24">
        <v>1180</v>
      </c>
      <c r="AI40" s="12">
        <v>18</v>
      </c>
      <c r="AJ40" s="12">
        <v>18881</v>
      </c>
      <c r="AK40" s="24">
        <v>16503</v>
      </c>
      <c r="AL40" s="25">
        <f t="shared" si="9"/>
        <v>0.31614942528735634</v>
      </c>
    </row>
    <row r="41" spans="1:38" x14ac:dyDescent="0.25">
      <c r="A41" s="11" t="s">
        <v>87</v>
      </c>
      <c r="B41" s="12">
        <v>13077</v>
      </c>
      <c r="C41" s="13">
        <v>1</v>
      </c>
      <c r="D41" s="14" t="s">
        <v>39</v>
      </c>
      <c r="E41" s="15" t="s">
        <v>42</v>
      </c>
      <c r="F41" s="16">
        <v>3200</v>
      </c>
      <c r="G41" s="17">
        <v>21</v>
      </c>
      <c r="H41" s="18">
        <v>25676</v>
      </c>
      <c r="I41" s="18">
        <f t="shared" si="0"/>
        <v>14.107692307692307</v>
      </c>
      <c r="J41" s="19">
        <f t="shared" si="1"/>
        <v>926.9411123227917</v>
      </c>
      <c r="K41" s="17">
        <v>226</v>
      </c>
      <c r="L41" s="18">
        <v>430.25</v>
      </c>
      <c r="M41" s="18">
        <f t="shared" si="2"/>
        <v>0.23640109890109889</v>
      </c>
      <c r="N41" s="12">
        <v>53099</v>
      </c>
      <c r="O41" s="12">
        <v>938</v>
      </c>
      <c r="P41" s="12">
        <v>8661</v>
      </c>
      <c r="Q41" s="12">
        <f t="shared" si="3"/>
        <v>62698</v>
      </c>
      <c r="R41" s="12">
        <v>0</v>
      </c>
      <c r="S41" s="20">
        <f t="shared" si="4"/>
        <v>62698</v>
      </c>
      <c r="T41" s="21">
        <f t="shared" si="5"/>
        <v>4.794524738089776</v>
      </c>
      <c r="U41" s="12">
        <v>199457</v>
      </c>
      <c r="V41" s="268">
        <f t="shared" si="6"/>
        <v>15.252504397032959</v>
      </c>
      <c r="W41" s="22">
        <f t="shared" si="7"/>
        <v>3.1812338511595266</v>
      </c>
      <c r="X41" s="12">
        <v>41396</v>
      </c>
      <c r="Y41" s="12">
        <v>33759</v>
      </c>
      <c r="Z41" s="12">
        <v>43650</v>
      </c>
      <c r="AA41" s="12">
        <v>168600</v>
      </c>
      <c r="AB41" s="12">
        <v>51182</v>
      </c>
      <c r="AC41" s="12">
        <v>28900</v>
      </c>
      <c r="AD41" s="12">
        <v>2968</v>
      </c>
      <c r="AE41" s="12">
        <v>11467</v>
      </c>
      <c r="AF41" s="12">
        <v>4531</v>
      </c>
      <c r="AG41" s="23">
        <f t="shared" si="8"/>
        <v>0.34648619714001683</v>
      </c>
      <c r="AH41" s="24">
        <v>1040.5</v>
      </c>
      <c r="AI41" s="12">
        <v>14</v>
      </c>
      <c r="AJ41" s="12">
        <v>27064</v>
      </c>
      <c r="AK41" s="24">
        <v>12894.5</v>
      </c>
      <c r="AL41" s="25">
        <f t="shared" si="9"/>
        <v>0.28782366071428572</v>
      </c>
    </row>
    <row r="42" spans="1:38" x14ac:dyDescent="0.25">
      <c r="A42" s="11" t="s">
        <v>88</v>
      </c>
      <c r="B42" s="12">
        <v>592</v>
      </c>
      <c r="C42" s="13">
        <v>1</v>
      </c>
      <c r="D42" s="14" t="s">
        <v>39</v>
      </c>
      <c r="E42" s="15" t="s">
        <v>42</v>
      </c>
      <c r="F42" s="16">
        <v>1025</v>
      </c>
      <c r="G42" s="17">
        <v>2</v>
      </c>
      <c r="H42" s="18">
        <v>1025</v>
      </c>
      <c r="I42" s="18">
        <f t="shared" si="0"/>
        <v>0.56318681318681318</v>
      </c>
      <c r="J42" s="19">
        <f t="shared" si="1"/>
        <v>1051.1609756097562</v>
      </c>
      <c r="K42" s="17">
        <v>13</v>
      </c>
      <c r="L42" s="18">
        <v>273</v>
      </c>
      <c r="M42" s="18">
        <f t="shared" si="2"/>
        <v>0.15</v>
      </c>
      <c r="N42" s="12">
        <v>6226</v>
      </c>
      <c r="O42" s="12">
        <v>16</v>
      </c>
      <c r="P42" s="12">
        <v>1538</v>
      </c>
      <c r="Q42" s="12">
        <f t="shared" si="3"/>
        <v>7780</v>
      </c>
      <c r="R42" s="12">
        <v>0</v>
      </c>
      <c r="S42" s="20">
        <f t="shared" si="4"/>
        <v>7780</v>
      </c>
      <c r="T42" s="21">
        <f t="shared" si="5"/>
        <v>13.141891891891891</v>
      </c>
      <c r="U42" s="12">
        <v>6666</v>
      </c>
      <c r="V42" s="268">
        <f t="shared" si="6"/>
        <v>11.260135135135135</v>
      </c>
      <c r="W42" s="22">
        <f t="shared" si="7"/>
        <v>0.85681233933161949</v>
      </c>
      <c r="X42" s="12">
        <v>3176</v>
      </c>
      <c r="Y42" s="12">
        <v>3070</v>
      </c>
      <c r="Z42" s="12">
        <v>27</v>
      </c>
      <c r="AA42" s="12">
        <v>3738</v>
      </c>
      <c r="AB42" s="12">
        <v>0</v>
      </c>
      <c r="AC42" s="12">
        <v>254</v>
      </c>
      <c r="AD42" s="12">
        <v>0</v>
      </c>
      <c r="AE42" s="12">
        <v>0</v>
      </c>
      <c r="AF42" s="12">
        <v>343</v>
      </c>
      <c r="AG42" s="23">
        <f t="shared" si="8"/>
        <v>0.57939189189189189</v>
      </c>
      <c r="AH42" s="24" t="s">
        <v>42</v>
      </c>
      <c r="AI42" s="12">
        <v>2</v>
      </c>
      <c r="AJ42" s="12">
        <v>1797</v>
      </c>
      <c r="AK42" s="24">
        <v>0</v>
      </c>
      <c r="AL42" s="25">
        <f t="shared" si="9"/>
        <v>0</v>
      </c>
    </row>
    <row r="43" spans="1:38" x14ac:dyDescent="0.25">
      <c r="A43" s="11" t="s">
        <v>89</v>
      </c>
      <c r="B43" s="12">
        <v>3580</v>
      </c>
      <c r="C43" s="13">
        <v>1</v>
      </c>
      <c r="D43" s="14" t="s">
        <v>52</v>
      </c>
      <c r="E43" s="15" t="s">
        <v>42</v>
      </c>
      <c r="F43" s="16">
        <v>2350</v>
      </c>
      <c r="G43" s="17">
        <v>12</v>
      </c>
      <c r="H43" s="18">
        <v>7976</v>
      </c>
      <c r="I43" s="18">
        <f t="shared" si="0"/>
        <v>4.3824175824175828</v>
      </c>
      <c r="J43" s="19">
        <f t="shared" si="1"/>
        <v>816.90070210631893</v>
      </c>
      <c r="K43" s="17">
        <v>462</v>
      </c>
      <c r="L43" s="18">
        <v>490</v>
      </c>
      <c r="M43" s="18">
        <f t="shared" si="2"/>
        <v>0.26923076923076922</v>
      </c>
      <c r="N43" s="12">
        <v>29664</v>
      </c>
      <c r="O43" s="12">
        <v>456</v>
      </c>
      <c r="P43" s="12">
        <v>8764</v>
      </c>
      <c r="Q43" s="12">
        <f t="shared" si="3"/>
        <v>38884</v>
      </c>
      <c r="R43" s="12">
        <v>0</v>
      </c>
      <c r="S43" s="20">
        <f t="shared" si="4"/>
        <v>38884</v>
      </c>
      <c r="T43" s="21">
        <f t="shared" si="5"/>
        <v>10.86145251396648</v>
      </c>
      <c r="U43" s="12">
        <v>77003</v>
      </c>
      <c r="V43" s="268">
        <f t="shared" si="6"/>
        <v>21.509217877094972</v>
      </c>
      <c r="W43" s="22">
        <f t="shared" si="7"/>
        <v>1.9803260981380517</v>
      </c>
      <c r="X43" s="12">
        <v>11956</v>
      </c>
      <c r="Y43" s="12">
        <v>18905</v>
      </c>
      <c r="Z43" s="12">
        <v>4388</v>
      </c>
      <c r="AA43" s="12">
        <v>53611</v>
      </c>
      <c r="AB43" s="12">
        <v>19895</v>
      </c>
      <c r="AC43" s="12">
        <v>53611</v>
      </c>
      <c r="AD43" s="12">
        <v>69</v>
      </c>
      <c r="AE43" s="12">
        <v>2580</v>
      </c>
      <c r="AF43" s="12">
        <v>1116</v>
      </c>
      <c r="AG43" s="23">
        <f t="shared" si="8"/>
        <v>0.311731843575419</v>
      </c>
      <c r="AH43" s="24">
        <v>837</v>
      </c>
      <c r="AI43" s="12">
        <v>11</v>
      </c>
      <c r="AJ43" s="12">
        <v>4656</v>
      </c>
      <c r="AK43" s="24">
        <v>4656</v>
      </c>
      <c r="AL43" s="25">
        <f t="shared" si="9"/>
        <v>0.18011605415860735</v>
      </c>
    </row>
    <row r="44" spans="1:38" x14ac:dyDescent="0.25">
      <c r="A44" s="11" t="s">
        <v>90</v>
      </c>
      <c r="B44" s="12">
        <v>262</v>
      </c>
      <c r="C44" s="13">
        <v>1</v>
      </c>
      <c r="D44" s="14" t="s">
        <v>52</v>
      </c>
      <c r="E44" s="15" t="s">
        <v>42</v>
      </c>
      <c r="F44" s="16">
        <v>925</v>
      </c>
      <c r="G44" s="17">
        <v>3</v>
      </c>
      <c r="H44" s="18">
        <v>925</v>
      </c>
      <c r="I44" s="18">
        <f t="shared" si="0"/>
        <v>0.50824175824175821</v>
      </c>
      <c r="J44" s="19">
        <f t="shared" si="1"/>
        <v>515.50270270270278</v>
      </c>
      <c r="K44" s="17">
        <v>36</v>
      </c>
      <c r="L44" s="18">
        <v>363</v>
      </c>
      <c r="M44" s="18">
        <f t="shared" si="2"/>
        <v>0.19945054945054946</v>
      </c>
      <c r="N44" s="12">
        <v>7573</v>
      </c>
      <c r="O44" s="12">
        <v>290</v>
      </c>
      <c r="P44" s="12">
        <v>49</v>
      </c>
      <c r="Q44" s="12">
        <f t="shared" si="3"/>
        <v>7912</v>
      </c>
      <c r="R44" s="12">
        <v>0</v>
      </c>
      <c r="S44" s="20">
        <f t="shared" si="4"/>
        <v>7912</v>
      </c>
      <c r="T44" s="21">
        <f t="shared" si="5"/>
        <v>30.198473282442748</v>
      </c>
      <c r="U44" s="12">
        <v>5029</v>
      </c>
      <c r="V44" s="268">
        <f t="shared" si="6"/>
        <v>19.194656488549619</v>
      </c>
      <c r="W44" s="22">
        <f t="shared" si="7"/>
        <v>0.63561678463094029</v>
      </c>
      <c r="X44" s="12">
        <v>1</v>
      </c>
      <c r="Y44" s="12">
        <v>46</v>
      </c>
      <c r="Z44" s="12">
        <v>0</v>
      </c>
      <c r="AA44" s="12">
        <v>183</v>
      </c>
      <c r="AB44" s="12">
        <v>0</v>
      </c>
      <c r="AC44" s="12">
        <v>150</v>
      </c>
      <c r="AD44" s="12">
        <v>60</v>
      </c>
      <c r="AE44" s="12">
        <v>18</v>
      </c>
      <c r="AF44" s="12">
        <v>130</v>
      </c>
      <c r="AG44" s="23">
        <f t="shared" si="8"/>
        <v>0.49618320610687022</v>
      </c>
      <c r="AH44" s="24">
        <v>109.7</v>
      </c>
      <c r="AI44" s="12">
        <v>3</v>
      </c>
      <c r="AJ44" s="12">
        <v>0</v>
      </c>
      <c r="AK44" s="24">
        <v>0</v>
      </c>
      <c r="AL44" s="25">
        <f t="shared" si="9"/>
        <v>0</v>
      </c>
    </row>
    <row r="45" spans="1:38" x14ac:dyDescent="0.25">
      <c r="A45" s="11" t="s">
        <v>91</v>
      </c>
      <c r="B45" s="12">
        <v>501</v>
      </c>
      <c r="C45" s="13">
        <v>1</v>
      </c>
      <c r="D45" s="14" t="s">
        <v>46</v>
      </c>
      <c r="E45" s="15" t="s">
        <v>42</v>
      </c>
      <c r="F45" s="16">
        <v>1600</v>
      </c>
      <c r="G45" s="17">
        <v>4</v>
      </c>
      <c r="H45" s="18">
        <v>1900</v>
      </c>
      <c r="I45" s="18">
        <f t="shared" si="0"/>
        <v>1.043956043956044</v>
      </c>
      <c r="J45" s="19">
        <f t="shared" si="1"/>
        <v>479.90526315789469</v>
      </c>
      <c r="K45" s="17">
        <v>6</v>
      </c>
      <c r="L45" s="18">
        <v>39</v>
      </c>
      <c r="M45" s="18">
        <f t="shared" si="2"/>
        <v>2.1428571428571429E-2</v>
      </c>
      <c r="N45" s="12">
        <v>10428</v>
      </c>
      <c r="O45" s="12">
        <v>142</v>
      </c>
      <c r="P45" s="12">
        <v>2125</v>
      </c>
      <c r="Q45" s="12">
        <f t="shared" si="3"/>
        <v>12695</v>
      </c>
      <c r="R45" s="12">
        <v>0</v>
      </c>
      <c r="S45" s="20">
        <f t="shared" si="4"/>
        <v>12695</v>
      </c>
      <c r="T45" s="21">
        <f t="shared" si="5"/>
        <v>25.339321357285428</v>
      </c>
      <c r="U45" s="12">
        <v>20505</v>
      </c>
      <c r="V45" s="268">
        <f t="shared" si="6"/>
        <v>40.928143712574851</v>
      </c>
      <c r="W45" s="22">
        <f t="shared" si="7"/>
        <v>1.6152028357621111</v>
      </c>
      <c r="X45" s="12">
        <v>5877</v>
      </c>
      <c r="Y45" s="12">
        <v>5364</v>
      </c>
      <c r="Z45" s="12">
        <v>212</v>
      </c>
      <c r="AA45" s="12">
        <v>16100</v>
      </c>
      <c r="AB45" s="12">
        <v>6873</v>
      </c>
      <c r="AC45" s="12">
        <v>10000</v>
      </c>
      <c r="AD45" s="12">
        <v>113</v>
      </c>
      <c r="AE45" s="12">
        <v>1626</v>
      </c>
      <c r="AF45" s="12">
        <v>493</v>
      </c>
      <c r="AG45" s="23">
        <f t="shared" si="8"/>
        <v>0.98403193612774453</v>
      </c>
      <c r="AH45" s="24">
        <v>240</v>
      </c>
      <c r="AI45" s="12">
        <v>7</v>
      </c>
      <c r="AJ45" s="12">
        <v>9000</v>
      </c>
      <c r="AK45" s="24">
        <v>18000</v>
      </c>
      <c r="AL45" s="25">
        <f t="shared" si="9"/>
        <v>1.6071428571428572</v>
      </c>
    </row>
    <row r="46" spans="1:38" x14ac:dyDescent="0.25">
      <c r="A46" s="11" t="s">
        <v>92</v>
      </c>
      <c r="B46" s="12">
        <v>3442</v>
      </c>
      <c r="C46" s="13">
        <v>1</v>
      </c>
      <c r="D46" s="14" t="s">
        <v>46</v>
      </c>
      <c r="E46" s="15" t="s">
        <v>42</v>
      </c>
      <c r="F46" s="16">
        <v>2100</v>
      </c>
      <c r="G46" s="17">
        <v>5</v>
      </c>
      <c r="H46" s="18">
        <v>6611</v>
      </c>
      <c r="I46" s="18">
        <f t="shared" si="0"/>
        <v>3.6324175824175824</v>
      </c>
      <c r="J46" s="19">
        <f t="shared" si="1"/>
        <v>947.57827862653153</v>
      </c>
      <c r="K46" s="17">
        <v>4</v>
      </c>
      <c r="L46" s="18">
        <v>336</v>
      </c>
      <c r="M46" s="18">
        <f t="shared" si="2"/>
        <v>0.18461538461538463</v>
      </c>
      <c r="N46" s="12">
        <v>16474</v>
      </c>
      <c r="O46" s="12">
        <v>965</v>
      </c>
      <c r="P46" s="12">
        <v>2507</v>
      </c>
      <c r="Q46" s="12">
        <f t="shared" si="3"/>
        <v>19946</v>
      </c>
      <c r="R46" s="12">
        <v>0</v>
      </c>
      <c r="S46" s="20">
        <f t="shared" si="4"/>
        <v>19946</v>
      </c>
      <c r="T46" s="21">
        <f t="shared" si="5"/>
        <v>5.7948866937826846</v>
      </c>
      <c r="U46" s="12">
        <v>41696</v>
      </c>
      <c r="V46" s="268">
        <f t="shared" si="6"/>
        <v>12.113887274840209</v>
      </c>
      <c r="W46" s="22">
        <f t="shared" si="7"/>
        <v>2.0904441993382132</v>
      </c>
      <c r="X46" s="12">
        <v>8330</v>
      </c>
      <c r="Y46" s="12">
        <v>7709</v>
      </c>
      <c r="Z46" s="12">
        <v>4699</v>
      </c>
      <c r="AA46" s="12">
        <v>21697</v>
      </c>
      <c r="AB46" s="12">
        <v>13317</v>
      </c>
      <c r="AC46" s="12">
        <v>3450</v>
      </c>
      <c r="AD46" s="12">
        <v>468</v>
      </c>
      <c r="AE46" s="12">
        <v>7302</v>
      </c>
      <c r="AF46" s="12">
        <v>1872</v>
      </c>
      <c r="AG46" s="23">
        <f t="shared" si="8"/>
        <v>0.54386984311446829</v>
      </c>
      <c r="AH46" s="24">
        <v>278</v>
      </c>
      <c r="AI46" s="12">
        <v>6</v>
      </c>
      <c r="AJ46" s="12">
        <v>1717</v>
      </c>
      <c r="AK46" s="24">
        <v>2753</v>
      </c>
      <c r="AL46" s="25">
        <f t="shared" si="9"/>
        <v>0.21849206349206349</v>
      </c>
    </row>
    <row r="47" spans="1:38" x14ac:dyDescent="0.25">
      <c r="A47" s="11" t="s">
        <v>93</v>
      </c>
      <c r="B47" s="12">
        <v>932</v>
      </c>
      <c r="C47" s="13">
        <v>1</v>
      </c>
      <c r="D47" s="14" t="s">
        <v>46</v>
      </c>
      <c r="E47" s="15" t="s">
        <v>42</v>
      </c>
      <c r="F47" s="16">
        <v>625</v>
      </c>
      <c r="G47" s="17">
        <v>2</v>
      </c>
      <c r="H47" s="18">
        <v>330</v>
      </c>
      <c r="I47" s="18">
        <f t="shared" si="0"/>
        <v>0.18131868131868131</v>
      </c>
      <c r="J47" s="19">
        <f t="shared" si="1"/>
        <v>5140.121212121212</v>
      </c>
      <c r="K47" s="17">
        <v>4</v>
      </c>
      <c r="L47" s="18">
        <v>95</v>
      </c>
      <c r="M47" s="18">
        <f t="shared" si="2"/>
        <v>5.21978021978022E-2</v>
      </c>
      <c r="N47" s="12">
        <v>6045</v>
      </c>
      <c r="O47" s="12">
        <v>1</v>
      </c>
      <c r="P47" s="12">
        <v>511</v>
      </c>
      <c r="Q47" s="12">
        <f t="shared" si="3"/>
        <v>6557</v>
      </c>
      <c r="R47" s="12">
        <v>0</v>
      </c>
      <c r="S47" s="20">
        <f t="shared" si="4"/>
        <v>6557</v>
      </c>
      <c r="T47" s="21">
        <f t="shared" si="5"/>
        <v>7.0354077253218881</v>
      </c>
      <c r="U47" s="12">
        <v>3807</v>
      </c>
      <c r="V47" s="268">
        <f t="shared" si="6"/>
        <v>4.0847639484978542</v>
      </c>
      <c r="W47" s="22">
        <f t="shared" si="7"/>
        <v>0.58060088455086167</v>
      </c>
      <c r="X47" s="12">
        <v>3722</v>
      </c>
      <c r="Y47" s="12">
        <v>760</v>
      </c>
      <c r="Z47" s="12">
        <v>650</v>
      </c>
      <c r="AA47" s="12">
        <v>1876</v>
      </c>
      <c r="AB47" s="12">
        <v>800</v>
      </c>
      <c r="AC47" s="12">
        <v>743</v>
      </c>
      <c r="AD47" s="12">
        <v>19</v>
      </c>
      <c r="AE47" s="12">
        <v>190</v>
      </c>
      <c r="AF47" s="12">
        <v>162</v>
      </c>
      <c r="AG47" s="23">
        <f t="shared" si="8"/>
        <v>0.17381974248927037</v>
      </c>
      <c r="AH47" s="24">
        <v>68</v>
      </c>
      <c r="AI47" s="12">
        <v>2</v>
      </c>
      <c r="AJ47" s="12">
        <v>300</v>
      </c>
      <c r="AK47" s="24">
        <v>1500</v>
      </c>
      <c r="AL47" s="25">
        <f t="shared" si="9"/>
        <v>1.2</v>
      </c>
    </row>
    <row r="48" spans="1:38" x14ac:dyDescent="0.25">
      <c r="A48" s="11" t="s">
        <v>94</v>
      </c>
      <c r="B48" s="12">
        <v>134</v>
      </c>
      <c r="C48" s="13">
        <v>1</v>
      </c>
      <c r="D48" s="14" t="s">
        <v>39</v>
      </c>
      <c r="E48" s="15" t="s">
        <v>42</v>
      </c>
      <c r="F48" s="16">
        <v>1050</v>
      </c>
      <c r="G48" s="17">
        <v>1</v>
      </c>
      <c r="H48" s="18">
        <v>1050</v>
      </c>
      <c r="I48" s="18">
        <f t="shared" si="0"/>
        <v>0.57692307692307687</v>
      </c>
      <c r="J48" s="19">
        <f t="shared" si="1"/>
        <v>232.26666666666668</v>
      </c>
      <c r="K48" s="17">
        <v>4</v>
      </c>
      <c r="L48" s="18">
        <v>50</v>
      </c>
      <c r="M48" s="18">
        <f t="shared" si="2"/>
        <v>2.7472527472527472E-2</v>
      </c>
      <c r="N48" s="12">
        <v>6319</v>
      </c>
      <c r="O48" s="12">
        <v>1</v>
      </c>
      <c r="P48" s="12">
        <v>506</v>
      </c>
      <c r="Q48" s="12">
        <f t="shared" si="3"/>
        <v>6826</v>
      </c>
      <c r="R48" s="12">
        <v>0</v>
      </c>
      <c r="S48" s="20">
        <f t="shared" si="4"/>
        <v>6826</v>
      </c>
      <c r="T48" s="21">
        <f t="shared" si="5"/>
        <v>50.940298507462686</v>
      </c>
      <c r="U48" s="12">
        <v>1580</v>
      </c>
      <c r="V48" s="268">
        <f t="shared" si="6"/>
        <v>11.791044776119403</v>
      </c>
      <c r="W48" s="22">
        <f t="shared" si="7"/>
        <v>0.2314679167887489</v>
      </c>
      <c r="X48" s="12">
        <v>717</v>
      </c>
      <c r="Y48" s="12">
        <v>2402</v>
      </c>
      <c r="Z48" s="12">
        <v>200</v>
      </c>
      <c r="AA48" s="12">
        <v>1020</v>
      </c>
      <c r="AB48" s="12">
        <v>1036</v>
      </c>
      <c r="AC48" s="12">
        <v>300</v>
      </c>
      <c r="AD48" s="12">
        <v>5</v>
      </c>
      <c r="AE48" s="12">
        <v>30</v>
      </c>
      <c r="AF48" s="12">
        <v>95</v>
      </c>
      <c r="AG48" s="23">
        <f t="shared" si="8"/>
        <v>0.70895522388059706</v>
      </c>
      <c r="AH48" s="24">
        <v>170</v>
      </c>
      <c r="AI48" s="12">
        <v>3</v>
      </c>
      <c r="AJ48" s="12">
        <v>500</v>
      </c>
      <c r="AK48" s="24">
        <v>500</v>
      </c>
      <c r="AL48" s="25">
        <f t="shared" si="9"/>
        <v>0.15873015873015872</v>
      </c>
    </row>
    <row r="49" spans="1:38" x14ac:dyDescent="0.25">
      <c r="A49" s="11" t="s">
        <v>95</v>
      </c>
      <c r="B49" s="12">
        <v>378</v>
      </c>
      <c r="C49" s="13">
        <v>1</v>
      </c>
      <c r="D49" s="14" t="s">
        <v>52</v>
      </c>
      <c r="E49" s="15" t="s">
        <v>42</v>
      </c>
      <c r="F49" s="16">
        <v>930</v>
      </c>
      <c r="G49" s="17">
        <v>5</v>
      </c>
      <c r="H49" s="18">
        <v>1200</v>
      </c>
      <c r="I49" s="18">
        <f t="shared" si="0"/>
        <v>0.65934065934065933</v>
      </c>
      <c r="J49" s="19">
        <f t="shared" si="1"/>
        <v>573.29999999999995</v>
      </c>
      <c r="K49" s="17">
        <v>21</v>
      </c>
      <c r="L49" s="18">
        <v>240</v>
      </c>
      <c r="M49" s="18">
        <f t="shared" si="2"/>
        <v>0.13186813186813187</v>
      </c>
      <c r="N49" s="12">
        <v>9597</v>
      </c>
      <c r="O49" s="12">
        <v>50</v>
      </c>
      <c r="P49" s="12">
        <v>938</v>
      </c>
      <c r="Q49" s="12">
        <f t="shared" si="3"/>
        <v>10585</v>
      </c>
      <c r="R49" s="12">
        <v>0</v>
      </c>
      <c r="S49" s="20">
        <f t="shared" si="4"/>
        <v>10585</v>
      </c>
      <c r="T49" s="21">
        <f t="shared" si="5"/>
        <v>28.002645502645503</v>
      </c>
      <c r="U49" s="12">
        <v>5153</v>
      </c>
      <c r="V49" s="268">
        <f t="shared" si="6"/>
        <v>13.632275132275133</v>
      </c>
      <c r="W49" s="22">
        <f t="shared" si="7"/>
        <v>0.4868209730751063</v>
      </c>
      <c r="X49" s="12">
        <v>2703</v>
      </c>
      <c r="Y49" s="12">
        <v>1087</v>
      </c>
      <c r="Z49" s="12">
        <v>1600</v>
      </c>
      <c r="AA49" s="12">
        <v>6000</v>
      </c>
      <c r="AB49" s="12">
        <v>1540</v>
      </c>
      <c r="AC49" s="12">
        <v>500</v>
      </c>
      <c r="AD49" s="12">
        <v>15</v>
      </c>
      <c r="AE49" s="12">
        <v>222</v>
      </c>
      <c r="AF49" s="12">
        <v>160</v>
      </c>
      <c r="AG49" s="23">
        <f t="shared" si="8"/>
        <v>0.42328042328042326</v>
      </c>
      <c r="AH49" s="24">
        <v>67</v>
      </c>
      <c r="AI49" s="12">
        <v>4</v>
      </c>
      <c r="AJ49" s="12">
        <v>4000</v>
      </c>
      <c r="AK49" s="24">
        <v>920</v>
      </c>
      <c r="AL49" s="25">
        <f t="shared" si="9"/>
        <v>0.24731182795698925</v>
      </c>
    </row>
    <row r="50" spans="1:38" x14ac:dyDescent="0.25">
      <c r="A50" s="11" t="s">
        <v>96</v>
      </c>
      <c r="B50" s="12">
        <v>345</v>
      </c>
      <c r="C50" s="13">
        <v>1</v>
      </c>
      <c r="D50" s="14" t="s">
        <v>54</v>
      </c>
      <c r="E50" s="15">
        <v>1</v>
      </c>
      <c r="F50" s="16">
        <v>1008.5</v>
      </c>
      <c r="G50" s="17">
        <v>2</v>
      </c>
      <c r="H50" s="18">
        <v>1008.5</v>
      </c>
      <c r="I50" s="18">
        <f t="shared" si="0"/>
        <v>0.55412087912087915</v>
      </c>
      <c r="J50" s="19">
        <f t="shared" si="1"/>
        <v>622.60783341596425</v>
      </c>
      <c r="K50" s="17">
        <v>3</v>
      </c>
      <c r="L50" s="18">
        <v>410</v>
      </c>
      <c r="M50" s="18">
        <f t="shared" si="2"/>
        <v>0.22527472527472528</v>
      </c>
      <c r="N50" s="12">
        <v>11720</v>
      </c>
      <c r="O50" s="12">
        <v>7</v>
      </c>
      <c r="P50" s="12">
        <v>48</v>
      </c>
      <c r="Q50" s="12">
        <f t="shared" si="3"/>
        <v>11775</v>
      </c>
      <c r="R50" s="12">
        <v>0</v>
      </c>
      <c r="S50" s="20">
        <f t="shared" si="4"/>
        <v>11775</v>
      </c>
      <c r="T50" s="21">
        <f t="shared" si="5"/>
        <v>34.130434782608695</v>
      </c>
      <c r="U50" s="12">
        <v>5370</v>
      </c>
      <c r="V50" s="268">
        <f t="shared" si="6"/>
        <v>15.565217391304348</v>
      </c>
      <c r="W50" s="22">
        <f t="shared" si="7"/>
        <v>0.45605095541401275</v>
      </c>
      <c r="X50" s="12">
        <v>1006</v>
      </c>
      <c r="Y50" s="12">
        <v>1229</v>
      </c>
      <c r="Z50" s="12">
        <v>760</v>
      </c>
      <c r="AA50" s="12">
        <v>6150</v>
      </c>
      <c r="AB50" s="12">
        <v>639</v>
      </c>
      <c r="AC50" s="12">
        <v>10000</v>
      </c>
      <c r="AD50" s="12">
        <v>0</v>
      </c>
      <c r="AE50" s="12">
        <v>0</v>
      </c>
      <c r="AF50" s="12">
        <v>210</v>
      </c>
      <c r="AG50" s="23">
        <f t="shared" si="8"/>
        <v>0.60869565217391308</v>
      </c>
      <c r="AH50" s="24">
        <v>170</v>
      </c>
      <c r="AI50" s="12">
        <v>1</v>
      </c>
      <c r="AJ50" s="12">
        <v>65</v>
      </c>
      <c r="AK50" s="24">
        <v>75</v>
      </c>
      <c r="AL50" s="25">
        <f t="shared" si="9"/>
        <v>7.4367873078829944E-2</v>
      </c>
    </row>
    <row r="51" spans="1:38" x14ac:dyDescent="0.25">
      <c r="A51" s="11" t="s">
        <v>97</v>
      </c>
      <c r="B51" s="12">
        <v>19715</v>
      </c>
      <c r="C51" s="13">
        <v>1</v>
      </c>
      <c r="D51" s="14" t="s">
        <v>39</v>
      </c>
      <c r="E51" s="15" t="s">
        <v>42</v>
      </c>
      <c r="F51" s="16">
        <v>3160</v>
      </c>
      <c r="G51" s="17">
        <v>15</v>
      </c>
      <c r="H51" s="18">
        <v>15779</v>
      </c>
      <c r="I51" s="18">
        <f t="shared" si="0"/>
        <v>8.6697802197802201</v>
      </c>
      <c r="J51" s="19">
        <f t="shared" si="1"/>
        <v>2273.9907471956399</v>
      </c>
      <c r="K51" s="17">
        <v>113</v>
      </c>
      <c r="L51" s="18">
        <v>458</v>
      </c>
      <c r="M51" s="18">
        <f t="shared" si="2"/>
        <v>0.25164835164835164</v>
      </c>
      <c r="N51" s="12">
        <v>38527</v>
      </c>
      <c r="O51" s="12">
        <v>806</v>
      </c>
      <c r="P51" s="12">
        <v>6186</v>
      </c>
      <c r="Q51" s="12">
        <f t="shared" si="3"/>
        <v>45519</v>
      </c>
      <c r="R51" s="12">
        <v>0</v>
      </c>
      <c r="S51" s="20">
        <f t="shared" si="4"/>
        <v>45519</v>
      </c>
      <c r="T51" s="21">
        <f t="shared" si="5"/>
        <v>2.3088511285822979</v>
      </c>
      <c r="U51" s="12">
        <v>140237</v>
      </c>
      <c r="V51" s="268">
        <f t="shared" si="6"/>
        <v>7.1132132893735731</v>
      </c>
      <c r="W51" s="22">
        <f t="shared" si="7"/>
        <v>3.0808453612777082</v>
      </c>
      <c r="X51" s="12">
        <v>32952</v>
      </c>
      <c r="Y51" s="12">
        <v>26530</v>
      </c>
      <c r="Z51" s="12">
        <v>18638</v>
      </c>
      <c r="AA51" s="12">
        <v>90135</v>
      </c>
      <c r="AB51" s="12">
        <v>18801</v>
      </c>
      <c r="AC51" s="12">
        <v>9425</v>
      </c>
      <c r="AD51" s="12">
        <v>338</v>
      </c>
      <c r="AE51" s="12">
        <v>5293</v>
      </c>
      <c r="AF51" s="12">
        <v>9612</v>
      </c>
      <c r="AG51" s="23">
        <f t="shared" si="8"/>
        <v>0.4875475526249049</v>
      </c>
      <c r="AH51" s="24">
        <v>450</v>
      </c>
      <c r="AI51" s="12">
        <v>7</v>
      </c>
      <c r="AJ51" s="12">
        <v>9250</v>
      </c>
      <c r="AK51" s="24">
        <v>8450</v>
      </c>
      <c r="AL51" s="25">
        <f t="shared" si="9"/>
        <v>0.38200723327305608</v>
      </c>
    </row>
    <row r="52" spans="1:38" x14ac:dyDescent="0.25">
      <c r="A52" s="11" t="s">
        <v>98</v>
      </c>
      <c r="B52" s="12">
        <v>3758</v>
      </c>
      <c r="C52" s="13">
        <v>1</v>
      </c>
      <c r="D52" s="14" t="s">
        <v>52</v>
      </c>
      <c r="E52" s="15" t="s">
        <v>42</v>
      </c>
      <c r="F52" s="16">
        <v>2180</v>
      </c>
      <c r="G52" s="17">
        <v>6</v>
      </c>
      <c r="H52" s="18">
        <v>8100.5</v>
      </c>
      <c r="I52" s="18">
        <f t="shared" si="0"/>
        <v>4.4508241758241756</v>
      </c>
      <c r="J52" s="19">
        <f t="shared" si="1"/>
        <v>844.33800382692436</v>
      </c>
      <c r="K52" s="17">
        <v>13</v>
      </c>
      <c r="L52" s="18">
        <v>1124.5</v>
      </c>
      <c r="M52" s="18">
        <f t="shared" si="2"/>
        <v>0.61785714285714288</v>
      </c>
      <c r="N52" s="12">
        <v>31081</v>
      </c>
      <c r="O52" s="12">
        <v>798</v>
      </c>
      <c r="P52" s="12">
        <v>5273</v>
      </c>
      <c r="Q52" s="12">
        <f t="shared" si="3"/>
        <v>37152</v>
      </c>
      <c r="R52" s="12">
        <v>0</v>
      </c>
      <c r="S52" s="20">
        <f t="shared" si="4"/>
        <v>37152</v>
      </c>
      <c r="T52" s="21">
        <f t="shared" si="5"/>
        <v>9.8861096327833948</v>
      </c>
      <c r="U52" s="12">
        <v>38102</v>
      </c>
      <c r="V52" s="268">
        <f t="shared" si="6"/>
        <v>10.138903672166046</v>
      </c>
      <c r="W52" s="22">
        <f t="shared" si="7"/>
        <v>1.0255706287683033</v>
      </c>
      <c r="X52" s="12">
        <v>9179</v>
      </c>
      <c r="Y52" s="12">
        <v>11334</v>
      </c>
      <c r="Z52" s="12">
        <v>3588</v>
      </c>
      <c r="AA52" s="12">
        <v>47500</v>
      </c>
      <c r="AB52" s="12">
        <v>25362</v>
      </c>
      <c r="AC52" s="12">
        <v>7500</v>
      </c>
      <c r="AD52" s="12">
        <v>102</v>
      </c>
      <c r="AE52" s="12">
        <v>1690</v>
      </c>
      <c r="AF52" s="12">
        <v>1390</v>
      </c>
      <c r="AG52" s="23">
        <f t="shared" si="8"/>
        <v>0.36987759446514101</v>
      </c>
      <c r="AH52" s="24">
        <v>881</v>
      </c>
      <c r="AI52" s="12">
        <v>7</v>
      </c>
      <c r="AJ52" s="12">
        <v>5230</v>
      </c>
      <c r="AK52" s="24">
        <v>7785</v>
      </c>
      <c r="AL52" s="25">
        <f t="shared" si="9"/>
        <v>0.51015727391874177</v>
      </c>
    </row>
    <row r="53" spans="1:38" x14ac:dyDescent="0.25">
      <c r="A53" s="11" t="s">
        <v>99</v>
      </c>
      <c r="B53" s="12">
        <v>675</v>
      </c>
      <c r="C53" s="13">
        <v>1</v>
      </c>
      <c r="D53" s="14" t="s">
        <v>46</v>
      </c>
      <c r="E53" s="15" t="s">
        <v>42</v>
      </c>
      <c r="F53" s="16">
        <v>1300</v>
      </c>
      <c r="G53" s="17">
        <v>3</v>
      </c>
      <c r="H53" s="18">
        <v>1300</v>
      </c>
      <c r="I53" s="18">
        <f t="shared" si="0"/>
        <v>0.7142857142857143</v>
      </c>
      <c r="J53" s="19">
        <f t="shared" si="1"/>
        <v>945</v>
      </c>
      <c r="K53" s="17">
        <v>23</v>
      </c>
      <c r="L53" s="18">
        <v>253</v>
      </c>
      <c r="M53" s="18">
        <f t="shared" si="2"/>
        <v>0.13901098901098902</v>
      </c>
      <c r="N53" s="12">
        <v>7151</v>
      </c>
      <c r="O53" s="12">
        <v>33</v>
      </c>
      <c r="P53" s="12">
        <v>996</v>
      </c>
      <c r="Q53" s="12">
        <f t="shared" si="3"/>
        <v>8180</v>
      </c>
      <c r="R53" s="12">
        <v>0</v>
      </c>
      <c r="S53" s="20">
        <f t="shared" si="4"/>
        <v>8180</v>
      </c>
      <c r="T53" s="21">
        <f t="shared" si="5"/>
        <v>12.118518518518519</v>
      </c>
      <c r="U53" s="12">
        <v>12042</v>
      </c>
      <c r="V53" s="268">
        <f t="shared" si="6"/>
        <v>17.84</v>
      </c>
      <c r="W53" s="22">
        <f t="shared" si="7"/>
        <v>1.4721271393643032</v>
      </c>
      <c r="X53" s="12">
        <v>3656</v>
      </c>
      <c r="Y53" s="12">
        <v>2641</v>
      </c>
      <c r="Z53" s="12">
        <v>1950</v>
      </c>
      <c r="AA53" s="12">
        <v>7400</v>
      </c>
      <c r="AB53" s="12">
        <v>3090</v>
      </c>
      <c r="AC53" s="12">
        <v>2000</v>
      </c>
      <c r="AD53" s="12">
        <v>90</v>
      </c>
      <c r="AE53" s="12">
        <v>1672</v>
      </c>
      <c r="AF53" s="12">
        <v>788</v>
      </c>
      <c r="AG53" s="23">
        <f t="shared" si="8"/>
        <v>1.1674074074074074</v>
      </c>
      <c r="AH53" s="24">
        <v>120</v>
      </c>
      <c r="AI53" s="12">
        <v>6</v>
      </c>
      <c r="AJ53" s="12">
        <v>5300</v>
      </c>
      <c r="AK53" s="24">
        <v>4321</v>
      </c>
      <c r="AL53" s="25">
        <f t="shared" si="9"/>
        <v>0.55397435897435898</v>
      </c>
    </row>
    <row r="54" spans="1:38" x14ac:dyDescent="0.25">
      <c r="A54" s="11" t="s">
        <v>100</v>
      </c>
      <c r="B54" s="12">
        <v>7526</v>
      </c>
      <c r="C54" s="13">
        <v>1</v>
      </c>
      <c r="D54" s="14" t="s">
        <v>52</v>
      </c>
      <c r="E54" s="15" t="s">
        <v>42</v>
      </c>
      <c r="F54" s="16">
        <v>2600</v>
      </c>
      <c r="G54" s="17">
        <v>13</v>
      </c>
      <c r="H54" s="18">
        <v>8582.75</v>
      </c>
      <c r="I54" s="18">
        <f t="shared" si="0"/>
        <v>4.7157967032967036</v>
      </c>
      <c r="J54" s="19">
        <f t="shared" si="1"/>
        <v>1595.9127319332381</v>
      </c>
      <c r="K54" s="17">
        <v>25</v>
      </c>
      <c r="L54" s="18">
        <v>376</v>
      </c>
      <c r="M54" s="18">
        <f t="shared" si="2"/>
        <v>0.20659340659340658</v>
      </c>
      <c r="N54" s="12">
        <v>25836</v>
      </c>
      <c r="O54" s="12">
        <v>1092</v>
      </c>
      <c r="P54" s="12">
        <v>5979</v>
      </c>
      <c r="Q54" s="12">
        <f t="shared" si="3"/>
        <v>32907</v>
      </c>
      <c r="R54" s="12">
        <v>0</v>
      </c>
      <c r="S54" s="20">
        <f t="shared" si="4"/>
        <v>32907</v>
      </c>
      <c r="T54" s="21">
        <f t="shared" si="5"/>
        <v>4.3724422003720438</v>
      </c>
      <c r="U54" s="12">
        <v>107265</v>
      </c>
      <c r="V54" s="268">
        <f t="shared" si="6"/>
        <v>14.252591017804942</v>
      </c>
      <c r="W54" s="22">
        <f t="shared" si="7"/>
        <v>3.2596408059075577</v>
      </c>
      <c r="X54" s="12">
        <v>18761</v>
      </c>
      <c r="Y54" s="12">
        <v>10426</v>
      </c>
      <c r="Z54" s="12">
        <v>3837</v>
      </c>
      <c r="AA54" s="12">
        <v>66511</v>
      </c>
      <c r="AB54" s="12">
        <v>33921</v>
      </c>
      <c r="AC54" s="12">
        <v>2600</v>
      </c>
      <c r="AD54" s="12">
        <v>134</v>
      </c>
      <c r="AE54" s="12">
        <v>2080</v>
      </c>
      <c r="AF54" s="12">
        <v>2254</v>
      </c>
      <c r="AG54" s="23">
        <f t="shared" si="8"/>
        <v>0.29949508370980599</v>
      </c>
      <c r="AH54" s="24">
        <v>688</v>
      </c>
      <c r="AI54" s="12">
        <v>6</v>
      </c>
      <c r="AJ54" s="12">
        <v>2473</v>
      </c>
      <c r="AK54" s="24">
        <v>1677.4</v>
      </c>
      <c r="AL54" s="25">
        <f t="shared" si="9"/>
        <v>0.10752564102564104</v>
      </c>
    </row>
    <row r="55" spans="1:38" x14ac:dyDescent="0.25">
      <c r="A55" s="11" t="s">
        <v>101</v>
      </c>
      <c r="B55" s="12">
        <v>25122</v>
      </c>
      <c r="C55" s="13">
        <v>1</v>
      </c>
      <c r="D55" s="14" t="s">
        <v>39</v>
      </c>
      <c r="E55" s="15" t="s">
        <v>42</v>
      </c>
      <c r="F55" s="16">
        <v>2650</v>
      </c>
      <c r="G55" s="17">
        <v>29</v>
      </c>
      <c r="H55" s="18">
        <v>24060.75</v>
      </c>
      <c r="I55" s="18">
        <f t="shared" si="0"/>
        <v>13.220192307692308</v>
      </c>
      <c r="J55" s="19">
        <f t="shared" si="1"/>
        <v>1900.2749290857516</v>
      </c>
      <c r="K55" s="17">
        <v>13</v>
      </c>
      <c r="L55" s="18">
        <v>200</v>
      </c>
      <c r="M55" s="18">
        <f t="shared" si="2"/>
        <v>0.10989010989010989</v>
      </c>
      <c r="N55" s="12">
        <v>34877</v>
      </c>
      <c r="O55" s="12">
        <v>721</v>
      </c>
      <c r="P55" s="12">
        <v>3957</v>
      </c>
      <c r="Q55" s="12">
        <f t="shared" si="3"/>
        <v>39555</v>
      </c>
      <c r="R55" s="12">
        <v>0</v>
      </c>
      <c r="S55" s="20">
        <f t="shared" si="4"/>
        <v>39555</v>
      </c>
      <c r="T55" s="21">
        <f t="shared" si="5"/>
        <v>1.5745163601624075</v>
      </c>
      <c r="U55" s="12">
        <v>199023</v>
      </c>
      <c r="V55" s="268">
        <f t="shared" si="6"/>
        <v>7.9222593742536418</v>
      </c>
      <c r="W55" s="22">
        <f t="shared" si="7"/>
        <v>5.0315510049298444</v>
      </c>
      <c r="X55" s="12">
        <v>59512</v>
      </c>
      <c r="Y55" s="12">
        <v>19201</v>
      </c>
      <c r="Z55" s="12">
        <v>29120</v>
      </c>
      <c r="AA55" s="12">
        <v>53872</v>
      </c>
      <c r="AB55" s="12">
        <v>26794</v>
      </c>
      <c r="AC55" s="12">
        <v>11752</v>
      </c>
      <c r="AD55" s="12">
        <v>238</v>
      </c>
      <c r="AE55" s="12">
        <v>5483</v>
      </c>
      <c r="AF55" s="12">
        <v>12800</v>
      </c>
      <c r="AG55" s="23">
        <f t="shared" si="8"/>
        <v>0.50951357376005091</v>
      </c>
      <c r="AH55" s="24">
        <v>810</v>
      </c>
      <c r="AI55" s="12">
        <v>11</v>
      </c>
      <c r="AJ55" s="12">
        <v>26500</v>
      </c>
      <c r="AK55" s="24">
        <v>26500</v>
      </c>
      <c r="AL55" s="25">
        <f t="shared" si="9"/>
        <v>0.90909090909090906</v>
      </c>
    </row>
    <row r="56" spans="1:38" x14ac:dyDescent="0.25">
      <c r="A56" s="11" t="s">
        <v>102</v>
      </c>
      <c r="B56" s="12">
        <v>15736</v>
      </c>
      <c r="C56" s="13">
        <v>3</v>
      </c>
      <c r="D56" s="14" t="s">
        <v>54</v>
      </c>
      <c r="E56" s="15" t="s">
        <v>42</v>
      </c>
      <c r="F56" s="16">
        <v>4496</v>
      </c>
      <c r="G56" s="17">
        <v>14</v>
      </c>
      <c r="H56" s="18">
        <v>17400</v>
      </c>
      <c r="I56" s="18">
        <f t="shared" si="0"/>
        <v>9.5604395604395602</v>
      </c>
      <c r="J56" s="19">
        <f t="shared" si="1"/>
        <v>1645.9494252873565</v>
      </c>
      <c r="K56" s="17">
        <v>7</v>
      </c>
      <c r="L56" s="18">
        <v>916.38</v>
      </c>
      <c r="M56" s="18">
        <f t="shared" si="2"/>
        <v>0.50350549450549453</v>
      </c>
      <c r="N56" s="12">
        <v>61121</v>
      </c>
      <c r="O56" s="12">
        <v>98</v>
      </c>
      <c r="P56" s="12">
        <v>5904</v>
      </c>
      <c r="Q56" s="12">
        <f t="shared" si="3"/>
        <v>67123</v>
      </c>
      <c r="R56" s="12">
        <v>0</v>
      </c>
      <c r="S56" s="20">
        <f t="shared" si="4"/>
        <v>67123</v>
      </c>
      <c r="T56" s="21">
        <f t="shared" si="5"/>
        <v>4.2655693950177938</v>
      </c>
      <c r="U56" s="12">
        <v>130494</v>
      </c>
      <c r="V56" s="268">
        <f t="shared" si="6"/>
        <v>8.292704626334519</v>
      </c>
      <c r="W56" s="22">
        <f t="shared" si="7"/>
        <v>1.9441026175826468</v>
      </c>
      <c r="X56" s="12">
        <v>34712</v>
      </c>
      <c r="Y56" s="12">
        <v>27974</v>
      </c>
      <c r="Z56" s="12">
        <v>12500</v>
      </c>
      <c r="AA56" s="12">
        <v>51921</v>
      </c>
      <c r="AB56" s="12">
        <v>12000</v>
      </c>
      <c r="AC56" s="12">
        <v>8360</v>
      </c>
      <c r="AD56" s="12">
        <v>564</v>
      </c>
      <c r="AE56" s="12">
        <v>16080</v>
      </c>
      <c r="AF56" s="12">
        <v>2091</v>
      </c>
      <c r="AG56" s="23">
        <f t="shared" si="8"/>
        <v>0.13288002033553634</v>
      </c>
      <c r="AH56" s="24">
        <v>1058.0999999999999</v>
      </c>
      <c r="AI56" s="12">
        <v>22</v>
      </c>
      <c r="AJ56" s="12">
        <v>6033</v>
      </c>
      <c r="AK56" s="24">
        <v>361980</v>
      </c>
      <c r="AL56" s="25">
        <f t="shared" si="9"/>
        <v>3.6596166289226786</v>
      </c>
    </row>
    <row r="57" spans="1:38" x14ac:dyDescent="0.25">
      <c r="A57" s="11" t="s">
        <v>103</v>
      </c>
      <c r="B57" s="12">
        <v>722</v>
      </c>
      <c r="C57" s="13">
        <v>1</v>
      </c>
      <c r="D57" s="14" t="s">
        <v>39</v>
      </c>
      <c r="E57" s="15">
        <v>1</v>
      </c>
      <c r="F57" s="16">
        <v>1075</v>
      </c>
      <c r="G57" s="17">
        <v>1</v>
      </c>
      <c r="H57" s="18">
        <v>1075</v>
      </c>
      <c r="I57" s="18">
        <f t="shared" si="0"/>
        <v>0.59065934065934067</v>
      </c>
      <c r="J57" s="19">
        <f t="shared" si="1"/>
        <v>1222.3627906976744</v>
      </c>
      <c r="K57" s="17">
        <v>3</v>
      </c>
      <c r="L57" s="18">
        <v>180</v>
      </c>
      <c r="M57" s="18">
        <f t="shared" si="2"/>
        <v>9.8901098901098897E-2</v>
      </c>
      <c r="N57" s="12">
        <v>6586</v>
      </c>
      <c r="O57" s="12">
        <v>0</v>
      </c>
      <c r="P57" s="12">
        <v>73</v>
      </c>
      <c r="Q57" s="12">
        <f t="shared" si="3"/>
        <v>6659</v>
      </c>
      <c r="R57" s="12">
        <v>0</v>
      </c>
      <c r="S57" s="20">
        <f t="shared" si="4"/>
        <v>6659</v>
      </c>
      <c r="T57" s="21">
        <f t="shared" si="5"/>
        <v>9.2229916897506925</v>
      </c>
      <c r="U57" s="12">
        <v>3921</v>
      </c>
      <c r="V57" s="268">
        <f t="shared" si="6"/>
        <v>5.4307479224376731</v>
      </c>
      <c r="W57" s="22">
        <f t="shared" si="7"/>
        <v>0.5888271512239075</v>
      </c>
      <c r="X57" s="12">
        <v>3744</v>
      </c>
      <c r="Y57" s="12">
        <v>2022</v>
      </c>
      <c r="Z57" s="12">
        <v>13500</v>
      </c>
      <c r="AA57" s="12">
        <v>50000</v>
      </c>
      <c r="AB57" s="12">
        <v>1213</v>
      </c>
      <c r="AC57" s="12">
        <v>250</v>
      </c>
      <c r="AD57" s="12">
        <v>12</v>
      </c>
      <c r="AE57" s="12">
        <v>24</v>
      </c>
      <c r="AF57" s="12">
        <v>448</v>
      </c>
      <c r="AG57" s="23">
        <f t="shared" si="8"/>
        <v>0.62049861495844871</v>
      </c>
      <c r="AH57" s="24">
        <v>296</v>
      </c>
      <c r="AI57" s="12">
        <v>3</v>
      </c>
      <c r="AJ57" s="12">
        <v>100</v>
      </c>
      <c r="AK57" s="24">
        <v>300</v>
      </c>
      <c r="AL57" s="25">
        <f t="shared" si="9"/>
        <v>9.3023255813953487E-2</v>
      </c>
    </row>
    <row r="58" spans="1:38" x14ac:dyDescent="0.25">
      <c r="A58" s="11" t="s">
        <v>104</v>
      </c>
      <c r="B58" s="12">
        <v>947</v>
      </c>
      <c r="C58" s="13">
        <v>1</v>
      </c>
      <c r="D58" s="14" t="s">
        <v>46</v>
      </c>
      <c r="E58" s="15" t="s">
        <v>42</v>
      </c>
      <c r="F58" s="16">
        <v>1625</v>
      </c>
      <c r="G58" s="17">
        <v>7</v>
      </c>
      <c r="H58" s="18">
        <v>2900</v>
      </c>
      <c r="I58" s="18">
        <f t="shared" si="0"/>
        <v>1.5934065934065933</v>
      </c>
      <c r="J58" s="19">
        <f t="shared" si="1"/>
        <v>594.32413793103456</v>
      </c>
      <c r="K58" s="17">
        <v>31</v>
      </c>
      <c r="L58" s="18">
        <v>739.5</v>
      </c>
      <c r="M58" s="18">
        <f t="shared" si="2"/>
        <v>0.40631868131868132</v>
      </c>
      <c r="N58" s="12">
        <v>6234</v>
      </c>
      <c r="O58" s="12">
        <v>36</v>
      </c>
      <c r="P58" s="12">
        <v>1507</v>
      </c>
      <c r="Q58" s="12">
        <f t="shared" si="3"/>
        <v>7777</v>
      </c>
      <c r="R58" s="12">
        <v>0</v>
      </c>
      <c r="S58" s="20">
        <f t="shared" si="4"/>
        <v>7777</v>
      </c>
      <c r="T58" s="21">
        <f t="shared" si="5"/>
        <v>8.2122492080253426</v>
      </c>
      <c r="U58" s="12">
        <v>10508</v>
      </c>
      <c r="V58" s="268">
        <f t="shared" si="6"/>
        <v>11.096092925026399</v>
      </c>
      <c r="W58" s="22">
        <f t="shared" si="7"/>
        <v>1.3511636877973512</v>
      </c>
      <c r="X58" s="12">
        <v>2427</v>
      </c>
      <c r="Y58" s="12">
        <v>2460</v>
      </c>
      <c r="Z58" s="12">
        <v>1750</v>
      </c>
      <c r="AA58" s="12">
        <v>8519</v>
      </c>
      <c r="AB58" s="12">
        <v>3751</v>
      </c>
      <c r="AC58" s="12">
        <v>972</v>
      </c>
      <c r="AD58" s="12">
        <v>134</v>
      </c>
      <c r="AE58" s="12">
        <v>919</v>
      </c>
      <c r="AF58" s="12">
        <v>647</v>
      </c>
      <c r="AG58" s="23">
        <f t="shared" si="8"/>
        <v>0.6832101372756072</v>
      </c>
      <c r="AH58" s="24">
        <v>427</v>
      </c>
      <c r="AI58" s="12">
        <v>5</v>
      </c>
      <c r="AJ58" s="12">
        <v>1872</v>
      </c>
      <c r="AK58" s="24">
        <v>936</v>
      </c>
      <c r="AL58" s="25">
        <f t="shared" si="9"/>
        <v>0.1152</v>
      </c>
    </row>
    <row r="59" spans="1:38" x14ac:dyDescent="0.25">
      <c r="A59" s="11" t="s">
        <v>105</v>
      </c>
      <c r="B59" s="12">
        <v>277</v>
      </c>
      <c r="C59" s="13">
        <v>1</v>
      </c>
      <c r="D59" s="14" t="s">
        <v>52</v>
      </c>
      <c r="E59" s="15"/>
      <c r="F59" s="16">
        <v>641</v>
      </c>
      <c r="G59" s="17">
        <v>3</v>
      </c>
      <c r="H59" s="18">
        <v>8247.2000000000007</v>
      </c>
      <c r="I59" s="18">
        <f t="shared" si="0"/>
        <v>4.531428571428572</v>
      </c>
      <c r="J59" s="19">
        <f t="shared" si="1"/>
        <v>61.128625472887762</v>
      </c>
      <c r="K59" s="17">
        <v>4</v>
      </c>
      <c r="L59" s="18">
        <v>66.5</v>
      </c>
      <c r="M59" s="18">
        <f t="shared" si="2"/>
        <v>3.653846153846154E-2</v>
      </c>
      <c r="N59" s="12">
        <v>11321</v>
      </c>
      <c r="O59" s="12">
        <v>0</v>
      </c>
      <c r="P59" s="12">
        <v>1402</v>
      </c>
      <c r="Q59" s="12">
        <f t="shared" si="3"/>
        <v>12723</v>
      </c>
      <c r="R59" s="12">
        <v>0</v>
      </c>
      <c r="S59" s="20">
        <f t="shared" si="4"/>
        <v>12723</v>
      </c>
      <c r="T59" s="21">
        <f t="shared" si="5"/>
        <v>45.931407942238266</v>
      </c>
      <c r="U59" s="12">
        <v>1716</v>
      </c>
      <c r="V59" s="268">
        <f t="shared" si="6"/>
        <v>6.1949458483754514</v>
      </c>
      <c r="W59" s="22">
        <f t="shared" si="7"/>
        <v>0.13487385050695591</v>
      </c>
      <c r="X59" s="12">
        <v>0</v>
      </c>
      <c r="Y59" s="12">
        <v>39</v>
      </c>
      <c r="Z59" s="12">
        <v>0</v>
      </c>
      <c r="AA59" s="12">
        <v>819</v>
      </c>
      <c r="AB59" s="12">
        <v>0</v>
      </c>
      <c r="AC59" s="12">
        <v>73</v>
      </c>
      <c r="AD59" s="12">
        <v>11</v>
      </c>
      <c r="AE59" s="12">
        <v>96</v>
      </c>
      <c r="AF59" s="12">
        <v>84</v>
      </c>
      <c r="AG59" s="23">
        <f t="shared" si="8"/>
        <v>0.30324909747292417</v>
      </c>
      <c r="AH59" s="24">
        <v>13.5</v>
      </c>
      <c r="AI59" s="12">
        <v>4</v>
      </c>
      <c r="AJ59" s="12">
        <v>57</v>
      </c>
      <c r="AK59" s="24">
        <v>132</v>
      </c>
      <c r="AL59" s="25">
        <f t="shared" si="9"/>
        <v>5.1482059282371297E-2</v>
      </c>
    </row>
    <row r="60" spans="1:38" x14ac:dyDescent="0.25">
      <c r="A60" s="11" t="s">
        <v>106</v>
      </c>
      <c r="B60" s="12">
        <v>457</v>
      </c>
      <c r="C60" s="13">
        <v>1</v>
      </c>
      <c r="D60" s="14" t="s">
        <v>46</v>
      </c>
      <c r="E60" s="15" t="s">
        <v>42</v>
      </c>
      <c r="F60" s="16">
        <v>875</v>
      </c>
      <c r="G60" s="17">
        <v>6</v>
      </c>
      <c r="H60" s="18">
        <v>1388.5</v>
      </c>
      <c r="I60" s="18">
        <f t="shared" si="0"/>
        <v>0.76291208791208787</v>
      </c>
      <c r="J60" s="19">
        <f t="shared" si="1"/>
        <v>599.02052574720926</v>
      </c>
      <c r="K60" s="17">
        <v>5</v>
      </c>
      <c r="L60" s="18">
        <v>63</v>
      </c>
      <c r="M60" s="18">
        <f t="shared" si="2"/>
        <v>3.4615384615384617E-2</v>
      </c>
      <c r="N60" s="12">
        <v>6390</v>
      </c>
      <c r="O60" s="12">
        <v>0</v>
      </c>
      <c r="P60" s="12">
        <v>407</v>
      </c>
      <c r="Q60" s="12">
        <f t="shared" si="3"/>
        <v>6797</v>
      </c>
      <c r="R60" s="12">
        <v>0</v>
      </c>
      <c r="S60" s="20">
        <f t="shared" si="4"/>
        <v>6797</v>
      </c>
      <c r="T60" s="21">
        <f t="shared" si="5"/>
        <v>14.87308533916849</v>
      </c>
      <c r="U60" s="12">
        <v>6793</v>
      </c>
      <c r="V60" s="268">
        <f t="shared" si="6"/>
        <v>14.864332603938731</v>
      </c>
      <c r="W60" s="22">
        <f t="shared" si="7"/>
        <v>0.9994115050757687</v>
      </c>
      <c r="X60" s="12">
        <v>1590</v>
      </c>
      <c r="Y60" s="12">
        <v>1349</v>
      </c>
      <c r="Z60" s="12">
        <v>75</v>
      </c>
      <c r="AA60" s="12">
        <v>3400</v>
      </c>
      <c r="AB60" s="12">
        <v>2025</v>
      </c>
      <c r="AC60" s="12">
        <v>3750</v>
      </c>
      <c r="AD60" s="12">
        <v>8</v>
      </c>
      <c r="AE60" s="12">
        <v>162</v>
      </c>
      <c r="AF60" s="12">
        <v>1054</v>
      </c>
      <c r="AG60" s="23">
        <f t="shared" si="8"/>
        <v>2.3063457330415753</v>
      </c>
      <c r="AH60" s="24">
        <v>60</v>
      </c>
      <c r="AI60" s="12">
        <v>5</v>
      </c>
      <c r="AJ60" s="12">
        <v>573</v>
      </c>
      <c r="AK60" s="24">
        <v>576.95000000000005</v>
      </c>
      <c r="AL60" s="25">
        <f t="shared" si="9"/>
        <v>0.13187428571428572</v>
      </c>
    </row>
    <row r="61" spans="1:38" x14ac:dyDescent="0.25">
      <c r="A61" s="11" t="s">
        <v>107</v>
      </c>
      <c r="B61" s="12">
        <v>2918</v>
      </c>
      <c r="C61" s="13">
        <v>1</v>
      </c>
      <c r="D61" s="14" t="s">
        <v>39</v>
      </c>
      <c r="E61" s="15" t="s">
        <v>42</v>
      </c>
      <c r="F61" s="16">
        <v>2650</v>
      </c>
      <c r="G61" s="17">
        <v>6</v>
      </c>
      <c r="H61" s="18">
        <v>4283.5</v>
      </c>
      <c r="I61" s="18">
        <f t="shared" si="0"/>
        <v>2.3535714285714286</v>
      </c>
      <c r="J61" s="19">
        <f t="shared" si="1"/>
        <v>1239.8179059180577</v>
      </c>
      <c r="K61" s="17">
        <v>37</v>
      </c>
      <c r="L61" s="18">
        <v>404.5</v>
      </c>
      <c r="M61" s="18">
        <f t="shared" si="2"/>
        <v>0.22225274725274724</v>
      </c>
      <c r="N61" s="12">
        <v>18717</v>
      </c>
      <c r="O61" s="12">
        <v>531</v>
      </c>
      <c r="P61" s="12">
        <v>4289</v>
      </c>
      <c r="Q61" s="12">
        <f t="shared" si="3"/>
        <v>23537</v>
      </c>
      <c r="R61" s="12">
        <v>0</v>
      </c>
      <c r="S61" s="20">
        <f t="shared" si="4"/>
        <v>23537</v>
      </c>
      <c r="T61" s="21">
        <f t="shared" si="5"/>
        <v>8.0661411925976694</v>
      </c>
      <c r="U61" s="12">
        <v>21825</v>
      </c>
      <c r="V61" s="268">
        <f t="shared" si="6"/>
        <v>7.4794379712131596</v>
      </c>
      <c r="W61" s="22">
        <f t="shared" si="7"/>
        <v>0.92726345753494499</v>
      </c>
      <c r="X61" s="12">
        <v>6194</v>
      </c>
      <c r="Y61" s="12">
        <v>12793</v>
      </c>
      <c r="Z61" s="12">
        <v>1000</v>
      </c>
      <c r="AA61" s="12">
        <v>11150</v>
      </c>
      <c r="AB61" s="12">
        <v>5915</v>
      </c>
      <c r="AC61" s="12">
        <v>1500</v>
      </c>
      <c r="AD61" s="12">
        <v>105</v>
      </c>
      <c r="AE61" s="12">
        <v>1082</v>
      </c>
      <c r="AF61" s="12">
        <v>576</v>
      </c>
      <c r="AG61" s="23">
        <f t="shared" si="8"/>
        <v>0.19739547635366689</v>
      </c>
      <c r="AH61" s="24">
        <v>195.6</v>
      </c>
      <c r="AI61" s="12">
        <v>9</v>
      </c>
      <c r="AJ61" s="12">
        <v>1316</v>
      </c>
      <c r="AK61" s="24">
        <v>1316</v>
      </c>
      <c r="AL61" s="25">
        <f t="shared" si="9"/>
        <v>5.5178197064989519E-2</v>
      </c>
    </row>
    <row r="62" spans="1:38" x14ac:dyDescent="0.25">
      <c r="A62" s="11" t="s">
        <v>108</v>
      </c>
      <c r="B62" s="12">
        <v>5565</v>
      </c>
      <c r="C62" s="13">
        <v>1</v>
      </c>
      <c r="D62" s="14" t="s">
        <v>52</v>
      </c>
      <c r="E62" s="15" t="s">
        <v>42</v>
      </c>
      <c r="F62" s="16">
        <v>2553</v>
      </c>
      <c r="G62" s="17">
        <v>4</v>
      </c>
      <c r="H62" s="18">
        <v>4969</v>
      </c>
      <c r="I62" s="18">
        <f t="shared" si="0"/>
        <v>2.7302197802197803</v>
      </c>
      <c r="J62" s="19">
        <f t="shared" si="1"/>
        <v>2038.2974441537533</v>
      </c>
      <c r="K62" s="17">
        <v>106</v>
      </c>
      <c r="L62" s="18">
        <v>771</v>
      </c>
      <c r="M62" s="18">
        <f t="shared" si="2"/>
        <v>0.42362637362637362</v>
      </c>
      <c r="N62" s="12">
        <v>16328</v>
      </c>
      <c r="O62" s="12">
        <v>626</v>
      </c>
      <c r="P62" s="12">
        <v>1863</v>
      </c>
      <c r="Q62" s="12">
        <f t="shared" si="3"/>
        <v>18817</v>
      </c>
      <c r="R62" s="12">
        <v>0</v>
      </c>
      <c r="S62" s="20">
        <f t="shared" si="4"/>
        <v>18817</v>
      </c>
      <c r="T62" s="21">
        <f t="shared" si="5"/>
        <v>3.3813117699910151</v>
      </c>
      <c r="U62" s="12">
        <v>34822</v>
      </c>
      <c r="V62" s="268">
        <f t="shared" si="6"/>
        <v>6.257322551662174</v>
      </c>
      <c r="W62" s="22">
        <f t="shared" si="7"/>
        <v>1.850560663230058</v>
      </c>
      <c r="X62" s="12">
        <v>415</v>
      </c>
      <c r="Y62" s="12">
        <v>223</v>
      </c>
      <c r="Z62" s="12">
        <v>1500</v>
      </c>
      <c r="AA62" s="12">
        <v>21350</v>
      </c>
      <c r="AB62" s="12">
        <v>26220</v>
      </c>
      <c r="AC62" s="12">
        <v>4050</v>
      </c>
      <c r="AD62" s="12">
        <v>548</v>
      </c>
      <c r="AE62" s="12">
        <v>5332</v>
      </c>
      <c r="AF62" s="12">
        <v>1663</v>
      </c>
      <c r="AG62" s="23">
        <f t="shared" si="8"/>
        <v>0.29883198562443847</v>
      </c>
      <c r="AH62" s="24">
        <v>653</v>
      </c>
      <c r="AI62" s="12">
        <v>9</v>
      </c>
      <c r="AJ62" s="12">
        <v>6402</v>
      </c>
      <c r="AK62" s="24">
        <v>6402</v>
      </c>
      <c r="AL62" s="25">
        <f t="shared" si="9"/>
        <v>0.27862645253949603</v>
      </c>
    </row>
    <row r="63" spans="1:38" x14ac:dyDescent="0.25">
      <c r="A63" s="11" t="s">
        <v>109</v>
      </c>
      <c r="B63" s="12">
        <v>167</v>
      </c>
      <c r="C63" s="13">
        <v>1</v>
      </c>
      <c r="D63" s="14" t="s">
        <v>46</v>
      </c>
      <c r="E63" s="15" t="s">
        <v>42</v>
      </c>
      <c r="F63" s="16">
        <v>780</v>
      </c>
      <c r="G63" s="17">
        <v>3</v>
      </c>
      <c r="H63" s="18">
        <v>910</v>
      </c>
      <c r="I63" s="18">
        <f t="shared" si="0"/>
        <v>0.5</v>
      </c>
      <c r="J63" s="19">
        <f t="shared" si="1"/>
        <v>334</v>
      </c>
      <c r="K63" s="17">
        <v>11</v>
      </c>
      <c r="L63" s="18">
        <v>430</v>
      </c>
      <c r="M63" s="18">
        <f t="shared" si="2"/>
        <v>0.23626373626373626</v>
      </c>
      <c r="N63" s="12">
        <v>5371</v>
      </c>
      <c r="O63" s="12">
        <v>0</v>
      </c>
      <c r="P63" s="12">
        <v>37</v>
      </c>
      <c r="Q63" s="12">
        <f t="shared" si="3"/>
        <v>5408</v>
      </c>
      <c r="R63" s="12">
        <v>0</v>
      </c>
      <c r="S63" s="20">
        <f t="shared" si="4"/>
        <v>5408</v>
      </c>
      <c r="T63" s="21">
        <f t="shared" si="5"/>
        <v>32.383233532934135</v>
      </c>
      <c r="U63" s="12">
        <v>757</v>
      </c>
      <c r="V63" s="268">
        <f t="shared" si="6"/>
        <v>4.5329341317365266</v>
      </c>
      <c r="W63" s="22">
        <f t="shared" si="7"/>
        <v>0.13997781065088757</v>
      </c>
      <c r="X63" s="12">
        <v>147</v>
      </c>
      <c r="Y63" s="12">
        <v>994</v>
      </c>
      <c r="Z63" s="12">
        <v>19</v>
      </c>
      <c r="AA63" s="12">
        <v>255</v>
      </c>
      <c r="AB63" s="12">
        <v>405</v>
      </c>
      <c r="AC63" s="12">
        <v>72</v>
      </c>
      <c r="AD63" s="12">
        <v>0</v>
      </c>
      <c r="AE63" s="12">
        <v>0</v>
      </c>
      <c r="AF63" s="12">
        <v>50</v>
      </c>
      <c r="AG63" s="23">
        <f t="shared" si="8"/>
        <v>0.29940119760479039</v>
      </c>
      <c r="AH63" s="24">
        <v>79.2</v>
      </c>
      <c r="AI63" s="12">
        <v>0</v>
      </c>
      <c r="AJ63" s="12">
        <v>50</v>
      </c>
      <c r="AK63" s="24">
        <v>50</v>
      </c>
      <c r="AL63" s="25" t="s">
        <v>76</v>
      </c>
    </row>
    <row r="64" spans="1:38" x14ac:dyDescent="0.25">
      <c r="A64" s="11" t="s">
        <v>110</v>
      </c>
      <c r="B64" s="12">
        <v>807</v>
      </c>
      <c r="C64" s="13">
        <v>1</v>
      </c>
      <c r="D64" s="14" t="s">
        <v>46</v>
      </c>
      <c r="E64" s="15" t="s">
        <v>42</v>
      </c>
      <c r="F64" s="16">
        <v>1000</v>
      </c>
      <c r="G64" s="17">
        <v>2</v>
      </c>
      <c r="H64" s="18">
        <v>200</v>
      </c>
      <c r="I64" s="18">
        <f t="shared" si="0"/>
        <v>0.10989010989010989</v>
      </c>
      <c r="J64" s="19">
        <f t="shared" si="1"/>
        <v>7343.7</v>
      </c>
      <c r="K64" s="17">
        <v>10</v>
      </c>
      <c r="L64" s="18">
        <v>0</v>
      </c>
      <c r="M64" s="18">
        <f t="shared" si="2"/>
        <v>0</v>
      </c>
      <c r="N64" s="12">
        <v>5197</v>
      </c>
      <c r="O64" s="12">
        <v>3</v>
      </c>
      <c r="P64" s="12">
        <v>521</v>
      </c>
      <c r="Q64" s="12">
        <f t="shared" si="3"/>
        <v>5721</v>
      </c>
      <c r="R64" s="12">
        <v>0</v>
      </c>
      <c r="S64" s="20">
        <f t="shared" si="4"/>
        <v>5721</v>
      </c>
      <c r="T64" s="21">
        <f t="shared" si="5"/>
        <v>7.0892193308550189</v>
      </c>
      <c r="U64" s="12">
        <v>7397</v>
      </c>
      <c r="V64" s="268">
        <f t="shared" si="6"/>
        <v>9.1660470879801732</v>
      </c>
      <c r="W64" s="22">
        <f t="shared" si="7"/>
        <v>1.2929557769620696</v>
      </c>
      <c r="X64" s="12">
        <v>2880</v>
      </c>
      <c r="Y64" s="12">
        <v>1278</v>
      </c>
      <c r="Z64" s="12" t="s">
        <v>42</v>
      </c>
      <c r="AA64" s="12">
        <v>4250</v>
      </c>
      <c r="AB64" s="12">
        <v>2946</v>
      </c>
      <c r="AC64" s="12">
        <v>1500</v>
      </c>
      <c r="AD64" s="12">
        <v>106</v>
      </c>
      <c r="AE64" s="12">
        <v>658</v>
      </c>
      <c r="AF64" s="12">
        <v>220</v>
      </c>
      <c r="AG64" s="23">
        <f t="shared" si="8"/>
        <v>0.27261462205700127</v>
      </c>
      <c r="AH64" s="24">
        <v>104</v>
      </c>
      <c r="AI64" s="12">
        <v>5</v>
      </c>
      <c r="AJ64" s="12">
        <v>1600</v>
      </c>
      <c r="AK64" s="24">
        <v>1500</v>
      </c>
      <c r="AL64" s="25">
        <f t="shared" si="9"/>
        <v>0.3</v>
      </c>
    </row>
    <row r="65" spans="1:38" x14ac:dyDescent="0.25">
      <c r="A65" s="11" t="s">
        <v>111</v>
      </c>
      <c r="B65" s="12">
        <v>830</v>
      </c>
      <c r="C65" s="13">
        <v>1</v>
      </c>
      <c r="D65" s="14" t="s">
        <v>46</v>
      </c>
      <c r="E65" s="15" t="s">
        <v>42</v>
      </c>
      <c r="F65" s="16">
        <v>1500</v>
      </c>
      <c r="G65" s="17">
        <v>1</v>
      </c>
      <c r="H65" s="18">
        <v>1550</v>
      </c>
      <c r="I65" s="18">
        <f t="shared" si="0"/>
        <v>0.85164835164835162</v>
      </c>
      <c r="J65" s="19">
        <f t="shared" si="1"/>
        <v>974.58064516129036</v>
      </c>
      <c r="K65" s="17">
        <v>2</v>
      </c>
      <c r="L65" s="18">
        <v>306</v>
      </c>
      <c r="M65" s="18">
        <f t="shared" si="2"/>
        <v>0.16813186813186815</v>
      </c>
      <c r="N65" s="12">
        <v>8020</v>
      </c>
      <c r="O65" s="12">
        <v>0</v>
      </c>
      <c r="P65" s="12">
        <v>680</v>
      </c>
      <c r="Q65" s="12">
        <f t="shared" si="3"/>
        <v>8700</v>
      </c>
      <c r="R65" s="12">
        <v>10</v>
      </c>
      <c r="S65" s="20">
        <f t="shared" si="4"/>
        <v>8710</v>
      </c>
      <c r="T65" s="21">
        <f t="shared" si="5"/>
        <v>10.493975903614459</v>
      </c>
      <c r="U65" s="12">
        <v>22067</v>
      </c>
      <c r="V65" s="268">
        <f t="shared" si="6"/>
        <v>26.586746987951805</v>
      </c>
      <c r="W65" s="22">
        <f t="shared" si="7"/>
        <v>2.5335246842709531</v>
      </c>
      <c r="X65" s="12">
        <v>1701</v>
      </c>
      <c r="Y65" s="12">
        <v>2229</v>
      </c>
      <c r="Z65" s="12">
        <v>41</v>
      </c>
      <c r="AA65" s="12">
        <v>3953</v>
      </c>
      <c r="AB65" s="12">
        <v>3078</v>
      </c>
      <c r="AC65" s="12">
        <v>110</v>
      </c>
      <c r="AD65" s="12">
        <v>4</v>
      </c>
      <c r="AE65" s="12">
        <v>110</v>
      </c>
      <c r="AF65" s="12">
        <v>227</v>
      </c>
      <c r="AG65" s="23">
        <f t="shared" si="8"/>
        <v>0.27349397590361446</v>
      </c>
      <c r="AH65" s="24">
        <v>129.6</v>
      </c>
      <c r="AI65" s="12">
        <v>9</v>
      </c>
      <c r="AJ65" s="12">
        <v>1036</v>
      </c>
      <c r="AK65" s="24">
        <v>1704</v>
      </c>
      <c r="AL65" s="25">
        <f t="shared" si="9"/>
        <v>0.12622222222222224</v>
      </c>
    </row>
    <row r="66" spans="1:38" x14ac:dyDescent="0.25">
      <c r="A66" s="11" t="s">
        <v>112</v>
      </c>
      <c r="B66" s="12">
        <v>186</v>
      </c>
      <c r="C66" s="13">
        <v>1</v>
      </c>
      <c r="D66" s="14" t="s">
        <v>39</v>
      </c>
      <c r="E66" s="15">
        <v>1</v>
      </c>
      <c r="F66" s="16">
        <v>962</v>
      </c>
      <c r="G66" s="17">
        <v>3</v>
      </c>
      <c r="H66" s="18">
        <v>943.5</v>
      </c>
      <c r="I66" s="18">
        <f t="shared" si="0"/>
        <v>0.51840659340659345</v>
      </c>
      <c r="J66" s="19">
        <f t="shared" si="1"/>
        <v>358.79173290937996</v>
      </c>
      <c r="K66" s="17">
        <v>49</v>
      </c>
      <c r="L66" s="18">
        <v>628</v>
      </c>
      <c r="M66" s="18">
        <f t="shared" si="2"/>
        <v>0.34505494505494505</v>
      </c>
      <c r="N66" s="12">
        <v>18373</v>
      </c>
      <c r="O66" s="12">
        <v>246</v>
      </c>
      <c r="P66" s="12">
        <v>1786</v>
      </c>
      <c r="Q66" s="12">
        <f t="shared" si="3"/>
        <v>20405</v>
      </c>
      <c r="R66" s="12">
        <v>65</v>
      </c>
      <c r="S66" s="20">
        <f t="shared" si="4"/>
        <v>20470</v>
      </c>
      <c r="T66" s="21">
        <f t="shared" si="5"/>
        <v>110.05376344086021</v>
      </c>
      <c r="U66" s="12">
        <v>7861</v>
      </c>
      <c r="V66" s="268">
        <f t="shared" si="6"/>
        <v>42.263440860215056</v>
      </c>
      <c r="W66" s="22">
        <f t="shared" si="7"/>
        <v>0.38402540302882265</v>
      </c>
      <c r="X66" s="12">
        <v>1633</v>
      </c>
      <c r="Y66" s="12">
        <v>2581</v>
      </c>
      <c r="Z66" s="12">
        <v>10650</v>
      </c>
      <c r="AA66" s="12">
        <v>19450</v>
      </c>
      <c r="AB66" s="12">
        <v>2505</v>
      </c>
      <c r="AC66" s="12">
        <v>850</v>
      </c>
      <c r="AD66" s="12">
        <v>241</v>
      </c>
      <c r="AE66" s="12">
        <v>2867</v>
      </c>
      <c r="AF66" s="12">
        <v>397</v>
      </c>
      <c r="AG66" s="23">
        <f t="shared" si="8"/>
        <v>2.1344086021505375</v>
      </c>
      <c r="AH66" s="24">
        <v>630</v>
      </c>
      <c r="AI66" s="12">
        <v>2</v>
      </c>
      <c r="AJ66" s="12">
        <v>500</v>
      </c>
      <c r="AK66" s="24">
        <v>1220</v>
      </c>
      <c r="AL66" s="25">
        <f t="shared" si="9"/>
        <v>0.63409563409563408</v>
      </c>
    </row>
    <row r="67" spans="1:38" x14ac:dyDescent="0.25">
      <c r="A67" s="11" t="s">
        <v>113</v>
      </c>
      <c r="B67" s="12">
        <v>6650</v>
      </c>
      <c r="C67" s="13">
        <v>1</v>
      </c>
      <c r="D67" s="14" t="s">
        <v>44</v>
      </c>
      <c r="E67" s="15" t="s">
        <v>42</v>
      </c>
      <c r="F67" s="16">
        <v>2950</v>
      </c>
      <c r="G67" s="17">
        <v>11</v>
      </c>
      <c r="H67" s="18">
        <v>10744</v>
      </c>
      <c r="I67" s="18">
        <f t="shared" ref="I67:I130" si="10">IF(H67="n/a","n/a", (H67/1820))</f>
        <v>5.9032967032967036</v>
      </c>
      <c r="J67" s="19">
        <f t="shared" ref="J67:J130" si="11">IF(I67="n/a","n/a",IF(I67="n.d.","n.d.",IF(I67=0,0,B67/I67)))</f>
        <v>1126.4892032762471</v>
      </c>
      <c r="K67" s="17">
        <v>1</v>
      </c>
      <c r="L67" s="18">
        <v>80</v>
      </c>
      <c r="M67" s="18">
        <f t="shared" ref="M67:M130" si="12">IF(L67="n/a","n/a",IF(L67="n.d.","n.d.",L67/1820))</f>
        <v>4.3956043956043959E-2</v>
      </c>
      <c r="N67" s="12">
        <v>31848</v>
      </c>
      <c r="O67" s="12">
        <v>42</v>
      </c>
      <c r="P67" s="12">
        <v>4383</v>
      </c>
      <c r="Q67" s="12">
        <f t="shared" ref="Q67:Q130" si="13">SUM(N67:P67)</f>
        <v>36273</v>
      </c>
      <c r="R67" s="12">
        <v>0</v>
      </c>
      <c r="S67" s="20">
        <f t="shared" ref="S67:S130" si="14">Q67+R67</f>
        <v>36273</v>
      </c>
      <c r="T67" s="21">
        <f t="shared" ref="T67:T130" si="15">IF(S67="n/a","n/a",IF(S67="n.d.","n.d.",S67/B67))</f>
        <v>5.4545864661654138</v>
      </c>
      <c r="U67" s="12">
        <v>73338</v>
      </c>
      <c r="V67" s="268">
        <f t="shared" ref="V67:V130" si="16">IF(U67="n/a","n/a",IF(U67="n.d.","n.d.",U67/B67))</f>
        <v>11.028270676691729</v>
      </c>
      <c r="W67" s="22">
        <f t="shared" ref="W67:W130" si="17">IF(U67="n/a","n/a",IF(U67="n.d.","n.d.",U67/S67))</f>
        <v>2.0218344222975766</v>
      </c>
      <c r="X67" s="12">
        <v>21769</v>
      </c>
      <c r="Y67" s="12">
        <v>15228</v>
      </c>
      <c r="Z67" s="12">
        <v>863</v>
      </c>
      <c r="AA67" s="12">
        <v>57550</v>
      </c>
      <c r="AB67" s="12">
        <v>9440</v>
      </c>
      <c r="AC67" s="12">
        <v>2490</v>
      </c>
      <c r="AD67" s="12">
        <v>312</v>
      </c>
      <c r="AE67" s="12">
        <v>3374</v>
      </c>
      <c r="AF67" s="12">
        <v>2574</v>
      </c>
      <c r="AG67" s="23">
        <f t="shared" ref="AG67:AG130" si="18">IF(AF67="n/a","n/a",(IF(AF67="n.d.","n.d.",(AF67/B67))))</f>
        <v>0.38706766917293234</v>
      </c>
      <c r="AH67" s="24">
        <v>720</v>
      </c>
      <c r="AI67" s="12">
        <v>6</v>
      </c>
      <c r="AJ67" s="12">
        <v>4855</v>
      </c>
      <c r="AK67" s="24">
        <v>5217</v>
      </c>
      <c r="AL67" s="25">
        <f t="shared" ref="AL67:AL130" si="19">IF(AK67="n/a","n/a",(IF(AK67="n.d.","n.d.",AK67/(F67*AI67))))</f>
        <v>0.29474576271186442</v>
      </c>
    </row>
    <row r="68" spans="1:38" x14ac:dyDescent="0.25">
      <c r="A68" s="11" t="s">
        <v>114</v>
      </c>
      <c r="B68" s="12">
        <v>4957</v>
      </c>
      <c r="C68" s="13">
        <v>1</v>
      </c>
      <c r="D68" s="14" t="s">
        <v>46</v>
      </c>
      <c r="E68" s="15" t="s">
        <v>42</v>
      </c>
      <c r="F68" s="16">
        <v>2550</v>
      </c>
      <c r="G68" s="17">
        <v>11</v>
      </c>
      <c r="H68" s="18">
        <v>9334.5</v>
      </c>
      <c r="I68" s="18">
        <f t="shared" si="10"/>
        <v>5.1288461538461538</v>
      </c>
      <c r="J68" s="19">
        <f t="shared" si="11"/>
        <v>966.49418822647169</v>
      </c>
      <c r="K68" s="17">
        <v>24</v>
      </c>
      <c r="L68" s="18">
        <v>1428</v>
      </c>
      <c r="M68" s="18">
        <f t="shared" si="12"/>
        <v>0.7846153846153846</v>
      </c>
      <c r="N68" s="12">
        <v>23914</v>
      </c>
      <c r="O68" s="12">
        <v>2037</v>
      </c>
      <c r="P68" s="12">
        <v>5814</v>
      </c>
      <c r="Q68" s="12">
        <f t="shared" si="13"/>
        <v>31765</v>
      </c>
      <c r="R68" s="12">
        <v>2</v>
      </c>
      <c r="S68" s="20">
        <f t="shared" si="14"/>
        <v>31767</v>
      </c>
      <c r="T68" s="21">
        <f t="shared" si="15"/>
        <v>6.4085132136372804</v>
      </c>
      <c r="U68" s="12">
        <v>69490</v>
      </c>
      <c r="V68" s="268">
        <f t="shared" si="16"/>
        <v>14.018559612668954</v>
      </c>
      <c r="W68" s="22">
        <f t="shared" si="17"/>
        <v>2.1874901627475052</v>
      </c>
      <c r="X68" s="12">
        <v>17817</v>
      </c>
      <c r="Y68" s="12">
        <v>13764</v>
      </c>
      <c r="Z68" s="12">
        <v>5274</v>
      </c>
      <c r="AA68" s="12">
        <v>55108</v>
      </c>
      <c r="AB68" s="12">
        <v>42162</v>
      </c>
      <c r="AC68" s="12">
        <v>2500</v>
      </c>
      <c r="AD68" s="12">
        <v>72</v>
      </c>
      <c r="AE68" s="12">
        <v>1260</v>
      </c>
      <c r="AF68" s="12">
        <v>1876</v>
      </c>
      <c r="AG68" s="23">
        <f t="shared" si="18"/>
        <v>0.37845471051038937</v>
      </c>
      <c r="AH68" s="24">
        <v>450</v>
      </c>
      <c r="AI68" s="12">
        <v>12</v>
      </c>
      <c r="AJ68" s="12">
        <v>22363</v>
      </c>
      <c r="AK68" s="24">
        <v>31308</v>
      </c>
      <c r="AL68" s="25">
        <f t="shared" si="19"/>
        <v>1.0231372549019608</v>
      </c>
    </row>
    <row r="69" spans="1:38" x14ac:dyDescent="0.25">
      <c r="A69" s="11" t="s">
        <v>115</v>
      </c>
      <c r="B69" s="12">
        <v>259</v>
      </c>
      <c r="C69" s="13">
        <v>1</v>
      </c>
      <c r="D69" s="14" t="s">
        <v>46</v>
      </c>
      <c r="E69" s="15" t="s">
        <v>42</v>
      </c>
      <c r="F69" s="16">
        <v>790</v>
      </c>
      <c r="G69" s="17">
        <v>3</v>
      </c>
      <c r="H69" s="18">
        <v>1032.25</v>
      </c>
      <c r="I69" s="18">
        <f t="shared" si="10"/>
        <v>0.56717032967032965</v>
      </c>
      <c r="J69" s="19">
        <f t="shared" si="11"/>
        <v>456.65294260111409</v>
      </c>
      <c r="K69" s="17">
        <v>38</v>
      </c>
      <c r="L69" s="18">
        <v>214</v>
      </c>
      <c r="M69" s="18">
        <f t="shared" si="12"/>
        <v>0.11758241758241758</v>
      </c>
      <c r="N69" s="12">
        <v>2583</v>
      </c>
      <c r="O69" s="12">
        <v>0</v>
      </c>
      <c r="P69" s="12">
        <v>431</v>
      </c>
      <c r="Q69" s="12">
        <f t="shared" si="13"/>
        <v>3014</v>
      </c>
      <c r="R69" s="12">
        <v>0</v>
      </c>
      <c r="S69" s="20">
        <f t="shared" si="14"/>
        <v>3014</v>
      </c>
      <c r="T69" s="21">
        <f t="shared" si="15"/>
        <v>11.637065637065637</v>
      </c>
      <c r="U69" s="12">
        <v>3774</v>
      </c>
      <c r="V69" s="268">
        <f t="shared" si="16"/>
        <v>14.571428571428571</v>
      </c>
      <c r="W69" s="22">
        <f t="shared" si="17"/>
        <v>1.252156602521566</v>
      </c>
      <c r="X69" s="12">
        <v>2362</v>
      </c>
      <c r="Y69" s="12">
        <v>506</v>
      </c>
      <c r="Z69" s="12">
        <v>363</v>
      </c>
      <c r="AA69" s="12">
        <v>2800</v>
      </c>
      <c r="AB69" s="12">
        <v>2192</v>
      </c>
      <c r="AC69" s="12">
        <v>156</v>
      </c>
      <c r="AD69" s="12">
        <v>48</v>
      </c>
      <c r="AE69" s="12">
        <v>798</v>
      </c>
      <c r="AF69" s="12">
        <v>169</v>
      </c>
      <c r="AG69" s="23">
        <f t="shared" si="18"/>
        <v>0.65250965250965254</v>
      </c>
      <c r="AH69" s="24">
        <v>163</v>
      </c>
      <c r="AI69" s="12">
        <v>6</v>
      </c>
      <c r="AJ69" s="12">
        <v>12210</v>
      </c>
      <c r="AK69" s="24">
        <v>2175</v>
      </c>
      <c r="AL69" s="25">
        <f t="shared" si="19"/>
        <v>0.45886075949367089</v>
      </c>
    </row>
    <row r="70" spans="1:38" x14ac:dyDescent="0.25">
      <c r="A70" s="11" t="s">
        <v>116</v>
      </c>
      <c r="B70" s="12">
        <v>7049</v>
      </c>
      <c r="C70" s="13">
        <v>2</v>
      </c>
      <c r="D70" s="14" t="s">
        <v>44</v>
      </c>
      <c r="E70" s="15" t="s">
        <v>42</v>
      </c>
      <c r="F70" s="16">
        <v>4060</v>
      </c>
      <c r="G70" s="17">
        <v>15</v>
      </c>
      <c r="H70" s="18">
        <v>16418.75</v>
      </c>
      <c r="I70" s="18">
        <f t="shared" si="10"/>
        <v>9.021291208791208</v>
      </c>
      <c r="J70" s="19">
        <f t="shared" si="11"/>
        <v>781.37373429767797</v>
      </c>
      <c r="K70" s="17">
        <v>20</v>
      </c>
      <c r="L70" s="18">
        <v>340</v>
      </c>
      <c r="M70" s="18">
        <f t="shared" si="12"/>
        <v>0.18681318681318682</v>
      </c>
      <c r="N70" s="12">
        <v>23565</v>
      </c>
      <c r="O70" s="12">
        <v>1218</v>
      </c>
      <c r="P70" s="12">
        <v>4882</v>
      </c>
      <c r="Q70" s="12">
        <f t="shared" si="13"/>
        <v>29665</v>
      </c>
      <c r="R70" s="12">
        <v>0</v>
      </c>
      <c r="S70" s="20">
        <f t="shared" si="14"/>
        <v>29665</v>
      </c>
      <c r="T70" s="21">
        <f t="shared" si="15"/>
        <v>4.2083983543765076</v>
      </c>
      <c r="U70" s="12">
        <v>60432</v>
      </c>
      <c r="V70" s="268">
        <f t="shared" si="16"/>
        <v>8.5731309405589453</v>
      </c>
      <c r="W70" s="22">
        <f t="shared" si="17"/>
        <v>2.037148154390696</v>
      </c>
      <c r="X70" s="12">
        <v>22154</v>
      </c>
      <c r="Y70" s="12">
        <v>16335</v>
      </c>
      <c r="Z70" s="12">
        <v>1558</v>
      </c>
      <c r="AA70" s="12">
        <v>66500</v>
      </c>
      <c r="AB70" s="12">
        <v>12207</v>
      </c>
      <c r="AC70" s="12">
        <v>4375</v>
      </c>
      <c r="AD70" s="12">
        <v>424</v>
      </c>
      <c r="AE70" s="12">
        <v>4174</v>
      </c>
      <c r="AF70" s="12">
        <v>3423</v>
      </c>
      <c r="AG70" s="23">
        <f t="shared" si="18"/>
        <v>0.48560079443892751</v>
      </c>
      <c r="AH70" s="24">
        <v>616.4</v>
      </c>
      <c r="AI70" s="12">
        <v>15</v>
      </c>
      <c r="AJ70" s="12">
        <v>7150</v>
      </c>
      <c r="AK70" s="24">
        <v>8645</v>
      </c>
      <c r="AL70" s="25">
        <f t="shared" si="19"/>
        <v>0.14195402298850573</v>
      </c>
    </row>
    <row r="71" spans="1:38" x14ac:dyDescent="0.25">
      <c r="A71" s="11" t="s">
        <v>117</v>
      </c>
      <c r="B71" s="12">
        <v>8029</v>
      </c>
      <c r="C71" s="13">
        <v>1</v>
      </c>
      <c r="D71" s="14" t="s">
        <v>39</v>
      </c>
      <c r="E71" s="15" t="s">
        <v>42</v>
      </c>
      <c r="F71" s="16">
        <v>2850</v>
      </c>
      <c r="G71" s="17">
        <v>13</v>
      </c>
      <c r="H71" s="18">
        <v>9850.5</v>
      </c>
      <c r="I71" s="18">
        <f t="shared" si="10"/>
        <v>5.4123626373626372</v>
      </c>
      <c r="J71" s="19">
        <f t="shared" si="11"/>
        <v>1483.4556621491295</v>
      </c>
      <c r="K71" s="17">
        <v>13</v>
      </c>
      <c r="L71" s="18">
        <v>460.16</v>
      </c>
      <c r="M71" s="18">
        <f t="shared" si="12"/>
        <v>0.25283516483516483</v>
      </c>
      <c r="N71" s="12">
        <v>22565</v>
      </c>
      <c r="O71" s="12">
        <v>515</v>
      </c>
      <c r="P71" s="12">
        <v>2489</v>
      </c>
      <c r="Q71" s="12">
        <f t="shared" si="13"/>
        <v>25569</v>
      </c>
      <c r="R71" s="12">
        <v>0</v>
      </c>
      <c r="S71" s="20">
        <f t="shared" si="14"/>
        <v>25569</v>
      </c>
      <c r="T71" s="21">
        <f t="shared" si="15"/>
        <v>3.1845808942583136</v>
      </c>
      <c r="U71" s="12">
        <v>59458</v>
      </c>
      <c r="V71" s="268">
        <f t="shared" si="16"/>
        <v>7.4054054054054053</v>
      </c>
      <c r="W71" s="22">
        <f t="shared" si="17"/>
        <v>2.3253940318354256</v>
      </c>
      <c r="X71" s="12">
        <v>23951</v>
      </c>
      <c r="Y71" s="12">
        <v>13635</v>
      </c>
      <c r="Z71" s="12">
        <v>0</v>
      </c>
      <c r="AA71" s="12">
        <v>70202</v>
      </c>
      <c r="AB71" s="12">
        <v>8800</v>
      </c>
      <c r="AC71" s="12">
        <v>544</v>
      </c>
      <c r="AD71" s="12">
        <v>374</v>
      </c>
      <c r="AE71" s="12">
        <v>2160</v>
      </c>
      <c r="AF71" s="12">
        <v>1340</v>
      </c>
      <c r="AG71" s="23">
        <f t="shared" si="18"/>
        <v>0.16689500560468301</v>
      </c>
      <c r="AH71" s="24">
        <v>886</v>
      </c>
      <c r="AI71" s="12">
        <v>11</v>
      </c>
      <c r="AJ71" s="12">
        <v>4479</v>
      </c>
      <c r="AK71" s="24">
        <v>2031.9</v>
      </c>
      <c r="AL71" s="25">
        <f t="shared" si="19"/>
        <v>6.4813397129186601E-2</v>
      </c>
    </row>
    <row r="72" spans="1:38" x14ac:dyDescent="0.25">
      <c r="A72" s="11" t="s">
        <v>118</v>
      </c>
      <c r="B72" s="12">
        <v>992</v>
      </c>
      <c r="C72" s="13">
        <v>1</v>
      </c>
      <c r="D72" s="14" t="s">
        <v>61</v>
      </c>
      <c r="E72" s="15" t="s">
        <v>42</v>
      </c>
      <c r="F72" s="16">
        <v>981</v>
      </c>
      <c r="G72" s="17">
        <v>3</v>
      </c>
      <c r="H72" s="18">
        <v>981</v>
      </c>
      <c r="I72" s="18">
        <f t="shared" si="10"/>
        <v>0.53901098901098898</v>
      </c>
      <c r="J72" s="19">
        <f t="shared" si="11"/>
        <v>1840.4077471967382</v>
      </c>
      <c r="K72" s="17">
        <v>8</v>
      </c>
      <c r="L72" s="18">
        <v>8</v>
      </c>
      <c r="M72" s="18">
        <f t="shared" si="12"/>
        <v>4.3956043956043956E-3</v>
      </c>
      <c r="N72" s="12">
        <v>5224</v>
      </c>
      <c r="O72" s="12">
        <v>48</v>
      </c>
      <c r="P72" s="12">
        <v>840</v>
      </c>
      <c r="Q72" s="12">
        <f t="shared" si="13"/>
        <v>6112</v>
      </c>
      <c r="R72" s="12">
        <v>0</v>
      </c>
      <c r="S72" s="20">
        <f t="shared" si="14"/>
        <v>6112</v>
      </c>
      <c r="T72" s="21">
        <f t="shared" si="15"/>
        <v>6.161290322580645</v>
      </c>
      <c r="U72" s="12">
        <v>11520</v>
      </c>
      <c r="V72" s="268">
        <f t="shared" si="16"/>
        <v>11.612903225806452</v>
      </c>
      <c r="W72" s="22">
        <f t="shared" si="17"/>
        <v>1.8848167539267016</v>
      </c>
      <c r="X72" s="12">
        <v>9410</v>
      </c>
      <c r="Y72" s="12">
        <v>2108</v>
      </c>
      <c r="Z72" s="12">
        <v>100</v>
      </c>
      <c r="AA72" s="12">
        <v>5060</v>
      </c>
      <c r="AB72" s="12">
        <v>5320</v>
      </c>
      <c r="AC72" s="12">
        <v>320</v>
      </c>
      <c r="AD72" s="12">
        <v>91</v>
      </c>
      <c r="AE72" s="12">
        <v>572</v>
      </c>
      <c r="AF72" s="12">
        <v>271</v>
      </c>
      <c r="AG72" s="23">
        <f t="shared" si="18"/>
        <v>0.27318548387096775</v>
      </c>
      <c r="AH72" s="24">
        <v>92</v>
      </c>
      <c r="AI72" s="12">
        <v>2</v>
      </c>
      <c r="AJ72" s="12">
        <v>0</v>
      </c>
      <c r="AK72" s="24">
        <v>0</v>
      </c>
      <c r="AL72" s="25">
        <f t="shared" si="19"/>
        <v>0</v>
      </c>
    </row>
    <row r="73" spans="1:38" x14ac:dyDescent="0.25">
      <c r="A73" s="11" t="s">
        <v>119</v>
      </c>
      <c r="B73" s="12">
        <v>1125</v>
      </c>
      <c r="C73" s="13">
        <v>1</v>
      </c>
      <c r="D73" s="14" t="s">
        <v>46</v>
      </c>
      <c r="E73" s="15" t="s">
        <v>42</v>
      </c>
      <c r="F73" s="16">
        <v>1436</v>
      </c>
      <c r="G73" s="17">
        <v>4</v>
      </c>
      <c r="H73" s="18">
        <v>2457</v>
      </c>
      <c r="I73" s="18">
        <f t="shared" si="10"/>
        <v>1.35</v>
      </c>
      <c r="J73" s="19">
        <f t="shared" si="11"/>
        <v>833.33333333333326</v>
      </c>
      <c r="K73" s="17">
        <v>18</v>
      </c>
      <c r="L73" s="18">
        <v>232</v>
      </c>
      <c r="M73" s="18">
        <f t="shared" si="12"/>
        <v>0.12747252747252746</v>
      </c>
      <c r="N73" s="12">
        <v>5650</v>
      </c>
      <c r="O73" s="12">
        <v>2</v>
      </c>
      <c r="P73" s="12">
        <v>1016</v>
      </c>
      <c r="Q73" s="12">
        <f t="shared" si="13"/>
        <v>6668</v>
      </c>
      <c r="R73" s="12">
        <v>0</v>
      </c>
      <c r="S73" s="20">
        <f t="shared" si="14"/>
        <v>6668</v>
      </c>
      <c r="T73" s="21">
        <f t="shared" si="15"/>
        <v>5.9271111111111114</v>
      </c>
      <c r="U73" s="12">
        <v>10371</v>
      </c>
      <c r="V73" s="268">
        <f t="shared" si="16"/>
        <v>9.2186666666666675</v>
      </c>
      <c r="W73" s="22">
        <f t="shared" si="17"/>
        <v>1.5553389322135573</v>
      </c>
      <c r="X73" s="12">
        <v>2084</v>
      </c>
      <c r="Y73" s="12">
        <v>4233</v>
      </c>
      <c r="Z73" s="12">
        <v>325</v>
      </c>
      <c r="AA73" s="12">
        <v>6208</v>
      </c>
      <c r="AB73" s="12">
        <v>4969</v>
      </c>
      <c r="AC73" s="12">
        <v>575</v>
      </c>
      <c r="AD73" s="12">
        <v>0</v>
      </c>
      <c r="AE73" s="12">
        <v>215</v>
      </c>
      <c r="AF73" s="12">
        <v>357</v>
      </c>
      <c r="AG73" s="23">
        <f t="shared" si="18"/>
        <v>0.31733333333333336</v>
      </c>
      <c r="AH73" s="24">
        <v>136</v>
      </c>
      <c r="AI73" s="12">
        <v>6</v>
      </c>
      <c r="AJ73" s="12">
        <v>1500</v>
      </c>
      <c r="AK73" s="24">
        <v>2004</v>
      </c>
      <c r="AL73" s="25">
        <f t="shared" si="19"/>
        <v>0.23259052924791088</v>
      </c>
    </row>
    <row r="74" spans="1:38" x14ac:dyDescent="0.25">
      <c r="A74" s="11" t="s">
        <v>120</v>
      </c>
      <c r="B74" s="12">
        <v>168</v>
      </c>
      <c r="C74" s="13">
        <v>1</v>
      </c>
      <c r="D74" s="14" t="s">
        <v>46</v>
      </c>
      <c r="E74" s="15" t="s">
        <v>42</v>
      </c>
      <c r="F74" s="16">
        <v>550</v>
      </c>
      <c r="G74" s="17">
        <v>3</v>
      </c>
      <c r="H74" s="18">
        <v>673</v>
      </c>
      <c r="I74" s="18">
        <f t="shared" si="10"/>
        <v>0.3697802197802198</v>
      </c>
      <c r="J74" s="19">
        <f t="shared" si="11"/>
        <v>454.32392273402672</v>
      </c>
      <c r="K74" s="17">
        <v>23</v>
      </c>
      <c r="L74" s="18">
        <v>243</v>
      </c>
      <c r="M74" s="18">
        <f t="shared" si="12"/>
        <v>0.13351648351648351</v>
      </c>
      <c r="N74" s="12">
        <v>3053</v>
      </c>
      <c r="O74" s="12">
        <v>0</v>
      </c>
      <c r="P74" s="12">
        <v>319</v>
      </c>
      <c r="Q74" s="12">
        <f t="shared" si="13"/>
        <v>3372</v>
      </c>
      <c r="R74" s="12">
        <v>0</v>
      </c>
      <c r="S74" s="20">
        <f t="shared" si="14"/>
        <v>3372</v>
      </c>
      <c r="T74" s="21">
        <f t="shared" si="15"/>
        <v>20.071428571428573</v>
      </c>
      <c r="U74" s="12">
        <v>715</v>
      </c>
      <c r="V74" s="268">
        <f t="shared" si="16"/>
        <v>4.2559523809523814</v>
      </c>
      <c r="W74" s="22">
        <f t="shared" si="17"/>
        <v>0.21204033214709372</v>
      </c>
      <c r="X74" s="12">
        <v>697</v>
      </c>
      <c r="Y74" s="12">
        <v>709</v>
      </c>
      <c r="Z74" s="12">
        <v>14</v>
      </c>
      <c r="AA74" s="12">
        <v>1155</v>
      </c>
      <c r="AB74" s="12">
        <v>1538</v>
      </c>
      <c r="AC74" s="12">
        <v>26</v>
      </c>
      <c r="AD74" s="12">
        <v>5</v>
      </c>
      <c r="AE74" s="12">
        <v>56</v>
      </c>
      <c r="AF74" s="12">
        <v>97</v>
      </c>
      <c r="AG74" s="23">
        <f t="shared" si="18"/>
        <v>0.57738095238095233</v>
      </c>
      <c r="AH74" s="24">
        <v>960</v>
      </c>
      <c r="AI74" s="12">
        <v>5</v>
      </c>
      <c r="AJ74" s="12">
        <v>723</v>
      </c>
      <c r="AK74" s="24">
        <v>1085</v>
      </c>
      <c r="AL74" s="25">
        <f t="shared" si="19"/>
        <v>0.39454545454545453</v>
      </c>
    </row>
    <row r="75" spans="1:38" x14ac:dyDescent="0.25">
      <c r="A75" s="11" t="s">
        <v>121</v>
      </c>
      <c r="B75" s="12">
        <v>401</v>
      </c>
      <c r="C75" s="13">
        <v>1</v>
      </c>
      <c r="D75" s="14" t="s">
        <v>54</v>
      </c>
      <c r="E75" s="15" t="s">
        <v>42</v>
      </c>
      <c r="F75" s="16">
        <v>740</v>
      </c>
      <c r="G75" s="17">
        <v>6</v>
      </c>
      <c r="H75" s="18">
        <v>1442</v>
      </c>
      <c r="I75" s="18">
        <f t="shared" si="10"/>
        <v>0.79230769230769227</v>
      </c>
      <c r="J75" s="19">
        <f t="shared" si="11"/>
        <v>506.11650485436894</v>
      </c>
      <c r="K75" s="17">
        <v>12</v>
      </c>
      <c r="L75" s="18">
        <v>325</v>
      </c>
      <c r="M75" s="18">
        <f t="shared" si="12"/>
        <v>0.17857142857142858</v>
      </c>
      <c r="N75" s="12">
        <v>9845</v>
      </c>
      <c r="O75" s="12">
        <v>0</v>
      </c>
      <c r="P75" s="12">
        <v>746</v>
      </c>
      <c r="Q75" s="12">
        <f t="shared" si="13"/>
        <v>10591</v>
      </c>
      <c r="R75" s="12">
        <v>0</v>
      </c>
      <c r="S75" s="20">
        <f t="shared" si="14"/>
        <v>10591</v>
      </c>
      <c r="T75" s="21">
        <f t="shared" si="15"/>
        <v>26.41147132169576</v>
      </c>
      <c r="U75" s="12">
        <v>3190</v>
      </c>
      <c r="V75" s="268">
        <f t="shared" si="16"/>
        <v>7.9551122194513715</v>
      </c>
      <c r="W75" s="22">
        <f t="shared" si="17"/>
        <v>0.30119913133792842</v>
      </c>
      <c r="X75" s="12">
        <v>2413</v>
      </c>
      <c r="Y75" s="12">
        <v>2101</v>
      </c>
      <c r="Z75" s="12">
        <v>2037</v>
      </c>
      <c r="AA75" s="12">
        <v>3230</v>
      </c>
      <c r="AB75" s="12">
        <v>555</v>
      </c>
      <c r="AC75" s="12">
        <v>912</v>
      </c>
      <c r="AD75" s="12">
        <v>17</v>
      </c>
      <c r="AE75" s="12">
        <v>120</v>
      </c>
      <c r="AF75" s="12">
        <v>256</v>
      </c>
      <c r="AG75" s="23">
        <f t="shared" si="18"/>
        <v>0.63840399002493764</v>
      </c>
      <c r="AH75" s="24">
        <v>75</v>
      </c>
      <c r="AI75" s="12">
        <v>3</v>
      </c>
      <c r="AJ75" s="12">
        <v>733</v>
      </c>
      <c r="AK75" s="24">
        <v>733</v>
      </c>
      <c r="AL75" s="25">
        <f t="shared" si="19"/>
        <v>0.33018018018018019</v>
      </c>
    </row>
    <row r="76" spans="1:38" x14ac:dyDescent="0.25">
      <c r="A76" s="11" t="s">
        <v>122</v>
      </c>
      <c r="B76" s="12">
        <v>899447</v>
      </c>
      <c r="C76" s="13">
        <v>18</v>
      </c>
      <c r="D76" s="14" t="s">
        <v>50</v>
      </c>
      <c r="E76" s="15" t="s">
        <v>42</v>
      </c>
      <c r="F76" s="16">
        <v>63001</v>
      </c>
      <c r="G76" s="17">
        <v>711</v>
      </c>
      <c r="H76" s="18">
        <v>925373.5</v>
      </c>
      <c r="I76" s="18">
        <f t="shared" si="10"/>
        <v>508.446978021978</v>
      </c>
      <c r="J76" s="19">
        <f t="shared" si="11"/>
        <v>1769.0084490208549</v>
      </c>
      <c r="K76" s="17">
        <v>464</v>
      </c>
      <c r="L76" s="18">
        <v>8635</v>
      </c>
      <c r="M76" s="18">
        <f t="shared" si="12"/>
        <v>4.7445054945054945</v>
      </c>
      <c r="N76" s="12">
        <v>822403</v>
      </c>
      <c r="O76" s="12">
        <v>23026</v>
      </c>
      <c r="P76" s="12">
        <v>291842</v>
      </c>
      <c r="Q76" s="12">
        <f t="shared" si="13"/>
        <v>1137271</v>
      </c>
      <c r="R76" s="12">
        <v>12792498</v>
      </c>
      <c r="S76" s="20">
        <f t="shared" si="14"/>
        <v>13929769</v>
      </c>
      <c r="T76" s="21">
        <f t="shared" si="15"/>
        <v>15.487037034978158</v>
      </c>
      <c r="U76" s="12">
        <v>9689789</v>
      </c>
      <c r="V76" s="268">
        <f t="shared" si="16"/>
        <v>10.773051663966859</v>
      </c>
      <c r="W76" s="22">
        <f t="shared" si="17"/>
        <v>0.69561735015131976</v>
      </c>
      <c r="X76" s="12">
        <v>18294</v>
      </c>
      <c r="Y76" s="12">
        <v>7210</v>
      </c>
      <c r="Z76" s="12">
        <v>1779150</v>
      </c>
      <c r="AA76" s="12">
        <v>5911285</v>
      </c>
      <c r="AB76" s="12">
        <v>11010510</v>
      </c>
      <c r="AC76" s="12">
        <v>731916</v>
      </c>
      <c r="AD76" s="12">
        <v>18778</v>
      </c>
      <c r="AE76" s="12">
        <v>385231</v>
      </c>
      <c r="AF76" s="12">
        <v>420005</v>
      </c>
      <c r="AG76" s="23">
        <f t="shared" si="18"/>
        <v>0.46695914267322031</v>
      </c>
      <c r="AH76" s="24">
        <v>45585.9</v>
      </c>
      <c r="AI76" s="12">
        <v>591</v>
      </c>
      <c r="AJ76" s="12">
        <v>1513317</v>
      </c>
      <c r="AK76" s="24">
        <v>932071</v>
      </c>
      <c r="AL76" s="25">
        <f t="shared" si="19"/>
        <v>2.5033067586739084E-2</v>
      </c>
    </row>
    <row r="77" spans="1:38" x14ac:dyDescent="0.25">
      <c r="A77" s="11" t="s">
        <v>123</v>
      </c>
      <c r="B77" s="12">
        <v>8646</v>
      </c>
      <c r="C77" s="13">
        <v>1</v>
      </c>
      <c r="D77" s="14" t="s">
        <v>44</v>
      </c>
      <c r="E77" s="15" t="s">
        <v>42</v>
      </c>
      <c r="F77" s="16">
        <v>2750</v>
      </c>
      <c r="G77" s="17">
        <v>19</v>
      </c>
      <c r="H77" s="18">
        <v>12235</v>
      </c>
      <c r="I77" s="18">
        <f t="shared" si="10"/>
        <v>6.7225274725274726</v>
      </c>
      <c r="J77" s="19">
        <f t="shared" si="11"/>
        <v>1286.1234164282796</v>
      </c>
      <c r="K77" s="17">
        <v>26</v>
      </c>
      <c r="L77" s="18">
        <v>1400</v>
      </c>
      <c r="M77" s="18">
        <f t="shared" si="12"/>
        <v>0.76923076923076927</v>
      </c>
      <c r="N77" s="12">
        <v>27750</v>
      </c>
      <c r="O77" s="12">
        <v>39</v>
      </c>
      <c r="P77" s="12">
        <v>5506</v>
      </c>
      <c r="Q77" s="12">
        <f t="shared" si="13"/>
        <v>33295</v>
      </c>
      <c r="R77" s="12">
        <v>0</v>
      </c>
      <c r="S77" s="20">
        <f t="shared" si="14"/>
        <v>33295</v>
      </c>
      <c r="T77" s="21">
        <f t="shared" si="15"/>
        <v>3.8509137173259309</v>
      </c>
      <c r="U77" s="12">
        <v>78383</v>
      </c>
      <c r="V77" s="268">
        <f t="shared" si="16"/>
        <v>9.0658107795512368</v>
      </c>
      <c r="W77" s="22">
        <f t="shared" si="17"/>
        <v>2.3541973269259651</v>
      </c>
      <c r="X77" s="12">
        <v>18620</v>
      </c>
      <c r="Y77" s="12">
        <v>23354</v>
      </c>
      <c r="Z77" s="12">
        <v>16182</v>
      </c>
      <c r="AA77" s="12">
        <v>63366</v>
      </c>
      <c r="AB77" s="12">
        <v>10963</v>
      </c>
      <c r="AC77" s="12">
        <v>6751</v>
      </c>
      <c r="AD77" s="12">
        <v>612</v>
      </c>
      <c r="AE77" s="12">
        <v>8526</v>
      </c>
      <c r="AF77" s="12">
        <v>4557</v>
      </c>
      <c r="AG77" s="23">
        <f t="shared" si="18"/>
        <v>0.52706453851492019</v>
      </c>
      <c r="AH77" s="24">
        <v>552</v>
      </c>
      <c r="AI77" s="12">
        <v>9</v>
      </c>
      <c r="AJ77" s="12">
        <v>6492</v>
      </c>
      <c r="AK77" s="24">
        <v>12984</v>
      </c>
      <c r="AL77" s="25">
        <f t="shared" si="19"/>
        <v>0.52460606060606063</v>
      </c>
    </row>
    <row r="78" spans="1:38" x14ac:dyDescent="0.25">
      <c r="A78" s="11" t="s">
        <v>124</v>
      </c>
      <c r="B78" s="12">
        <v>1646</v>
      </c>
      <c r="C78" s="13">
        <v>1</v>
      </c>
      <c r="D78" s="14" t="s">
        <v>54</v>
      </c>
      <c r="E78" s="15" t="s">
        <v>42</v>
      </c>
      <c r="F78" s="16">
        <v>1941</v>
      </c>
      <c r="G78" s="17">
        <v>5</v>
      </c>
      <c r="H78" s="18">
        <v>3854</v>
      </c>
      <c r="I78" s="18">
        <f t="shared" si="10"/>
        <v>2.1175824175824176</v>
      </c>
      <c r="J78" s="19">
        <f t="shared" si="11"/>
        <v>777.30150492994289</v>
      </c>
      <c r="K78" s="17">
        <v>9</v>
      </c>
      <c r="L78" s="18">
        <v>920</v>
      </c>
      <c r="M78" s="18">
        <f t="shared" si="12"/>
        <v>0.50549450549450547</v>
      </c>
      <c r="N78" s="12">
        <v>26985</v>
      </c>
      <c r="O78" s="12">
        <v>356</v>
      </c>
      <c r="P78" s="12">
        <v>1541</v>
      </c>
      <c r="Q78" s="12">
        <f t="shared" si="13"/>
        <v>28882</v>
      </c>
      <c r="R78" s="12">
        <v>0</v>
      </c>
      <c r="S78" s="20">
        <f t="shared" si="14"/>
        <v>28882</v>
      </c>
      <c r="T78" s="21">
        <f t="shared" si="15"/>
        <v>17.54678007290401</v>
      </c>
      <c r="U78" s="12">
        <v>14792</v>
      </c>
      <c r="V78" s="268">
        <f t="shared" si="16"/>
        <v>8.9866342648845681</v>
      </c>
      <c r="W78" s="22">
        <f t="shared" si="17"/>
        <v>0.51215289799875352</v>
      </c>
      <c r="X78" s="12">
        <v>3857</v>
      </c>
      <c r="Y78" s="12">
        <v>5607</v>
      </c>
      <c r="Z78" s="12">
        <v>3750</v>
      </c>
      <c r="AA78" s="12">
        <v>4650</v>
      </c>
      <c r="AB78" s="12">
        <v>3072</v>
      </c>
      <c r="AC78" s="12">
        <v>3850</v>
      </c>
      <c r="AD78" s="12">
        <v>230</v>
      </c>
      <c r="AE78" s="12">
        <v>3668</v>
      </c>
      <c r="AF78" s="12">
        <v>2090</v>
      </c>
      <c r="AG78" s="23">
        <f t="shared" si="18"/>
        <v>1.2697448359659782</v>
      </c>
      <c r="AH78" s="24">
        <v>315</v>
      </c>
      <c r="AI78" s="12">
        <v>5</v>
      </c>
      <c r="AJ78" s="12">
        <v>6350</v>
      </c>
      <c r="AK78" s="24">
        <v>1950</v>
      </c>
      <c r="AL78" s="25">
        <f t="shared" si="19"/>
        <v>0.20092735703245751</v>
      </c>
    </row>
    <row r="79" spans="1:38" x14ac:dyDescent="0.25">
      <c r="A79" s="11" t="s">
        <v>125</v>
      </c>
      <c r="B79" s="12">
        <v>320</v>
      </c>
      <c r="C79" s="13">
        <v>1</v>
      </c>
      <c r="D79" s="14" t="s">
        <v>46</v>
      </c>
      <c r="E79" s="15" t="s">
        <v>42</v>
      </c>
      <c r="F79" s="16">
        <v>850</v>
      </c>
      <c r="G79" s="17">
        <v>2</v>
      </c>
      <c r="H79" s="18">
        <v>1150</v>
      </c>
      <c r="I79" s="18">
        <f t="shared" si="10"/>
        <v>0.63186813186813184</v>
      </c>
      <c r="J79" s="19">
        <f t="shared" si="11"/>
        <v>506.43478260869568</v>
      </c>
      <c r="K79" s="17">
        <v>27</v>
      </c>
      <c r="L79" s="18">
        <v>159.75</v>
      </c>
      <c r="M79" s="18">
        <f t="shared" si="12"/>
        <v>8.7774725274725268E-2</v>
      </c>
      <c r="N79" s="12">
        <v>3978</v>
      </c>
      <c r="O79" s="12">
        <v>0</v>
      </c>
      <c r="P79" s="12">
        <v>315</v>
      </c>
      <c r="Q79" s="12">
        <f t="shared" si="13"/>
        <v>4293</v>
      </c>
      <c r="R79" s="12">
        <v>0</v>
      </c>
      <c r="S79" s="20">
        <f t="shared" si="14"/>
        <v>4293</v>
      </c>
      <c r="T79" s="21">
        <f t="shared" si="15"/>
        <v>13.415625</v>
      </c>
      <c r="U79" s="12">
        <v>4344</v>
      </c>
      <c r="V79" s="268">
        <f t="shared" si="16"/>
        <v>13.574999999999999</v>
      </c>
      <c r="W79" s="22">
        <f t="shared" si="17"/>
        <v>1.0118798043326345</v>
      </c>
      <c r="X79" s="12">
        <v>743</v>
      </c>
      <c r="Y79" s="12">
        <v>1256</v>
      </c>
      <c r="Z79" s="12">
        <v>0</v>
      </c>
      <c r="AA79" s="12">
        <v>3650</v>
      </c>
      <c r="AB79" s="12">
        <v>3474</v>
      </c>
      <c r="AC79" s="12">
        <v>1650</v>
      </c>
      <c r="AD79" s="12">
        <v>0</v>
      </c>
      <c r="AE79" s="12">
        <v>0</v>
      </c>
      <c r="AF79" s="12">
        <v>227</v>
      </c>
      <c r="AG79" s="23">
        <f t="shared" si="18"/>
        <v>0.70937499999999998</v>
      </c>
      <c r="AH79" s="24">
        <v>87</v>
      </c>
      <c r="AI79" s="12">
        <v>6</v>
      </c>
      <c r="AJ79" s="12">
        <v>3850</v>
      </c>
      <c r="AK79" s="24">
        <v>3850</v>
      </c>
      <c r="AL79" s="25">
        <f t="shared" si="19"/>
        <v>0.75490196078431371</v>
      </c>
    </row>
    <row r="80" spans="1:38" x14ac:dyDescent="0.25">
      <c r="A80" s="11" t="s">
        <v>126</v>
      </c>
      <c r="B80" s="12">
        <v>188</v>
      </c>
      <c r="C80" s="13">
        <v>1</v>
      </c>
      <c r="D80" s="14" t="s">
        <v>39</v>
      </c>
      <c r="E80" s="15" t="s">
        <v>42</v>
      </c>
      <c r="F80" s="16">
        <v>825</v>
      </c>
      <c r="G80" s="17">
        <v>3</v>
      </c>
      <c r="H80" s="18">
        <v>825</v>
      </c>
      <c r="I80" s="18">
        <f t="shared" si="10"/>
        <v>0.4532967032967033</v>
      </c>
      <c r="J80" s="19">
        <f t="shared" si="11"/>
        <v>414.73939393939395</v>
      </c>
      <c r="K80" s="17">
        <v>2</v>
      </c>
      <c r="L80" s="18">
        <v>28</v>
      </c>
      <c r="M80" s="18">
        <f t="shared" si="12"/>
        <v>1.5384615384615385E-2</v>
      </c>
      <c r="N80" s="12">
        <v>4074</v>
      </c>
      <c r="O80" s="12">
        <v>213</v>
      </c>
      <c r="P80" s="12">
        <v>150</v>
      </c>
      <c r="Q80" s="12">
        <f t="shared" si="13"/>
        <v>4437</v>
      </c>
      <c r="R80" s="12">
        <v>0</v>
      </c>
      <c r="S80" s="20">
        <f t="shared" si="14"/>
        <v>4437</v>
      </c>
      <c r="T80" s="21">
        <f t="shared" si="15"/>
        <v>23.601063829787233</v>
      </c>
      <c r="U80" s="12">
        <v>3479</v>
      </c>
      <c r="V80" s="268">
        <f t="shared" si="16"/>
        <v>18.50531914893617</v>
      </c>
      <c r="W80" s="22">
        <f t="shared" si="17"/>
        <v>0.7840883479828713</v>
      </c>
      <c r="X80" s="12">
        <v>2045</v>
      </c>
      <c r="Y80" s="12">
        <v>2498</v>
      </c>
      <c r="Z80" s="12">
        <v>0</v>
      </c>
      <c r="AA80" s="12">
        <v>0</v>
      </c>
      <c r="AB80" s="12">
        <v>1086</v>
      </c>
      <c r="AC80" s="12">
        <v>0</v>
      </c>
      <c r="AD80" s="12">
        <v>0</v>
      </c>
      <c r="AE80" s="12">
        <v>0</v>
      </c>
      <c r="AF80" s="12">
        <v>73</v>
      </c>
      <c r="AG80" s="23">
        <f t="shared" si="18"/>
        <v>0.38829787234042551</v>
      </c>
      <c r="AH80" s="24">
        <v>49</v>
      </c>
      <c r="AI80" s="12">
        <v>3</v>
      </c>
      <c r="AJ80" s="12">
        <v>250</v>
      </c>
      <c r="AK80" s="24">
        <v>100</v>
      </c>
      <c r="AL80" s="25">
        <f t="shared" si="19"/>
        <v>4.0404040404040407E-2</v>
      </c>
    </row>
    <row r="81" spans="1:38" x14ac:dyDescent="0.25">
      <c r="A81" s="11" t="s">
        <v>127</v>
      </c>
      <c r="B81" s="12">
        <v>4835</v>
      </c>
      <c r="C81" s="13">
        <v>1</v>
      </c>
      <c r="D81" s="14" t="s">
        <v>65</v>
      </c>
      <c r="E81" s="15" t="s">
        <v>42</v>
      </c>
      <c r="F81" s="16">
        <v>2367</v>
      </c>
      <c r="G81" s="17">
        <v>6</v>
      </c>
      <c r="H81" s="18">
        <v>5789</v>
      </c>
      <c r="I81" s="18">
        <f t="shared" si="10"/>
        <v>3.1807692307692306</v>
      </c>
      <c r="J81" s="19">
        <f t="shared" si="11"/>
        <v>1520.0725513905684</v>
      </c>
      <c r="K81" s="17">
        <v>7</v>
      </c>
      <c r="L81" s="18">
        <v>42</v>
      </c>
      <c r="M81" s="18">
        <f t="shared" si="12"/>
        <v>2.3076923076923078E-2</v>
      </c>
      <c r="N81" s="12">
        <v>27868</v>
      </c>
      <c r="O81" s="12">
        <v>69</v>
      </c>
      <c r="P81" s="12">
        <v>3355</v>
      </c>
      <c r="Q81" s="12">
        <f t="shared" si="13"/>
        <v>31292</v>
      </c>
      <c r="R81" s="12">
        <v>0</v>
      </c>
      <c r="S81" s="20">
        <f t="shared" si="14"/>
        <v>31292</v>
      </c>
      <c r="T81" s="21">
        <f t="shared" si="15"/>
        <v>6.4719751809720787</v>
      </c>
      <c r="U81" s="12">
        <v>33901</v>
      </c>
      <c r="V81" s="268">
        <f t="shared" si="16"/>
        <v>7.0115822130299899</v>
      </c>
      <c r="W81" s="22">
        <f t="shared" si="17"/>
        <v>1.083375942732967</v>
      </c>
      <c r="X81" s="12">
        <v>9888</v>
      </c>
      <c r="Y81" s="12">
        <v>13747</v>
      </c>
      <c r="Z81" s="12">
        <v>395</v>
      </c>
      <c r="AA81" s="12">
        <v>26452</v>
      </c>
      <c r="AB81" s="12">
        <v>7743</v>
      </c>
      <c r="AC81" s="12">
        <v>5486</v>
      </c>
      <c r="AD81" s="12">
        <v>146</v>
      </c>
      <c r="AE81" s="12">
        <v>1259</v>
      </c>
      <c r="AF81" s="12">
        <v>2504</v>
      </c>
      <c r="AG81" s="23">
        <f t="shared" si="18"/>
        <v>0.51789038262668041</v>
      </c>
      <c r="AH81" s="24">
        <v>335</v>
      </c>
      <c r="AI81" s="12">
        <v>10</v>
      </c>
      <c r="AJ81" s="12">
        <v>3130</v>
      </c>
      <c r="AK81" s="24">
        <v>9225</v>
      </c>
      <c r="AL81" s="25">
        <f t="shared" si="19"/>
        <v>0.38973384030418251</v>
      </c>
    </row>
    <row r="82" spans="1:38" x14ac:dyDescent="0.25">
      <c r="A82" s="11" t="s">
        <v>128</v>
      </c>
      <c r="B82" s="12">
        <v>1075</v>
      </c>
      <c r="C82" s="13">
        <v>1</v>
      </c>
      <c r="D82" s="14" t="s">
        <v>65</v>
      </c>
      <c r="E82" s="15" t="s">
        <v>42</v>
      </c>
      <c r="F82" s="16">
        <v>1190</v>
      </c>
      <c r="G82" s="17">
        <v>5</v>
      </c>
      <c r="H82" s="18">
        <v>1724.5</v>
      </c>
      <c r="I82" s="18">
        <f t="shared" si="10"/>
        <v>0.94752747252747249</v>
      </c>
      <c r="J82" s="19">
        <f t="shared" si="11"/>
        <v>1134.5317483328502</v>
      </c>
      <c r="K82" s="17">
        <v>25</v>
      </c>
      <c r="L82" s="18">
        <v>218</v>
      </c>
      <c r="M82" s="18">
        <f t="shared" si="12"/>
        <v>0.11978021978021978</v>
      </c>
      <c r="N82" s="12">
        <v>11674</v>
      </c>
      <c r="O82" s="12">
        <v>1</v>
      </c>
      <c r="P82" s="12">
        <v>770</v>
      </c>
      <c r="Q82" s="12">
        <f t="shared" si="13"/>
        <v>12445</v>
      </c>
      <c r="R82" s="12">
        <v>0</v>
      </c>
      <c r="S82" s="20">
        <f t="shared" si="14"/>
        <v>12445</v>
      </c>
      <c r="T82" s="21">
        <f t="shared" si="15"/>
        <v>11.576744186046511</v>
      </c>
      <c r="U82" s="12">
        <v>12749</v>
      </c>
      <c r="V82" s="268">
        <f t="shared" si="16"/>
        <v>11.859534883720931</v>
      </c>
      <c r="W82" s="22">
        <f t="shared" si="17"/>
        <v>1.0244274809160305</v>
      </c>
      <c r="X82" s="12">
        <v>5032</v>
      </c>
      <c r="Y82" s="12">
        <v>3469</v>
      </c>
      <c r="Z82" s="12">
        <v>500</v>
      </c>
      <c r="AA82" s="12">
        <v>6050</v>
      </c>
      <c r="AB82" s="12">
        <v>3027</v>
      </c>
      <c r="AC82" s="12">
        <v>2500</v>
      </c>
      <c r="AD82" s="12">
        <v>38</v>
      </c>
      <c r="AE82" s="12">
        <v>477</v>
      </c>
      <c r="AF82" s="12">
        <v>467</v>
      </c>
      <c r="AG82" s="23">
        <f t="shared" si="18"/>
        <v>0.43441860465116278</v>
      </c>
      <c r="AH82" s="24">
        <v>220</v>
      </c>
      <c r="AI82" s="12">
        <v>3</v>
      </c>
      <c r="AJ82" s="12">
        <v>750</v>
      </c>
      <c r="AK82" s="24">
        <v>500</v>
      </c>
      <c r="AL82" s="25">
        <f t="shared" si="19"/>
        <v>0.14005602240896359</v>
      </c>
    </row>
    <row r="83" spans="1:38" x14ac:dyDescent="0.25">
      <c r="A83" s="11" t="s">
        <v>129</v>
      </c>
      <c r="B83" s="12">
        <v>526</v>
      </c>
      <c r="C83" s="13">
        <v>1</v>
      </c>
      <c r="D83" s="14" t="s">
        <v>61</v>
      </c>
      <c r="E83" s="15" t="s">
        <v>42</v>
      </c>
      <c r="F83" s="16">
        <v>1461</v>
      </c>
      <c r="G83" s="17">
        <v>2</v>
      </c>
      <c r="H83" s="18">
        <v>1863.5</v>
      </c>
      <c r="I83" s="18">
        <f t="shared" si="10"/>
        <v>1.0239010989010988</v>
      </c>
      <c r="J83" s="19">
        <f t="shared" si="11"/>
        <v>513.72149181647444</v>
      </c>
      <c r="K83" s="17">
        <v>40</v>
      </c>
      <c r="L83" s="18">
        <v>843</v>
      </c>
      <c r="M83" s="18">
        <f t="shared" si="12"/>
        <v>0.46318681318681321</v>
      </c>
      <c r="N83" s="12">
        <v>17835</v>
      </c>
      <c r="O83" s="12">
        <v>19</v>
      </c>
      <c r="P83" s="12">
        <v>1971</v>
      </c>
      <c r="Q83" s="12">
        <f t="shared" si="13"/>
        <v>19825</v>
      </c>
      <c r="R83" s="12">
        <v>0</v>
      </c>
      <c r="S83" s="20">
        <f t="shared" si="14"/>
        <v>19825</v>
      </c>
      <c r="T83" s="21">
        <f t="shared" si="15"/>
        <v>37.690114068441062</v>
      </c>
      <c r="U83" s="12">
        <v>8375</v>
      </c>
      <c r="V83" s="268">
        <f t="shared" si="16"/>
        <v>15.922053231939163</v>
      </c>
      <c r="W83" s="22">
        <f t="shared" si="17"/>
        <v>0.42244640605296341</v>
      </c>
      <c r="X83" s="12">
        <v>3657</v>
      </c>
      <c r="Y83" s="12">
        <v>4131</v>
      </c>
      <c r="Z83" s="12">
        <v>209</v>
      </c>
      <c r="AA83" s="12">
        <v>2750</v>
      </c>
      <c r="AB83" s="12">
        <v>2527</v>
      </c>
      <c r="AC83" s="12">
        <v>1050</v>
      </c>
      <c r="AD83" s="12">
        <v>0</v>
      </c>
      <c r="AE83" s="12">
        <v>0</v>
      </c>
      <c r="AF83" s="12">
        <v>375</v>
      </c>
      <c r="AG83" s="23">
        <f t="shared" si="18"/>
        <v>0.71292775665399244</v>
      </c>
      <c r="AH83" s="24">
        <v>239</v>
      </c>
      <c r="AI83" s="12">
        <v>4</v>
      </c>
      <c r="AJ83" s="12">
        <v>1100</v>
      </c>
      <c r="AK83" s="24">
        <v>0</v>
      </c>
      <c r="AL83" s="25">
        <f t="shared" si="19"/>
        <v>0</v>
      </c>
    </row>
    <row r="84" spans="1:38" x14ac:dyDescent="0.25">
      <c r="A84" s="11" t="s">
        <v>130</v>
      </c>
      <c r="B84" s="12">
        <v>880</v>
      </c>
      <c r="C84" s="13">
        <v>1</v>
      </c>
      <c r="D84" s="14" t="s">
        <v>46</v>
      </c>
      <c r="E84" s="15" t="s">
        <v>42</v>
      </c>
      <c r="F84" s="16">
        <v>1650</v>
      </c>
      <c r="G84" s="17">
        <v>7</v>
      </c>
      <c r="H84" s="18">
        <v>2380</v>
      </c>
      <c r="I84" s="18">
        <f t="shared" si="10"/>
        <v>1.3076923076923077</v>
      </c>
      <c r="J84" s="19">
        <f t="shared" si="11"/>
        <v>672.94117647058818</v>
      </c>
      <c r="K84" s="17">
        <v>118</v>
      </c>
      <c r="L84" s="18">
        <v>310</v>
      </c>
      <c r="M84" s="18">
        <f t="shared" si="12"/>
        <v>0.17032967032967034</v>
      </c>
      <c r="N84" s="12">
        <v>8080</v>
      </c>
      <c r="O84" s="12">
        <v>687</v>
      </c>
      <c r="P84" s="12">
        <v>1491</v>
      </c>
      <c r="Q84" s="12">
        <f t="shared" si="13"/>
        <v>10258</v>
      </c>
      <c r="R84" s="12">
        <v>7</v>
      </c>
      <c r="S84" s="20">
        <f t="shared" si="14"/>
        <v>10265</v>
      </c>
      <c r="T84" s="21">
        <f t="shared" si="15"/>
        <v>11.664772727272727</v>
      </c>
      <c r="U84" s="12">
        <v>8493</v>
      </c>
      <c r="V84" s="268">
        <f t="shared" si="16"/>
        <v>9.651136363636363</v>
      </c>
      <c r="W84" s="22">
        <f t="shared" si="17"/>
        <v>0.82737457379444712</v>
      </c>
      <c r="X84" s="12">
        <v>2006</v>
      </c>
      <c r="Y84" s="12">
        <v>3277</v>
      </c>
      <c r="Z84" s="12">
        <v>1301</v>
      </c>
      <c r="AA84" s="12">
        <v>12700</v>
      </c>
      <c r="AB84" s="12">
        <v>5883</v>
      </c>
      <c r="AC84" s="12">
        <v>2550</v>
      </c>
      <c r="AD84" s="12">
        <v>167</v>
      </c>
      <c r="AE84" s="12">
        <v>1809</v>
      </c>
      <c r="AF84" s="12">
        <v>363</v>
      </c>
      <c r="AG84" s="23">
        <f t="shared" si="18"/>
        <v>0.41249999999999998</v>
      </c>
      <c r="AH84" s="24">
        <v>249.8</v>
      </c>
      <c r="AI84" s="12">
        <v>10</v>
      </c>
      <c r="AJ84" s="12">
        <v>2000</v>
      </c>
      <c r="AK84" s="24">
        <v>1650</v>
      </c>
      <c r="AL84" s="25">
        <f t="shared" si="19"/>
        <v>0.1</v>
      </c>
    </row>
    <row r="85" spans="1:38" x14ac:dyDescent="0.25">
      <c r="A85" s="11" t="s">
        <v>131</v>
      </c>
      <c r="B85" s="12">
        <v>3117</v>
      </c>
      <c r="C85" s="13">
        <v>1</v>
      </c>
      <c r="D85" s="14" t="s">
        <v>52</v>
      </c>
      <c r="E85" s="15" t="s">
        <v>42</v>
      </c>
      <c r="F85" s="16">
        <v>2000</v>
      </c>
      <c r="G85" s="17">
        <v>9</v>
      </c>
      <c r="H85" s="18">
        <v>5659</v>
      </c>
      <c r="I85" s="18">
        <f t="shared" si="10"/>
        <v>3.1093406593406594</v>
      </c>
      <c r="J85" s="19">
        <f t="shared" si="11"/>
        <v>1002.4633327443011</v>
      </c>
      <c r="K85" s="17">
        <v>7</v>
      </c>
      <c r="L85" s="18">
        <v>504</v>
      </c>
      <c r="M85" s="18">
        <f t="shared" si="12"/>
        <v>0.27692307692307694</v>
      </c>
      <c r="N85" s="12">
        <v>20130</v>
      </c>
      <c r="O85" s="12">
        <v>1770</v>
      </c>
      <c r="P85" s="12">
        <v>3907</v>
      </c>
      <c r="Q85" s="12">
        <f t="shared" si="13"/>
        <v>25807</v>
      </c>
      <c r="R85" s="12">
        <v>0</v>
      </c>
      <c r="S85" s="20">
        <f t="shared" si="14"/>
        <v>25807</v>
      </c>
      <c r="T85" s="21">
        <f t="shared" si="15"/>
        <v>8.2794353545075392</v>
      </c>
      <c r="U85" s="12">
        <v>51624</v>
      </c>
      <c r="V85" s="268">
        <f t="shared" si="16"/>
        <v>16.562078922040424</v>
      </c>
      <c r="W85" s="22">
        <f t="shared" si="17"/>
        <v>2.0003874917658</v>
      </c>
      <c r="X85" s="12">
        <v>7120</v>
      </c>
      <c r="Y85" s="12">
        <v>10408</v>
      </c>
      <c r="Z85" s="12">
        <v>3400</v>
      </c>
      <c r="AA85" s="12">
        <v>24000</v>
      </c>
      <c r="AB85" s="12">
        <v>6937</v>
      </c>
      <c r="AC85" s="12">
        <v>4500</v>
      </c>
      <c r="AD85" s="12">
        <v>0</v>
      </c>
      <c r="AE85" s="12">
        <v>0</v>
      </c>
      <c r="AF85" s="12">
        <v>1258</v>
      </c>
      <c r="AG85" s="23">
        <f t="shared" si="18"/>
        <v>0.40359319858838627</v>
      </c>
      <c r="AH85" s="24">
        <v>510</v>
      </c>
      <c r="AI85" s="12">
        <v>5</v>
      </c>
      <c r="AJ85" s="12">
        <v>3222</v>
      </c>
      <c r="AK85" s="24">
        <v>1731.5</v>
      </c>
      <c r="AL85" s="25">
        <f t="shared" si="19"/>
        <v>0.17315</v>
      </c>
    </row>
    <row r="86" spans="1:38" x14ac:dyDescent="0.25">
      <c r="A86" s="11" t="s">
        <v>132</v>
      </c>
      <c r="B86" s="12">
        <v>24569</v>
      </c>
      <c r="C86" s="13">
        <v>1</v>
      </c>
      <c r="D86" s="14" t="s">
        <v>50</v>
      </c>
      <c r="E86" s="15" t="s">
        <v>42</v>
      </c>
      <c r="F86" s="16">
        <v>3230</v>
      </c>
      <c r="G86" s="17">
        <v>27</v>
      </c>
      <c r="H86" s="18">
        <v>24366.5</v>
      </c>
      <c r="I86" s="18">
        <f t="shared" si="10"/>
        <v>13.388186813186813</v>
      </c>
      <c r="J86" s="19">
        <f t="shared" si="11"/>
        <v>1835.1252744546816</v>
      </c>
      <c r="K86" s="17">
        <v>26</v>
      </c>
      <c r="L86" s="18">
        <v>355</v>
      </c>
      <c r="M86" s="18">
        <f t="shared" si="12"/>
        <v>0.19505494505494506</v>
      </c>
      <c r="N86" s="12">
        <v>50814</v>
      </c>
      <c r="O86" s="12">
        <v>2082</v>
      </c>
      <c r="P86" s="12">
        <v>10741</v>
      </c>
      <c r="Q86" s="12">
        <f t="shared" si="13"/>
        <v>63637</v>
      </c>
      <c r="R86" s="12">
        <v>29177</v>
      </c>
      <c r="S86" s="20">
        <f t="shared" si="14"/>
        <v>92814</v>
      </c>
      <c r="T86" s="21">
        <f t="shared" si="15"/>
        <v>3.7776873295616427</v>
      </c>
      <c r="U86" s="12">
        <v>191905</v>
      </c>
      <c r="V86" s="268">
        <f t="shared" si="16"/>
        <v>7.8108592128291754</v>
      </c>
      <c r="W86" s="22">
        <f t="shared" si="17"/>
        <v>2.0676298834227596</v>
      </c>
      <c r="X86" s="12">
        <v>28005</v>
      </c>
      <c r="Y86" s="12">
        <v>24056</v>
      </c>
      <c r="Z86" s="12">
        <v>32991</v>
      </c>
      <c r="AA86" s="12">
        <v>151657</v>
      </c>
      <c r="AB86" s="12">
        <v>145734</v>
      </c>
      <c r="AC86" s="12">
        <v>6212</v>
      </c>
      <c r="AD86" s="12">
        <v>1233</v>
      </c>
      <c r="AE86" s="12">
        <v>9748</v>
      </c>
      <c r="AF86" s="12">
        <v>4185</v>
      </c>
      <c r="AG86" s="23">
        <f t="shared" si="18"/>
        <v>0.17033660303634662</v>
      </c>
      <c r="AH86" s="24">
        <v>1580</v>
      </c>
      <c r="AI86" s="12">
        <v>36</v>
      </c>
      <c r="AJ86" s="12">
        <v>29150</v>
      </c>
      <c r="AK86" s="24">
        <v>22366.02</v>
      </c>
      <c r="AL86" s="25">
        <f t="shared" si="19"/>
        <v>0.19234623323013417</v>
      </c>
    </row>
    <row r="87" spans="1:38" x14ac:dyDescent="0.25">
      <c r="A87" s="11" t="s">
        <v>133</v>
      </c>
      <c r="B87" s="12">
        <v>2112</v>
      </c>
      <c r="C87" s="13">
        <v>1</v>
      </c>
      <c r="D87" s="14" t="s">
        <v>65</v>
      </c>
      <c r="E87" s="15">
        <v>1</v>
      </c>
      <c r="F87" s="16">
        <v>1960</v>
      </c>
      <c r="G87" s="17">
        <v>4</v>
      </c>
      <c r="H87" s="18">
        <v>4582.5</v>
      </c>
      <c r="I87" s="18">
        <f t="shared" si="10"/>
        <v>2.5178571428571428</v>
      </c>
      <c r="J87" s="19">
        <f t="shared" si="11"/>
        <v>838.80851063829789</v>
      </c>
      <c r="K87" s="17">
        <v>102</v>
      </c>
      <c r="L87" s="18">
        <v>507</v>
      </c>
      <c r="M87" s="18">
        <f t="shared" si="12"/>
        <v>0.27857142857142858</v>
      </c>
      <c r="N87" s="12">
        <v>19139</v>
      </c>
      <c r="O87" s="12">
        <v>469</v>
      </c>
      <c r="P87" s="12">
        <v>525</v>
      </c>
      <c r="Q87" s="12">
        <f t="shared" si="13"/>
        <v>20133</v>
      </c>
      <c r="R87" s="12">
        <v>0</v>
      </c>
      <c r="S87" s="20">
        <f t="shared" si="14"/>
        <v>20133</v>
      </c>
      <c r="T87" s="21">
        <f t="shared" si="15"/>
        <v>9.532670454545455</v>
      </c>
      <c r="U87" s="12">
        <v>12735</v>
      </c>
      <c r="V87" s="268">
        <f t="shared" si="16"/>
        <v>6.0298295454545459</v>
      </c>
      <c r="W87" s="22">
        <f t="shared" si="17"/>
        <v>0.63254358515869469</v>
      </c>
      <c r="X87" s="12">
        <v>1332</v>
      </c>
      <c r="Y87" s="12">
        <v>3744</v>
      </c>
      <c r="Z87" s="12">
        <v>25950</v>
      </c>
      <c r="AA87" s="12">
        <v>24680</v>
      </c>
      <c r="AB87" s="12">
        <v>45441</v>
      </c>
      <c r="AC87" s="12">
        <v>250</v>
      </c>
      <c r="AD87" s="12">
        <v>104</v>
      </c>
      <c r="AE87" s="12">
        <v>3557</v>
      </c>
      <c r="AF87" s="12">
        <v>528</v>
      </c>
      <c r="AG87" s="23">
        <f t="shared" si="18"/>
        <v>0.25</v>
      </c>
      <c r="AH87" s="24">
        <v>350</v>
      </c>
      <c r="AI87" s="12">
        <v>12</v>
      </c>
      <c r="AJ87" s="12">
        <v>2850</v>
      </c>
      <c r="AK87" s="24">
        <v>1750</v>
      </c>
      <c r="AL87" s="25">
        <f t="shared" si="19"/>
        <v>7.4404761904761904E-2</v>
      </c>
    </row>
    <row r="88" spans="1:38" x14ac:dyDescent="0.25">
      <c r="A88" s="11" t="s">
        <v>134</v>
      </c>
      <c r="B88" s="12">
        <v>3030</v>
      </c>
      <c r="C88" s="13">
        <v>1</v>
      </c>
      <c r="D88" s="14" t="s">
        <v>54</v>
      </c>
      <c r="E88" s="15" t="s">
        <v>42</v>
      </c>
      <c r="F88" s="16">
        <v>2040</v>
      </c>
      <c r="G88" s="17">
        <v>3</v>
      </c>
      <c r="H88" s="18">
        <v>52</v>
      </c>
      <c r="I88" s="18">
        <f t="shared" si="10"/>
        <v>2.8571428571428571E-2</v>
      </c>
      <c r="J88" s="19">
        <f t="shared" si="11"/>
        <v>106050</v>
      </c>
      <c r="K88" s="17">
        <v>20</v>
      </c>
      <c r="L88" s="18">
        <v>455</v>
      </c>
      <c r="M88" s="18">
        <f t="shared" si="12"/>
        <v>0.25</v>
      </c>
      <c r="N88" s="12">
        <v>15147</v>
      </c>
      <c r="O88" s="12">
        <v>22</v>
      </c>
      <c r="P88" s="12">
        <v>992</v>
      </c>
      <c r="Q88" s="12">
        <f t="shared" si="13"/>
        <v>16161</v>
      </c>
      <c r="R88" s="12">
        <v>0</v>
      </c>
      <c r="S88" s="20">
        <f t="shared" si="14"/>
        <v>16161</v>
      </c>
      <c r="T88" s="21">
        <f t="shared" si="15"/>
        <v>5.3336633663366335</v>
      </c>
      <c r="U88" s="12">
        <v>15589</v>
      </c>
      <c r="V88" s="268">
        <f t="shared" si="16"/>
        <v>5.1448844884488452</v>
      </c>
      <c r="W88" s="22">
        <f t="shared" si="17"/>
        <v>0.96460615060949195</v>
      </c>
      <c r="X88" s="12">
        <v>4911</v>
      </c>
      <c r="Y88" s="12">
        <v>4426</v>
      </c>
      <c r="Z88" s="12">
        <v>2550</v>
      </c>
      <c r="AA88" s="12">
        <v>13200</v>
      </c>
      <c r="AB88" s="12">
        <v>3171</v>
      </c>
      <c r="AC88" s="12">
        <v>357</v>
      </c>
      <c r="AD88" s="12">
        <v>107</v>
      </c>
      <c r="AE88" s="12">
        <v>615</v>
      </c>
      <c r="AF88" s="12">
        <v>824</v>
      </c>
      <c r="AG88" s="23">
        <f t="shared" si="18"/>
        <v>0.27194719471947193</v>
      </c>
      <c r="AH88" s="24">
        <v>225</v>
      </c>
      <c r="AI88" s="12">
        <v>5</v>
      </c>
      <c r="AJ88" s="12">
        <v>1800</v>
      </c>
      <c r="AK88" s="24">
        <v>3600</v>
      </c>
      <c r="AL88" s="25">
        <f t="shared" si="19"/>
        <v>0.35294117647058826</v>
      </c>
    </row>
    <row r="89" spans="1:38" x14ac:dyDescent="0.25">
      <c r="A89" s="11" t="s">
        <v>135</v>
      </c>
      <c r="B89" s="12">
        <v>287</v>
      </c>
      <c r="C89" s="13">
        <v>1</v>
      </c>
      <c r="D89" s="14" t="s">
        <v>52</v>
      </c>
      <c r="E89" s="15" t="s">
        <v>42</v>
      </c>
      <c r="F89" s="16">
        <v>865</v>
      </c>
      <c r="G89" s="17">
        <v>9</v>
      </c>
      <c r="H89" s="18">
        <v>1896.2</v>
      </c>
      <c r="I89" s="18">
        <f t="shared" si="10"/>
        <v>1.041868131868132</v>
      </c>
      <c r="J89" s="19">
        <f t="shared" si="11"/>
        <v>275.46672291952325</v>
      </c>
      <c r="K89" s="17">
        <v>57</v>
      </c>
      <c r="L89" s="18">
        <v>449.25</v>
      </c>
      <c r="M89" s="18">
        <f t="shared" si="12"/>
        <v>0.24684065934065935</v>
      </c>
      <c r="N89" s="12">
        <v>14127</v>
      </c>
      <c r="O89" s="12">
        <v>277</v>
      </c>
      <c r="P89" s="12">
        <v>3051</v>
      </c>
      <c r="Q89" s="12">
        <f t="shared" si="13"/>
        <v>17455</v>
      </c>
      <c r="R89" s="12">
        <v>0</v>
      </c>
      <c r="S89" s="20">
        <f t="shared" si="14"/>
        <v>17455</v>
      </c>
      <c r="T89" s="21">
        <f t="shared" si="15"/>
        <v>60.818815331010455</v>
      </c>
      <c r="U89" s="12">
        <v>19531</v>
      </c>
      <c r="V89" s="268">
        <f t="shared" si="16"/>
        <v>68.052264808362366</v>
      </c>
      <c r="W89" s="22">
        <f t="shared" si="17"/>
        <v>1.1189344027499284</v>
      </c>
      <c r="X89" s="12">
        <v>5374</v>
      </c>
      <c r="Y89" s="12">
        <v>7395</v>
      </c>
      <c r="Z89" s="12">
        <v>200</v>
      </c>
      <c r="AA89" s="12">
        <v>5346</v>
      </c>
      <c r="AB89" s="12">
        <v>7760</v>
      </c>
      <c r="AC89" s="12">
        <v>136</v>
      </c>
      <c r="AD89" s="12">
        <v>64</v>
      </c>
      <c r="AE89" s="12">
        <v>842</v>
      </c>
      <c r="AF89" s="12">
        <v>294</v>
      </c>
      <c r="AG89" s="23">
        <f t="shared" si="18"/>
        <v>1.024390243902439</v>
      </c>
      <c r="AH89" s="24">
        <v>183</v>
      </c>
      <c r="AI89" s="12">
        <v>3</v>
      </c>
      <c r="AJ89" s="12">
        <v>111</v>
      </c>
      <c r="AK89" s="24">
        <v>78</v>
      </c>
      <c r="AL89" s="25">
        <f t="shared" si="19"/>
        <v>3.0057803468208091E-2</v>
      </c>
    </row>
    <row r="90" spans="1:38" x14ac:dyDescent="0.25">
      <c r="A90" s="11" t="s">
        <v>136</v>
      </c>
      <c r="B90" s="12">
        <v>4319</v>
      </c>
      <c r="C90" s="13">
        <v>1</v>
      </c>
      <c r="D90" s="14" t="s">
        <v>44</v>
      </c>
      <c r="E90" s="15">
        <v>1</v>
      </c>
      <c r="F90" s="16">
        <v>2256</v>
      </c>
      <c r="G90" s="17">
        <v>5</v>
      </c>
      <c r="H90" s="18">
        <v>4800</v>
      </c>
      <c r="I90" s="18">
        <f t="shared" si="10"/>
        <v>2.6373626373626373</v>
      </c>
      <c r="J90" s="19">
        <f t="shared" si="11"/>
        <v>1637.6208333333334</v>
      </c>
      <c r="K90" s="17">
        <v>8</v>
      </c>
      <c r="L90" s="18">
        <v>17</v>
      </c>
      <c r="M90" s="18">
        <f t="shared" si="12"/>
        <v>9.3406593406593404E-3</v>
      </c>
      <c r="N90" s="12">
        <v>17961</v>
      </c>
      <c r="O90" s="12">
        <v>3</v>
      </c>
      <c r="P90" s="12">
        <v>1596</v>
      </c>
      <c r="Q90" s="12">
        <f t="shared" si="13"/>
        <v>19560</v>
      </c>
      <c r="R90" s="12">
        <v>7</v>
      </c>
      <c r="S90" s="20">
        <f t="shared" si="14"/>
        <v>19567</v>
      </c>
      <c r="T90" s="21">
        <f t="shared" si="15"/>
        <v>4.5304468626996988</v>
      </c>
      <c r="U90" s="12">
        <v>18084</v>
      </c>
      <c r="V90" s="268">
        <f t="shared" si="16"/>
        <v>4.1870803426719148</v>
      </c>
      <c r="W90" s="22">
        <f t="shared" si="17"/>
        <v>0.92420912761281748</v>
      </c>
      <c r="X90" s="12">
        <v>6327</v>
      </c>
      <c r="Y90" s="12">
        <v>7009</v>
      </c>
      <c r="Z90" s="12">
        <v>1750</v>
      </c>
      <c r="AA90" s="12">
        <v>28428</v>
      </c>
      <c r="AB90" s="12">
        <v>973</v>
      </c>
      <c r="AC90" s="12">
        <v>2558</v>
      </c>
      <c r="AD90" s="12">
        <v>154</v>
      </c>
      <c r="AE90" s="12">
        <v>1743</v>
      </c>
      <c r="AF90" s="12">
        <v>422</v>
      </c>
      <c r="AG90" s="23">
        <f t="shared" si="18"/>
        <v>9.7707802732113921E-2</v>
      </c>
      <c r="AH90" s="24">
        <v>317.89999999999998</v>
      </c>
      <c r="AI90" s="12">
        <v>7</v>
      </c>
      <c r="AJ90" s="12">
        <v>7230</v>
      </c>
      <c r="AK90" s="24">
        <v>3900</v>
      </c>
      <c r="AL90" s="25">
        <f t="shared" si="19"/>
        <v>0.24696048632218845</v>
      </c>
    </row>
    <row r="91" spans="1:38" x14ac:dyDescent="0.25">
      <c r="A91" s="11" t="s">
        <v>137</v>
      </c>
      <c r="B91" s="12">
        <v>68556</v>
      </c>
      <c r="C91" s="13">
        <v>1</v>
      </c>
      <c r="D91" s="14" t="s">
        <v>65</v>
      </c>
      <c r="E91" s="15" t="s">
        <v>42</v>
      </c>
      <c r="F91" s="16">
        <v>3150</v>
      </c>
      <c r="G91" s="17">
        <v>50</v>
      </c>
      <c r="H91" s="18">
        <v>59160</v>
      </c>
      <c r="I91" s="18">
        <f t="shared" si="10"/>
        <v>32.505494505494504</v>
      </c>
      <c r="J91" s="19">
        <f t="shared" si="11"/>
        <v>2109.0588235294117</v>
      </c>
      <c r="K91" s="17">
        <v>149</v>
      </c>
      <c r="L91" s="18">
        <v>1198</v>
      </c>
      <c r="M91" s="18">
        <f t="shared" si="12"/>
        <v>0.65824175824175823</v>
      </c>
      <c r="N91" s="12">
        <v>133864</v>
      </c>
      <c r="O91" s="12">
        <v>2443</v>
      </c>
      <c r="P91" s="12">
        <v>23000</v>
      </c>
      <c r="Q91" s="12">
        <f t="shared" si="13"/>
        <v>159307</v>
      </c>
      <c r="R91" s="12">
        <v>886</v>
      </c>
      <c r="S91" s="20">
        <f t="shared" si="14"/>
        <v>160193</v>
      </c>
      <c r="T91" s="21">
        <f t="shared" si="15"/>
        <v>2.3366736682420211</v>
      </c>
      <c r="U91" s="12">
        <v>495020</v>
      </c>
      <c r="V91" s="268">
        <f t="shared" si="16"/>
        <v>7.2206663165878986</v>
      </c>
      <c r="W91" s="22">
        <f t="shared" si="17"/>
        <v>3.0901475095665853</v>
      </c>
      <c r="X91" s="12">
        <v>86643</v>
      </c>
      <c r="Y91" s="12">
        <v>61679</v>
      </c>
      <c r="Z91" s="12">
        <v>74389</v>
      </c>
      <c r="AA91" s="12">
        <v>377181</v>
      </c>
      <c r="AB91" s="12">
        <v>146583</v>
      </c>
      <c r="AC91" s="12">
        <v>25118</v>
      </c>
      <c r="AD91" s="12">
        <v>1071</v>
      </c>
      <c r="AE91" s="12">
        <v>10312</v>
      </c>
      <c r="AF91" s="12">
        <v>15122</v>
      </c>
      <c r="AG91" s="23">
        <f t="shared" si="18"/>
        <v>0.22057879689596827</v>
      </c>
      <c r="AH91" s="24">
        <v>4189</v>
      </c>
      <c r="AI91" s="12">
        <v>43</v>
      </c>
      <c r="AJ91" s="12">
        <v>41061</v>
      </c>
      <c r="AK91" s="24">
        <v>41061</v>
      </c>
      <c r="AL91" s="25">
        <f t="shared" si="19"/>
        <v>0.3031450719822813</v>
      </c>
    </row>
    <row r="92" spans="1:38" x14ac:dyDescent="0.25">
      <c r="A92" s="11" t="s">
        <v>138</v>
      </c>
      <c r="B92" s="12">
        <v>20347</v>
      </c>
      <c r="C92" s="13">
        <v>3</v>
      </c>
      <c r="D92" s="14" t="s">
        <v>65</v>
      </c>
      <c r="E92" s="15">
        <v>1</v>
      </c>
      <c r="F92" s="16">
        <v>3956</v>
      </c>
      <c r="G92" s="17">
        <v>6</v>
      </c>
      <c r="H92" s="18">
        <v>4924</v>
      </c>
      <c r="I92" s="18">
        <f t="shared" si="10"/>
        <v>2.7054945054945057</v>
      </c>
      <c r="J92" s="19">
        <f t="shared" si="11"/>
        <v>7520.6214459788789</v>
      </c>
      <c r="K92" s="17">
        <v>26</v>
      </c>
      <c r="L92" s="18">
        <v>1714</v>
      </c>
      <c r="M92" s="18">
        <f t="shared" si="12"/>
        <v>0.94175824175824174</v>
      </c>
      <c r="N92" s="12">
        <v>38929</v>
      </c>
      <c r="O92" s="12">
        <v>48</v>
      </c>
      <c r="P92" s="12">
        <v>1519</v>
      </c>
      <c r="Q92" s="12">
        <f t="shared" si="13"/>
        <v>40496</v>
      </c>
      <c r="R92" s="12">
        <v>0</v>
      </c>
      <c r="S92" s="20">
        <f t="shared" si="14"/>
        <v>40496</v>
      </c>
      <c r="T92" s="21">
        <f t="shared" si="15"/>
        <v>1.9902688357005947</v>
      </c>
      <c r="U92" s="12">
        <v>21888</v>
      </c>
      <c r="V92" s="268">
        <f t="shared" si="16"/>
        <v>1.0757359807342606</v>
      </c>
      <c r="W92" s="22">
        <f t="shared" si="17"/>
        <v>0.54049782694587123</v>
      </c>
      <c r="X92" s="12">
        <v>4668</v>
      </c>
      <c r="Y92" s="12">
        <v>11401</v>
      </c>
      <c r="Z92" s="12">
        <v>10550</v>
      </c>
      <c r="AA92" s="12">
        <v>19592</v>
      </c>
      <c r="AB92" s="12">
        <v>1329</v>
      </c>
      <c r="AC92" s="12">
        <v>6750</v>
      </c>
      <c r="AD92" s="12">
        <v>54</v>
      </c>
      <c r="AE92" s="12">
        <v>986</v>
      </c>
      <c r="AF92" s="12">
        <v>948</v>
      </c>
      <c r="AG92" s="23">
        <f t="shared" si="18"/>
        <v>4.6591635130486066E-2</v>
      </c>
      <c r="AH92" s="24">
        <v>447.7</v>
      </c>
      <c r="AI92" s="12">
        <v>8</v>
      </c>
      <c r="AJ92" s="12">
        <v>2450</v>
      </c>
      <c r="AK92" s="24">
        <v>2517.5</v>
      </c>
      <c r="AL92" s="25">
        <f t="shared" si="19"/>
        <v>7.9546890798786657E-2</v>
      </c>
    </row>
    <row r="93" spans="1:38" x14ac:dyDescent="0.25">
      <c r="A93" s="11" t="s">
        <v>139</v>
      </c>
      <c r="B93" s="12">
        <v>447</v>
      </c>
      <c r="C93" s="13">
        <v>1</v>
      </c>
      <c r="D93" s="14" t="s">
        <v>52</v>
      </c>
      <c r="E93" s="15" t="s">
        <v>42</v>
      </c>
      <c r="F93" s="16">
        <v>1040</v>
      </c>
      <c r="G93" s="17">
        <v>1</v>
      </c>
      <c r="H93" s="18">
        <v>1040</v>
      </c>
      <c r="I93" s="18">
        <f t="shared" si="10"/>
        <v>0.5714285714285714</v>
      </c>
      <c r="J93" s="19">
        <f t="shared" si="11"/>
        <v>782.25</v>
      </c>
      <c r="K93" s="17">
        <v>9</v>
      </c>
      <c r="L93" s="18">
        <v>185</v>
      </c>
      <c r="M93" s="18">
        <f t="shared" si="12"/>
        <v>0.10164835164835165</v>
      </c>
      <c r="N93" s="12">
        <v>10705</v>
      </c>
      <c r="O93" s="12">
        <v>8</v>
      </c>
      <c r="P93" s="12">
        <v>1435</v>
      </c>
      <c r="Q93" s="12">
        <f t="shared" si="13"/>
        <v>12148</v>
      </c>
      <c r="R93" s="12">
        <v>0</v>
      </c>
      <c r="S93" s="20">
        <f t="shared" si="14"/>
        <v>12148</v>
      </c>
      <c r="T93" s="21">
        <f t="shared" si="15"/>
        <v>27.176733780760625</v>
      </c>
      <c r="U93" s="12">
        <v>4329</v>
      </c>
      <c r="V93" s="268">
        <f t="shared" si="16"/>
        <v>9.6845637583892614</v>
      </c>
      <c r="W93" s="22">
        <f t="shared" si="17"/>
        <v>0.35635495554823837</v>
      </c>
      <c r="X93" s="12">
        <v>651</v>
      </c>
      <c r="Y93" s="12">
        <v>2941</v>
      </c>
      <c r="Z93" s="12">
        <v>586</v>
      </c>
      <c r="AA93" s="12">
        <v>1248</v>
      </c>
      <c r="AB93" s="12">
        <v>940</v>
      </c>
      <c r="AC93" s="12">
        <v>1752</v>
      </c>
      <c r="AD93" s="12">
        <v>6</v>
      </c>
      <c r="AE93" s="12">
        <v>0</v>
      </c>
      <c r="AF93" s="12">
        <v>133</v>
      </c>
      <c r="AG93" s="23">
        <f t="shared" si="18"/>
        <v>0.29753914988814317</v>
      </c>
      <c r="AH93" s="24">
        <v>174.4</v>
      </c>
      <c r="AI93" s="12">
        <v>3</v>
      </c>
      <c r="AJ93" s="12">
        <v>1888</v>
      </c>
      <c r="AK93" s="24">
        <v>1888</v>
      </c>
      <c r="AL93" s="25">
        <f t="shared" si="19"/>
        <v>0.60512820512820509</v>
      </c>
    </row>
    <row r="94" spans="1:38" x14ac:dyDescent="0.25">
      <c r="A94" s="11" t="s">
        <v>140</v>
      </c>
      <c r="B94" s="12">
        <v>2515</v>
      </c>
      <c r="C94" s="13">
        <v>1</v>
      </c>
      <c r="D94" s="14" t="s">
        <v>65</v>
      </c>
      <c r="E94" s="15" t="s">
        <v>42</v>
      </c>
      <c r="F94" s="16">
        <v>2000</v>
      </c>
      <c r="G94" s="17">
        <v>8</v>
      </c>
      <c r="H94" s="18">
        <v>6198</v>
      </c>
      <c r="I94" s="18">
        <f t="shared" si="10"/>
        <v>3.4054945054945054</v>
      </c>
      <c r="J94" s="19">
        <f t="shared" si="11"/>
        <v>738.51242336237499</v>
      </c>
      <c r="K94" s="17">
        <v>85</v>
      </c>
      <c r="L94" s="18">
        <v>719</v>
      </c>
      <c r="M94" s="18">
        <f t="shared" si="12"/>
        <v>0.39505494505494504</v>
      </c>
      <c r="N94" s="12">
        <v>22740</v>
      </c>
      <c r="O94" s="12">
        <v>3</v>
      </c>
      <c r="P94" s="12">
        <v>1253</v>
      </c>
      <c r="Q94" s="12">
        <f t="shared" si="13"/>
        <v>23996</v>
      </c>
      <c r="R94" s="12">
        <v>0</v>
      </c>
      <c r="S94" s="20">
        <f t="shared" si="14"/>
        <v>23996</v>
      </c>
      <c r="T94" s="21">
        <f t="shared" si="15"/>
        <v>9.5411530815109344</v>
      </c>
      <c r="U94" s="12">
        <v>18936</v>
      </c>
      <c r="V94" s="268">
        <f t="shared" si="16"/>
        <v>7.5292246520874748</v>
      </c>
      <c r="W94" s="22">
        <f t="shared" si="17"/>
        <v>0.7891315219203201</v>
      </c>
      <c r="X94" s="12">
        <v>5136</v>
      </c>
      <c r="Y94" s="12">
        <v>5991</v>
      </c>
      <c r="Z94" s="12">
        <v>3350</v>
      </c>
      <c r="AA94" s="12">
        <v>14200</v>
      </c>
      <c r="AB94" s="12">
        <v>4843</v>
      </c>
      <c r="AC94" s="12">
        <v>5250</v>
      </c>
      <c r="AD94" s="12">
        <v>231</v>
      </c>
      <c r="AE94" s="12">
        <v>3288</v>
      </c>
      <c r="AF94" s="12">
        <v>840</v>
      </c>
      <c r="AG94" s="23">
        <f t="shared" si="18"/>
        <v>0.33399602385685884</v>
      </c>
      <c r="AH94" s="24">
        <v>297</v>
      </c>
      <c r="AI94" s="12">
        <v>4</v>
      </c>
      <c r="AJ94" s="12">
        <v>1436</v>
      </c>
      <c r="AK94" s="24">
        <v>4308</v>
      </c>
      <c r="AL94" s="25">
        <f t="shared" si="19"/>
        <v>0.53849999999999998</v>
      </c>
    </row>
    <row r="95" spans="1:38" x14ac:dyDescent="0.25">
      <c r="A95" s="11" t="s">
        <v>141</v>
      </c>
      <c r="B95" s="12">
        <v>2673</v>
      </c>
      <c r="C95" s="13">
        <v>1</v>
      </c>
      <c r="D95" s="14" t="s">
        <v>39</v>
      </c>
      <c r="E95" s="15" t="s">
        <v>42</v>
      </c>
      <c r="F95" s="16">
        <v>2392</v>
      </c>
      <c r="G95" s="17">
        <v>4</v>
      </c>
      <c r="H95" s="18">
        <v>3977</v>
      </c>
      <c r="I95" s="18">
        <f t="shared" si="10"/>
        <v>2.185164835164835</v>
      </c>
      <c r="J95" s="19">
        <f t="shared" si="11"/>
        <v>1223.2486799094797</v>
      </c>
      <c r="K95" s="17">
        <v>33</v>
      </c>
      <c r="L95" s="18">
        <v>2662</v>
      </c>
      <c r="M95" s="18">
        <f t="shared" si="12"/>
        <v>1.4626373626373625</v>
      </c>
      <c r="N95" s="12">
        <v>16992</v>
      </c>
      <c r="O95" s="12">
        <v>3</v>
      </c>
      <c r="P95" s="12">
        <v>2250</v>
      </c>
      <c r="Q95" s="12">
        <f t="shared" si="13"/>
        <v>19245</v>
      </c>
      <c r="R95" s="12">
        <v>0</v>
      </c>
      <c r="S95" s="20">
        <f t="shared" si="14"/>
        <v>19245</v>
      </c>
      <c r="T95" s="21">
        <f t="shared" si="15"/>
        <v>7.1997755331088662</v>
      </c>
      <c r="U95" s="12">
        <v>25335</v>
      </c>
      <c r="V95" s="268">
        <f t="shared" si="16"/>
        <v>9.4781144781144775</v>
      </c>
      <c r="W95" s="22">
        <f t="shared" si="17"/>
        <v>1.3164458300857365</v>
      </c>
      <c r="X95" s="12">
        <v>9352</v>
      </c>
      <c r="Y95" s="12">
        <v>8219</v>
      </c>
      <c r="Z95" s="12">
        <v>3650</v>
      </c>
      <c r="AA95" s="12">
        <v>10660</v>
      </c>
      <c r="AB95" s="12">
        <v>0</v>
      </c>
      <c r="AC95" s="12">
        <v>900</v>
      </c>
      <c r="AD95" s="12">
        <v>101</v>
      </c>
      <c r="AE95" s="12">
        <v>1923</v>
      </c>
      <c r="AF95" s="12">
        <v>1150</v>
      </c>
      <c r="AG95" s="23">
        <f t="shared" si="18"/>
        <v>0.43022820800598577</v>
      </c>
      <c r="AH95" s="24">
        <v>312.5</v>
      </c>
      <c r="AI95" s="12">
        <v>4</v>
      </c>
      <c r="AJ95" s="12">
        <v>973</v>
      </c>
      <c r="AK95" s="24">
        <v>2275</v>
      </c>
      <c r="AL95" s="25">
        <f t="shared" si="19"/>
        <v>0.23777173913043478</v>
      </c>
    </row>
    <row r="96" spans="1:38" x14ac:dyDescent="0.25">
      <c r="A96" s="11" t="s">
        <v>142</v>
      </c>
      <c r="B96" s="12">
        <v>639</v>
      </c>
      <c r="C96" s="13">
        <v>1</v>
      </c>
      <c r="D96" s="14" t="s">
        <v>46</v>
      </c>
      <c r="E96" s="15" t="s">
        <v>42</v>
      </c>
      <c r="F96" s="16">
        <v>1200</v>
      </c>
      <c r="G96" s="17">
        <v>4</v>
      </c>
      <c r="H96" s="18">
        <v>1200</v>
      </c>
      <c r="I96" s="18">
        <f t="shared" si="10"/>
        <v>0.65934065934065933</v>
      </c>
      <c r="J96" s="19">
        <f t="shared" si="11"/>
        <v>969.15</v>
      </c>
      <c r="K96" s="17">
        <v>14</v>
      </c>
      <c r="L96" s="18">
        <v>336</v>
      </c>
      <c r="M96" s="18">
        <f t="shared" si="12"/>
        <v>0.18461538461538463</v>
      </c>
      <c r="N96" s="12">
        <v>10060</v>
      </c>
      <c r="O96" s="12">
        <v>286</v>
      </c>
      <c r="P96" s="12">
        <v>1291</v>
      </c>
      <c r="Q96" s="12">
        <f t="shared" si="13"/>
        <v>11637</v>
      </c>
      <c r="R96" s="12">
        <v>0</v>
      </c>
      <c r="S96" s="20">
        <f t="shared" si="14"/>
        <v>11637</v>
      </c>
      <c r="T96" s="21">
        <f t="shared" si="15"/>
        <v>18.211267605633804</v>
      </c>
      <c r="U96" s="12">
        <v>3663</v>
      </c>
      <c r="V96" s="268">
        <f t="shared" si="16"/>
        <v>5.732394366197183</v>
      </c>
      <c r="W96" s="22">
        <f t="shared" si="17"/>
        <v>0.31477184841453981</v>
      </c>
      <c r="X96" s="12">
        <v>524</v>
      </c>
      <c r="Y96" s="12">
        <v>2194</v>
      </c>
      <c r="Z96" s="12">
        <v>16</v>
      </c>
      <c r="AA96" s="12">
        <v>6800</v>
      </c>
      <c r="AB96" s="12">
        <v>1253</v>
      </c>
      <c r="AC96" s="12">
        <v>140</v>
      </c>
      <c r="AD96" s="12">
        <v>12</v>
      </c>
      <c r="AE96" s="12">
        <v>127</v>
      </c>
      <c r="AF96" s="12">
        <v>181</v>
      </c>
      <c r="AG96" s="23">
        <f t="shared" si="18"/>
        <v>0.28325508607198746</v>
      </c>
      <c r="AH96" s="24">
        <v>665</v>
      </c>
      <c r="AI96" s="12">
        <v>7</v>
      </c>
      <c r="AJ96" s="12">
        <v>2216</v>
      </c>
      <c r="AK96" s="24">
        <v>2216</v>
      </c>
      <c r="AL96" s="25">
        <f t="shared" si="19"/>
        <v>0.26380952380952383</v>
      </c>
    </row>
    <row r="97" spans="1:38" x14ac:dyDescent="0.25">
      <c r="A97" s="11" t="s">
        <v>143</v>
      </c>
      <c r="B97" s="12">
        <v>492</v>
      </c>
      <c r="C97" s="13">
        <v>1</v>
      </c>
      <c r="D97" s="14" t="s">
        <v>46</v>
      </c>
      <c r="E97" s="15" t="s">
        <v>42</v>
      </c>
      <c r="F97" s="16">
        <v>1872</v>
      </c>
      <c r="G97" s="17">
        <v>3</v>
      </c>
      <c r="H97" s="18">
        <v>2821</v>
      </c>
      <c r="I97" s="18">
        <f t="shared" si="10"/>
        <v>1.55</v>
      </c>
      <c r="J97" s="19">
        <f t="shared" si="11"/>
        <v>317.41935483870969</v>
      </c>
      <c r="K97" s="17">
        <v>15</v>
      </c>
      <c r="L97" s="18">
        <v>341</v>
      </c>
      <c r="M97" s="18">
        <f t="shared" si="12"/>
        <v>0.18736263736263736</v>
      </c>
      <c r="N97" s="12">
        <v>5431</v>
      </c>
      <c r="O97" s="12">
        <v>101</v>
      </c>
      <c r="P97" s="12">
        <v>1032</v>
      </c>
      <c r="Q97" s="12">
        <f t="shared" si="13"/>
        <v>6564</v>
      </c>
      <c r="R97" s="12">
        <v>0</v>
      </c>
      <c r="S97" s="20">
        <f t="shared" si="14"/>
        <v>6564</v>
      </c>
      <c r="T97" s="21">
        <f t="shared" si="15"/>
        <v>13.341463414634147</v>
      </c>
      <c r="U97" s="12">
        <v>11000</v>
      </c>
      <c r="V97" s="268">
        <f t="shared" si="16"/>
        <v>22.357723577235774</v>
      </c>
      <c r="W97" s="22">
        <f t="shared" si="17"/>
        <v>1.675807434491164</v>
      </c>
      <c r="X97" s="12">
        <v>3269</v>
      </c>
      <c r="Y97" s="12">
        <v>2597</v>
      </c>
      <c r="Z97" s="12">
        <v>6813</v>
      </c>
      <c r="AA97" s="12">
        <v>11870</v>
      </c>
      <c r="AB97" s="12">
        <v>3499</v>
      </c>
      <c r="AC97" s="12">
        <v>2103</v>
      </c>
      <c r="AD97" s="12">
        <v>273</v>
      </c>
      <c r="AE97" s="12">
        <v>2321</v>
      </c>
      <c r="AF97" s="12">
        <v>357</v>
      </c>
      <c r="AG97" s="23">
        <f t="shared" si="18"/>
        <v>0.72560975609756095</v>
      </c>
      <c r="AH97" s="24">
        <v>89</v>
      </c>
      <c r="AI97" s="12">
        <v>3</v>
      </c>
      <c r="AJ97" s="12">
        <v>2140</v>
      </c>
      <c r="AK97" s="24">
        <v>1910</v>
      </c>
      <c r="AL97" s="25">
        <f t="shared" si="19"/>
        <v>0.34009971509971509</v>
      </c>
    </row>
    <row r="98" spans="1:38" x14ac:dyDescent="0.25">
      <c r="A98" s="11" t="s">
        <v>144</v>
      </c>
      <c r="B98" s="12">
        <v>151</v>
      </c>
      <c r="C98" s="13">
        <v>1</v>
      </c>
      <c r="D98" s="14" t="s">
        <v>46</v>
      </c>
      <c r="E98" s="15" t="s">
        <v>42</v>
      </c>
      <c r="F98" s="16">
        <v>416</v>
      </c>
      <c r="G98" s="17">
        <v>2</v>
      </c>
      <c r="H98" s="18">
        <v>416</v>
      </c>
      <c r="I98" s="18">
        <f t="shared" si="10"/>
        <v>0.22857142857142856</v>
      </c>
      <c r="J98" s="19">
        <f t="shared" si="11"/>
        <v>660.625</v>
      </c>
      <c r="K98" s="17">
        <v>10</v>
      </c>
      <c r="L98" s="18">
        <v>110</v>
      </c>
      <c r="M98" s="18">
        <f t="shared" si="12"/>
        <v>6.043956043956044E-2</v>
      </c>
      <c r="N98" s="12">
        <v>3103</v>
      </c>
      <c r="O98" s="12">
        <v>2</v>
      </c>
      <c r="P98" s="12">
        <v>0</v>
      </c>
      <c r="Q98" s="12">
        <f t="shared" si="13"/>
        <v>3105</v>
      </c>
      <c r="R98" s="12">
        <v>0</v>
      </c>
      <c r="S98" s="20">
        <f t="shared" si="14"/>
        <v>3105</v>
      </c>
      <c r="T98" s="21">
        <f t="shared" si="15"/>
        <v>20.56291390728477</v>
      </c>
      <c r="U98" s="12">
        <v>1662</v>
      </c>
      <c r="V98" s="268">
        <f t="shared" si="16"/>
        <v>11.006622516556291</v>
      </c>
      <c r="W98" s="22">
        <f t="shared" si="17"/>
        <v>0.53526570048309174</v>
      </c>
      <c r="X98" s="12">
        <v>826</v>
      </c>
      <c r="Y98" s="12">
        <v>306</v>
      </c>
      <c r="Z98" s="12">
        <v>325</v>
      </c>
      <c r="AA98" s="12">
        <v>520</v>
      </c>
      <c r="AB98" s="12">
        <v>740</v>
      </c>
      <c r="AC98" s="12">
        <v>500</v>
      </c>
      <c r="AD98" s="12">
        <v>0</v>
      </c>
      <c r="AE98" s="12">
        <v>0</v>
      </c>
      <c r="AF98" s="12">
        <v>110</v>
      </c>
      <c r="AG98" s="23">
        <f t="shared" si="18"/>
        <v>0.72847682119205293</v>
      </c>
      <c r="AH98" s="24">
        <v>84</v>
      </c>
      <c r="AI98" s="12">
        <v>3</v>
      </c>
      <c r="AJ98" s="12">
        <v>150</v>
      </c>
      <c r="AK98" s="24">
        <v>150</v>
      </c>
      <c r="AL98" s="25">
        <f t="shared" si="19"/>
        <v>0.1201923076923077</v>
      </c>
    </row>
    <row r="99" spans="1:38" x14ac:dyDescent="0.25">
      <c r="A99" s="11" t="s">
        <v>145</v>
      </c>
      <c r="B99" s="12">
        <v>3823</v>
      </c>
      <c r="C99" s="13">
        <v>1</v>
      </c>
      <c r="D99" s="14" t="s">
        <v>65</v>
      </c>
      <c r="E99" s="15" t="s">
        <v>42</v>
      </c>
      <c r="F99" s="16">
        <v>1900</v>
      </c>
      <c r="G99" s="17">
        <v>10</v>
      </c>
      <c r="H99" s="18">
        <v>4637</v>
      </c>
      <c r="I99" s="18">
        <f t="shared" si="10"/>
        <v>2.5478021978021976</v>
      </c>
      <c r="J99" s="19">
        <f t="shared" si="11"/>
        <v>1500.508949751995</v>
      </c>
      <c r="K99" s="17">
        <v>4</v>
      </c>
      <c r="L99" s="18">
        <v>134</v>
      </c>
      <c r="M99" s="18">
        <f t="shared" si="12"/>
        <v>7.3626373626373628E-2</v>
      </c>
      <c r="N99" s="12">
        <v>14313</v>
      </c>
      <c r="O99" s="12">
        <v>1</v>
      </c>
      <c r="P99" s="12">
        <v>1272</v>
      </c>
      <c r="Q99" s="12">
        <f t="shared" si="13"/>
        <v>15586</v>
      </c>
      <c r="R99" s="12">
        <v>0</v>
      </c>
      <c r="S99" s="20">
        <f t="shared" si="14"/>
        <v>15586</v>
      </c>
      <c r="T99" s="21">
        <f t="shared" si="15"/>
        <v>4.0769029557938792</v>
      </c>
      <c r="U99" s="12">
        <v>14304</v>
      </c>
      <c r="V99" s="268">
        <f t="shared" si="16"/>
        <v>3.7415642165838348</v>
      </c>
      <c r="W99" s="22">
        <f t="shared" si="17"/>
        <v>0.91774669575259848</v>
      </c>
      <c r="X99" s="12">
        <v>4915</v>
      </c>
      <c r="Y99" s="12">
        <v>3875</v>
      </c>
      <c r="Z99" s="12">
        <v>3520</v>
      </c>
      <c r="AA99" s="12">
        <v>21350</v>
      </c>
      <c r="AB99" s="12">
        <v>2146</v>
      </c>
      <c r="AC99" s="12">
        <v>660</v>
      </c>
      <c r="AD99" s="12">
        <v>0</v>
      </c>
      <c r="AE99" s="12">
        <v>0</v>
      </c>
      <c r="AF99" s="12">
        <v>1424</v>
      </c>
      <c r="AG99" s="23">
        <f t="shared" si="18"/>
        <v>0.37248234370912897</v>
      </c>
      <c r="AH99" s="24">
        <v>189</v>
      </c>
      <c r="AI99" s="12">
        <v>9</v>
      </c>
      <c r="AJ99" s="12">
        <v>4124</v>
      </c>
      <c r="AK99" s="24">
        <v>1855.8</v>
      </c>
      <c r="AL99" s="25">
        <f t="shared" si="19"/>
        <v>0.10852631578947368</v>
      </c>
    </row>
    <row r="100" spans="1:38" x14ac:dyDescent="0.25">
      <c r="A100" s="11" t="s">
        <v>146</v>
      </c>
      <c r="B100" s="12">
        <v>2600</v>
      </c>
      <c r="C100" s="13">
        <v>1</v>
      </c>
      <c r="D100" s="14" t="s">
        <v>65</v>
      </c>
      <c r="E100" s="15" t="s">
        <v>42</v>
      </c>
      <c r="F100" s="16">
        <v>2815</v>
      </c>
      <c r="G100" s="17">
        <v>5</v>
      </c>
      <c r="H100" s="18">
        <v>8050.5</v>
      </c>
      <c r="I100" s="18">
        <f t="shared" si="10"/>
        <v>4.4233516483516482</v>
      </c>
      <c r="J100" s="19">
        <f t="shared" si="11"/>
        <v>587.78957828706291</v>
      </c>
      <c r="K100" s="17">
        <v>91</v>
      </c>
      <c r="L100" s="18">
        <v>323.5</v>
      </c>
      <c r="M100" s="18">
        <f t="shared" si="12"/>
        <v>0.17774725274725275</v>
      </c>
      <c r="N100" s="12">
        <v>20981</v>
      </c>
      <c r="O100" s="12">
        <v>321</v>
      </c>
      <c r="P100" s="12">
        <v>3682</v>
      </c>
      <c r="Q100" s="12">
        <f t="shared" si="13"/>
        <v>24984</v>
      </c>
      <c r="R100" s="12">
        <v>4</v>
      </c>
      <c r="S100" s="20">
        <f t="shared" si="14"/>
        <v>24988</v>
      </c>
      <c r="T100" s="21">
        <f t="shared" si="15"/>
        <v>9.6107692307692307</v>
      </c>
      <c r="U100" s="12">
        <v>25427</v>
      </c>
      <c r="V100" s="268">
        <f t="shared" si="16"/>
        <v>9.7796153846153846</v>
      </c>
      <c r="W100" s="22">
        <f t="shared" si="17"/>
        <v>1.017568432847767</v>
      </c>
      <c r="X100" s="12">
        <v>8817</v>
      </c>
      <c r="Y100" s="12">
        <v>7064</v>
      </c>
      <c r="Z100" s="12">
        <v>2398</v>
      </c>
      <c r="AA100" s="12">
        <v>39800</v>
      </c>
      <c r="AB100" s="12">
        <v>9233</v>
      </c>
      <c r="AC100" s="12">
        <v>1600</v>
      </c>
      <c r="AD100" s="12">
        <v>390</v>
      </c>
      <c r="AE100" s="12">
        <v>4385</v>
      </c>
      <c r="AF100" s="12">
        <v>1245</v>
      </c>
      <c r="AG100" s="23">
        <f t="shared" si="18"/>
        <v>0.47884615384615387</v>
      </c>
      <c r="AH100" s="24">
        <v>464.4</v>
      </c>
      <c r="AI100" s="12">
        <v>11</v>
      </c>
      <c r="AJ100" s="12">
        <v>7900</v>
      </c>
      <c r="AK100" s="24">
        <v>9340.83</v>
      </c>
      <c r="AL100" s="25">
        <f t="shared" si="19"/>
        <v>0.30165767802357502</v>
      </c>
    </row>
    <row r="101" spans="1:38" x14ac:dyDescent="0.25">
      <c r="A101" s="11" t="s">
        <v>147</v>
      </c>
      <c r="B101" s="12">
        <v>12920</v>
      </c>
      <c r="C101" s="13">
        <v>1</v>
      </c>
      <c r="D101" s="14" t="s">
        <v>39</v>
      </c>
      <c r="E101" s="15" t="s">
        <v>42</v>
      </c>
      <c r="F101" s="16">
        <v>2800</v>
      </c>
      <c r="G101" s="17">
        <v>12</v>
      </c>
      <c r="H101" s="18">
        <v>11044.5</v>
      </c>
      <c r="I101" s="18">
        <f t="shared" si="10"/>
        <v>6.0684065934065936</v>
      </c>
      <c r="J101" s="19">
        <f t="shared" si="11"/>
        <v>2129.0597129793109</v>
      </c>
      <c r="K101" s="17">
        <v>34</v>
      </c>
      <c r="L101" s="18">
        <v>449.5</v>
      </c>
      <c r="M101" s="18">
        <f t="shared" si="12"/>
        <v>0.24697802197802199</v>
      </c>
      <c r="N101" s="12">
        <v>27235</v>
      </c>
      <c r="O101" s="12">
        <v>118</v>
      </c>
      <c r="P101" s="12">
        <v>5891</v>
      </c>
      <c r="Q101" s="12">
        <f t="shared" si="13"/>
        <v>33244</v>
      </c>
      <c r="R101" s="12">
        <v>0</v>
      </c>
      <c r="S101" s="20">
        <f t="shared" si="14"/>
        <v>33244</v>
      </c>
      <c r="T101" s="21">
        <f t="shared" si="15"/>
        <v>2.5730650154798762</v>
      </c>
      <c r="U101" s="12">
        <v>98327</v>
      </c>
      <c r="V101" s="268">
        <f t="shared" si="16"/>
        <v>7.6104489164086688</v>
      </c>
      <c r="W101" s="22">
        <f t="shared" si="17"/>
        <v>2.9577367344483214</v>
      </c>
      <c r="X101" s="12">
        <v>33027</v>
      </c>
      <c r="Y101" s="12">
        <v>20343</v>
      </c>
      <c r="Z101" s="12">
        <v>13500</v>
      </c>
      <c r="AA101" s="12">
        <v>67006</v>
      </c>
      <c r="AB101" s="12">
        <v>9357</v>
      </c>
      <c r="AC101" s="12">
        <v>5570</v>
      </c>
      <c r="AD101" s="12">
        <v>0</v>
      </c>
      <c r="AE101" s="12">
        <v>0</v>
      </c>
      <c r="AF101" s="12">
        <v>4740</v>
      </c>
      <c r="AG101" s="23">
        <f t="shared" si="18"/>
        <v>0.36687306501547989</v>
      </c>
      <c r="AH101" s="24">
        <v>845</v>
      </c>
      <c r="AI101" s="12">
        <v>5</v>
      </c>
      <c r="AJ101" s="12">
        <v>9258</v>
      </c>
      <c r="AK101" s="24">
        <v>5263</v>
      </c>
      <c r="AL101" s="25">
        <f t="shared" si="19"/>
        <v>0.37592857142857145</v>
      </c>
    </row>
    <row r="102" spans="1:38" x14ac:dyDescent="0.25">
      <c r="A102" s="11" t="s">
        <v>148</v>
      </c>
      <c r="B102" s="12">
        <v>380</v>
      </c>
      <c r="C102" s="13">
        <v>1</v>
      </c>
      <c r="D102" s="14" t="s">
        <v>65</v>
      </c>
      <c r="E102" s="15" t="s">
        <v>42</v>
      </c>
      <c r="F102" s="16">
        <v>1200</v>
      </c>
      <c r="G102" s="17">
        <v>2</v>
      </c>
      <c r="H102" s="18">
        <v>1240</v>
      </c>
      <c r="I102" s="18">
        <f t="shared" si="10"/>
        <v>0.68131868131868134</v>
      </c>
      <c r="J102" s="19">
        <f t="shared" si="11"/>
        <v>557.74193548387098</v>
      </c>
      <c r="K102" s="17">
        <v>2</v>
      </c>
      <c r="L102" s="18">
        <v>48</v>
      </c>
      <c r="M102" s="18">
        <f t="shared" si="12"/>
        <v>2.6373626373626374E-2</v>
      </c>
      <c r="N102" s="12">
        <v>10669</v>
      </c>
      <c r="O102" s="12">
        <v>0</v>
      </c>
      <c r="P102" s="12">
        <v>588</v>
      </c>
      <c r="Q102" s="12">
        <f t="shared" si="13"/>
        <v>11257</v>
      </c>
      <c r="R102" s="12">
        <v>0</v>
      </c>
      <c r="S102" s="20">
        <f t="shared" si="14"/>
        <v>11257</v>
      </c>
      <c r="T102" s="21">
        <f t="shared" si="15"/>
        <v>29.623684210526317</v>
      </c>
      <c r="U102" s="12">
        <v>3731</v>
      </c>
      <c r="V102" s="268">
        <f t="shared" si="16"/>
        <v>9.8184210526315798</v>
      </c>
      <c r="W102" s="22">
        <f t="shared" si="17"/>
        <v>0.33143821622101804</v>
      </c>
      <c r="X102" s="12">
        <v>848</v>
      </c>
      <c r="Y102" s="12">
        <v>2208</v>
      </c>
      <c r="Z102" s="12">
        <v>2100</v>
      </c>
      <c r="AA102" s="12">
        <v>2500</v>
      </c>
      <c r="AB102" s="12">
        <v>0</v>
      </c>
      <c r="AC102" s="12">
        <v>1500</v>
      </c>
      <c r="AD102" s="12">
        <v>2</v>
      </c>
      <c r="AE102" s="12">
        <v>144</v>
      </c>
      <c r="AF102" s="12">
        <v>73</v>
      </c>
      <c r="AG102" s="23">
        <f t="shared" si="18"/>
        <v>0.19210526315789472</v>
      </c>
      <c r="AH102" s="24">
        <v>51.3</v>
      </c>
      <c r="AI102" s="12">
        <v>3</v>
      </c>
      <c r="AJ102" s="12">
        <v>1000</v>
      </c>
      <c r="AK102" s="24">
        <v>440.2</v>
      </c>
      <c r="AL102" s="25">
        <f t="shared" si="19"/>
        <v>0.12227777777777778</v>
      </c>
    </row>
    <row r="103" spans="1:38" x14ac:dyDescent="0.25">
      <c r="A103" s="11" t="s">
        <v>149</v>
      </c>
      <c r="B103" s="12">
        <v>9640</v>
      </c>
      <c r="C103" s="13">
        <v>1</v>
      </c>
      <c r="D103" s="14" t="s">
        <v>44</v>
      </c>
      <c r="E103" s="15" t="s">
        <v>42</v>
      </c>
      <c r="F103" s="16">
        <v>2900</v>
      </c>
      <c r="G103" s="17">
        <v>13</v>
      </c>
      <c r="H103" s="18">
        <v>12522</v>
      </c>
      <c r="I103" s="18">
        <f t="shared" si="10"/>
        <v>6.8802197802197806</v>
      </c>
      <c r="J103" s="19">
        <f t="shared" si="11"/>
        <v>1401.1180322632167</v>
      </c>
      <c r="K103" s="17">
        <v>68</v>
      </c>
      <c r="L103" s="18">
        <v>363.25</v>
      </c>
      <c r="M103" s="18">
        <f t="shared" si="12"/>
        <v>0.1995879120879121</v>
      </c>
      <c r="N103" s="12">
        <v>27493</v>
      </c>
      <c r="O103" s="12">
        <v>401</v>
      </c>
      <c r="P103" s="12">
        <v>4941</v>
      </c>
      <c r="Q103" s="12">
        <f t="shared" si="13"/>
        <v>32835</v>
      </c>
      <c r="R103" s="12">
        <v>0</v>
      </c>
      <c r="S103" s="20">
        <f t="shared" si="14"/>
        <v>32835</v>
      </c>
      <c r="T103" s="21">
        <f t="shared" si="15"/>
        <v>3.4061203319502074</v>
      </c>
      <c r="U103" s="12">
        <v>57254</v>
      </c>
      <c r="V103" s="268">
        <f t="shared" si="16"/>
        <v>5.9392116182572616</v>
      </c>
      <c r="W103" s="22">
        <f t="shared" si="17"/>
        <v>1.7436881376579869</v>
      </c>
      <c r="X103" s="12">
        <v>13393</v>
      </c>
      <c r="Y103" s="12">
        <v>15171</v>
      </c>
      <c r="Z103" s="12">
        <v>8060</v>
      </c>
      <c r="AA103" s="12">
        <v>39416</v>
      </c>
      <c r="AB103" s="12">
        <v>18644</v>
      </c>
      <c r="AC103" s="12">
        <v>8164</v>
      </c>
      <c r="AD103" s="12">
        <v>302</v>
      </c>
      <c r="AE103" s="12">
        <v>3790</v>
      </c>
      <c r="AF103" s="12">
        <v>1413</v>
      </c>
      <c r="AG103" s="23">
        <f t="shared" si="18"/>
        <v>0.14657676348547719</v>
      </c>
      <c r="AH103" s="24">
        <v>1150</v>
      </c>
      <c r="AI103" s="12">
        <v>5</v>
      </c>
      <c r="AJ103" s="12">
        <v>3977</v>
      </c>
      <c r="AK103" s="24">
        <v>3977</v>
      </c>
      <c r="AL103" s="25">
        <f t="shared" si="19"/>
        <v>0.27427586206896554</v>
      </c>
    </row>
    <row r="104" spans="1:38" x14ac:dyDescent="0.25">
      <c r="A104" s="11" t="s">
        <v>150</v>
      </c>
      <c r="B104" s="12">
        <v>381</v>
      </c>
      <c r="C104" s="13">
        <v>1</v>
      </c>
      <c r="D104" s="14" t="s">
        <v>54</v>
      </c>
      <c r="E104" s="15" t="s">
        <v>42</v>
      </c>
      <c r="F104" s="16">
        <v>903</v>
      </c>
      <c r="G104" s="17">
        <v>5</v>
      </c>
      <c r="H104" s="18">
        <v>1026.5</v>
      </c>
      <c r="I104" s="18">
        <f t="shared" si="10"/>
        <v>0.56401098901098901</v>
      </c>
      <c r="J104" s="19">
        <f t="shared" si="11"/>
        <v>675.51875304432542</v>
      </c>
      <c r="K104" s="17">
        <v>12</v>
      </c>
      <c r="L104" s="18">
        <v>495</v>
      </c>
      <c r="M104" s="18">
        <f t="shared" si="12"/>
        <v>0.27197802197802196</v>
      </c>
      <c r="N104" s="12">
        <v>9805</v>
      </c>
      <c r="O104" s="12">
        <v>3</v>
      </c>
      <c r="P104" s="12">
        <v>461</v>
      </c>
      <c r="Q104" s="12">
        <f t="shared" si="13"/>
        <v>10269</v>
      </c>
      <c r="R104" s="12">
        <v>0</v>
      </c>
      <c r="S104" s="20">
        <f t="shared" si="14"/>
        <v>10269</v>
      </c>
      <c r="T104" s="21">
        <f t="shared" si="15"/>
        <v>26.952755905511811</v>
      </c>
      <c r="U104" s="12">
        <v>8668</v>
      </c>
      <c r="V104" s="268">
        <f t="shared" si="16"/>
        <v>22.750656167979002</v>
      </c>
      <c r="W104" s="22">
        <f t="shared" si="17"/>
        <v>0.84409387476872144</v>
      </c>
      <c r="X104" s="12">
        <v>5375</v>
      </c>
      <c r="Y104" s="12">
        <v>1650</v>
      </c>
      <c r="Z104" s="12">
        <v>3750</v>
      </c>
      <c r="AA104" s="12">
        <v>3750</v>
      </c>
      <c r="AB104" s="12">
        <v>300</v>
      </c>
      <c r="AC104" s="12">
        <v>300</v>
      </c>
      <c r="AD104" s="12">
        <v>30</v>
      </c>
      <c r="AE104" s="12">
        <v>100</v>
      </c>
      <c r="AF104" s="12">
        <v>165</v>
      </c>
      <c r="AG104" s="23">
        <f t="shared" si="18"/>
        <v>0.43307086614173229</v>
      </c>
      <c r="AH104" s="24">
        <v>130</v>
      </c>
      <c r="AI104" s="12">
        <v>7</v>
      </c>
      <c r="AJ104" s="12">
        <v>400</v>
      </c>
      <c r="AK104" s="24">
        <v>500</v>
      </c>
      <c r="AL104" s="25">
        <f t="shared" si="19"/>
        <v>7.910140800506249E-2</v>
      </c>
    </row>
    <row r="105" spans="1:38" x14ac:dyDescent="0.25">
      <c r="A105" s="11" t="s">
        <v>151</v>
      </c>
      <c r="B105" s="12">
        <v>258</v>
      </c>
      <c r="C105" s="13">
        <v>1</v>
      </c>
      <c r="D105" s="14" t="s">
        <v>46</v>
      </c>
      <c r="E105" s="15" t="s">
        <v>42</v>
      </c>
      <c r="F105" s="16">
        <v>972</v>
      </c>
      <c r="G105" s="17">
        <v>6</v>
      </c>
      <c r="H105" s="18">
        <v>917.25</v>
      </c>
      <c r="I105" s="18">
        <f t="shared" si="10"/>
        <v>0.50398351648351647</v>
      </c>
      <c r="J105" s="19">
        <f t="shared" si="11"/>
        <v>511.92150449713819</v>
      </c>
      <c r="K105" s="17">
        <v>10</v>
      </c>
      <c r="L105" s="18">
        <v>128</v>
      </c>
      <c r="M105" s="18">
        <f t="shared" si="12"/>
        <v>7.032967032967033E-2</v>
      </c>
      <c r="N105" s="12">
        <v>7060</v>
      </c>
      <c r="O105" s="12">
        <v>0</v>
      </c>
      <c r="P105" s="12">
        <v>519</v>
      </c>
      <c r="Q105" s="12">
        <f t="shared" si="13"/>
        <v>7579</v>
      </c>
      <c r="R105" s="12">
        <v>3</v>
      </c>
      <c r="S105" s="20">
        <f t="shared" si="14"/>
        <v>7582</v>
      </c>
      <c r="T105" s="21">
        <f t="shared" si="15"/>
        <v>29.387596899224807</v>
      </c>
      <c r="U105" s="12">
        <v>3693</v>
      </c>
      <c r="V105" s="268">
        <f t="shared" si="16"/>
        <v>14.313953488372093</v>
      </c>
      <c r="W105" s="22">
        <f t="shared" si="17"/>
        <v>0.48707465048799786</v>
      </c>
      <c r="X105" s="12">
        <v>1028</v>
      </c>
      <c r="Y105" s="12">
        <v>1662</v>
      </c>
      <c r="Z105" s="12">
        <v>250</v>
      </c>
      <c r="AA105" s="12">
        <v>2453</v>
      </c>
      <c r="AB105" s="12">
        <v>2603</v>
      </c>
      <c r="AC105" s="12">
        <v>100</v>
      </c>
      <c r="AD105" s="12">
        <v>12</v>
      </c>
      <c r="AE105" s="12">
        <v>44</v>
      </c>
      <c r="AF105" s="12">
        <v>190</v>
      </c>
      <c r="AG105" s="23">
        <f t="shared" si="18"/>
        <v>0.73643410852713176</v>
      </c>
      <c r="AH105" s="24">
        <v>110</v>
      </c>
      <c r="AI105" s="12">
        <v>3</v>
      </c>
      <c r="AJ105" s="12">
        <v>311</v>
      </c>
      <c r="AK105" s="24">
        <v>324.5</v>
      </c>
      <c r="AL105" s="25">
        <f t="shared" si="19"/>
        <v>0.11128257887517147</v>
      </c>
    </row>
    <row r="106" spans="1:38" x14ac:dyDescent="0.25">
      <c r="A106" s="11" t="s">
        <v>152</v>
      </c>
      <c r="B106" s="12">
        <v>176</v>
      </c>
      <c r="C106" s="13">
        <v>1</v>
      </c>
      <c r="D106" s="14" t="s">
        <v>39</v>
      </c>
      <c r="E106" s="15">
        <v>1</v>
      </c>
      <c r="F106" s="16">
        <v>1125</v>
      </c>
      <c r="G106" s="17">
        <v>0</v>
      </c>
      <c r="H106" s="18">
        <v>0</v>
      </c>
      <c r="I106" s="18">
        <f t="shared" si="10"/>
        <v>0</v>
      </c>
      <c r="J106" s="19">
        <f t="shared" si="11"/>
        <v>0</v>
      </c>
      <c r="K106" s="17">
        <v>15</v>
      </c>
      <c r="L106" s="18">
        <v>195</v>
      </c>
      <c r="M106" s="18">
        <f t="shared" si="12"/>
        <v>0.10714285714285714</v>
      </c>
      <c r="N106" s="12">
        <v>8824</v>
      </c>
      <c r="O106" s="12">
        <v>0</v>
      </c>
      <c r="P106" s="12">
        <v>140</v>
      </c>
      <c r="Q106" s="12">
        <f t="shared" si="13"/>
        <v>8964</v>
      </c>
      <c r="R106" s="12">
        <v>0</v>
      </c>
      <c r="S106" s="20">
        <f t="shared" si="14"/>
        <v>8964</v>
      </c>
      <c r="T106" s="21">
        <f t="shared" si="15"/>
        <v>50.93181818181818</v>
      </c>
      <c r="U106" s="12">
        <v>1248</v>
      </c>
      <c r="V106" s="268">
        <f t="shared" si="16"/>
        <v>7.0909090909090908</v>
      </c>
      <c r="W106" s="22">
        <f t="shared" si="17"/>
        <v>0.13922356091030791</v>
      </c>
      <c r="X106" s="12">
        <v>492</v>
      </c>
      <c r="Y106" s="12">
        <v>907</v>
      </c>
      <c r="Z106" s="12">
        <v>0</v>
      </c>
      <c r="AA106" s="12">
        <v>675</v>
      </c>
      <c r="AB106" s="12">
        <v>0</v>
      </c>
      <c r="AC106" s="12">
        <v>163</v>
      </c>
      <c r="AD106" s="12">
        <v>0</v>
      </c>
      <c r="AE106" s="12">
        <v>0</v>
      </c>
      <c r="AF106" s="12">
        <v>195</v>
      </c>
      <c r="AG106" s="23">
        <f t="shared" si="18"/>
        <v>1.1079545454545454</v>
      </c>
      <c r="AH106" s="24">
        <v>20</v>
      </c>
      <c r="AI106" s="12">
        <v>4</v>
      </c>
      <c r="AJ106" s="12">
        <v>1278</v>
      </c>
      <c r="AK106" s="24">
        <v>0</v>
      </c>
      <c r="AL106" s="25">
        <f t="shared" si="19"/>
        <v>0</v>
      </c>
    </row>
    <row r="107" spans="1:38" x14ac:dyDescent="0.25">
      <c r="A107" s="11" t="s">
        <v>153</v>
      </c>
      <c r="B107" s="12">
        <v>820</v>
      </c>
      <c r="C107" s="13">
        <v>1</v>
      </c>
      <c r="D107" s="14" t="s">
        <v>65</v>
      </c>
      <c r="E107" s="15" t="s">
        <v>42</v>
      </c>
      <c r="F107" s="16">
        <v>1250</v>
      </c>
      <c r="G107" s="17">
        <v>2</v>
      </c>
      <c r="H107" s="18">
        <v>1850</v>
      </c>
      <c r="I107" s="18">
        <f t="shared" si="10"/>
        <v>1.0164835164835164</v>
      </c>
      <c r="J107" s="19">
        <f t="shared" si="11"/>
        <v>806.70270270270271</v>
      </c>
      <c r="K107" s="17">
        <v>5</v>
      </c>
      <c r="L107" s="18">
        <v>42</v>
      </c>
      <c r="M107" s="18">
        <f t="shared" si="12"/>
        <v>2.3076923076923078E-2</v>
      </c>
      <c r="N107" s="12">
        <v>13678</v>
      </c>
      <c r="O107" s="12">
        <v>26</v>
      </c>
      <c r="P107" s="12">
        <v>1292</v>
      </c>
      <c r="Q107" s="12">
        <f t="shared" si="13"/>
        <v>14996</v>
      </c>
      <c r="R107" s="12">
        <v>1</v>
      </c>
      <c r="S107" s="20">
        <f t="shared" si="14"/>
        <v>14997</v>
      </c>
      <c r="T107" s="21">
        <f t="shared" si="15"/>
        <v>18.289024390243902</v>
      </c>
      <c r="U107" s="12">
        <v>5810</v>
      </c>
      <c r="V107" s="268">
        <f t="shared" si="16"/>
        <v>7.0853658536585362</v>
      </c>
      <c r="W107" s="22">
        <f t="shared" si="17"/>
        <v>0.38741081549643264</v>
      </c>
      <c r="X107" s="12">
        <v>1927</v>
      </c>
      <c r="Y107" s="12">
        <v>3749</v>
      </c>
      <c r="Z107" s="12">
        <v>1650</v>
      </c>
      <c r="AA107" s="12">
        <v>8100</v>
      </c>
      <c r="AB107" s="12">
        <v>661</v>
      </c>
      <c r="AC107" s="12">
        <v>920</v>
      </c>
      <c r="AD107" s="12">
        <v>0</v>
      </c>
      <c r="AE107" s="12">
        <v>0</v>
      </c>
      <c r="AF107" s="12">
        <v>102</v>
      </c>
      <c r="AG107" s="23">
        <f t="shared" si="18"/>
        <v>0.12439024390243902</v>
      </c>
      <c r="AH107" s="24">
        <v>149.80000000000001</v>
      </c>
      <c r="AI107" s="12">
        <v>6</v>
      </c>
      <c r="AJ107" s="12">
        <v>370</v>
      </c>
      <c r="AK107" s="24">
        <v>284</v>
      </c>
      <c r="AL107" s="25">
        <f t="shared" si="19"/>
        <v>3.7866666666666667E-2</v>
      </c>
    </row>
    <row r="108" spans="1:38" x14ac:dyDescent="0.25">
      <c r="A108" s="11" t="s">
        <v>154</v>
      </c>
      <c r="B108" s="12">
        <v>7953</v>
      </c>
      <c r="C108" s="13">
        <v>1</v>
      </c>
      <c r="D108" s="14" t="s">
        <v>46</v>
      </c>
      <c r="E108" s="15" t="s">
        <v>42</v>
      </c>
      <c r="F108" s="16">
        <v>2480</v>
      </c>
      <c r="G108" s="17">
        <v>12</v>
      </c>
      <c r="H108" s="18">
        <v>7232</v>
      </c>
      <c r="I108" s="18">
        <f t="shared" si="10"/>
        <v>3.9736263736263737</v>
      </c>
      <c r="J108" s="19">
        <f t="shared" si="11"/>
        <v>2001.4463495575221</v>
      </c>
      <c r="K108" s="17">
        <v>10</v>
      </c>
      <c r="L108" s="18">
        <v>646</v>
      </c>
      <c r="M108" s="18">
        <f t="shared" si="12"/>
        <v>0.35494505494505496</v>
      </c>
      <c r="N108" s="12">
        <v>18361</v>
      </c>
      <c r="O108" s="12">
        <v>878</v>
      </c>
      <c r="P108" s="12">
        <v>4172</v>
      </c>
      <c r="Q108" s="12">
        <f t="shared" si="13"/>
        <v>23411</v>
      </c>
      <c r="R108" s="12">
        <v>17</v>
      </c>
      <c r="S108" s="20">
        <f t="shared" si="14"/>
        <v>23428</v>
      </c>
      <c r="T108" s="21">
        <f t="shared" si="15"/>
        <v>2.9458066138564063</v>
      </c>
      <c r="U108" s="12">
        <v>39821</v>
      </c>
      <c r="V108" s="268">
        <f t="shared" si="16"/>
        <v>5.0070413680372186</v>
      </c>
      <c r="W108" s="22">
        <f t="shared" si="17"/>
        <v>1.6997182858118491</v>
      </c>
      <c r="X108" s="12">
        <v>8549</v>
      </c>
      <c r="Y108" s="12">
        <v>8893</v>
      </c>
      <c r="Z108" s="12">
        <v>3900</v>
      </c>
      <c r="AA108" s="12">
        <v>31304</v>
      </c>
      <c r="AB108" s="12">
        <v>32512</v>
      </c>
      <c r="AC108" s="12">
        <v>4368</v>
      </c>
      <c r="AD108" s="12">
        <v>299</v>
      </c>
      <c r="AE108" s="12">
        <v>1869</v>
      </c>
      <c r="AF108" s="12">
        <v>1807</v>
      </c>
      <c r="AG108" s="23">
        <f t="shared" si="18"/>
        <v>0.22720985791525211</v>
      </c>
      <c r="AH108" s="24">
        <v>810</v>
      </c>
      <c r="AI108" s="12">
        <v>12</v>
      </c>
      <c r="AJ108" s="12">
        <v>12500</v>
      </c>
      <c r="AK108" s="24">
        <v>9104</v>
      </c>
      <c r="AL108" s="25">
        <f t="shared" si="19"/>
        <v>0.30591397849462365</v>
      </c>
    </row>
    <row r="109" spans="1:38" x14ac:dyDescent="0.25">
      <c r="A109" s="11" t="s">
        <v>155</v>
      </c>
      <c r="B109" s="12">
        <v>220</v>
      </c>
      <c r="C109" s="13">
        <v>1</v>
      </c>
      <c r="D109" s="14" t="s">
        <v>54</v>
      </c>
      <c r="E109" s="15"/>
      <c r="F109" s="16">
        <v>750</v>
      </c>
      <c r="G109" s="17">
        <v>2</v>
      </c>
      <c r="H109" s="18">
        <v>750</v>
      </c>
      <c r="I109" s="18">
        <f t="shared" si="10"/>
        <v>0.41208791208791207</v>
      </c>
      <c r="J109" s="19">
        <f t="shared" si="11"/>
        <v>533.86666666666667</v>
      </c>
      <c r="K109" s="17">
        <v>46</v>
      </c>
      <c r="L109" s="18">
        <v>1020</v>
      </c>
      <c r="M109" s="18">
        <f t="shared" si="12"/>
        <v>0.56043956043956045</v>
      </c>
      <c r="N109" s="12">
        <v>7614</v>
      </c>
      <c r="O109" s="12">
        <v>0</v>
      </c>
      <c r="P109" s="12">
        <v>1465</v>
      </c>
      <c r="Q109" s="12">
        <f t="shared" si="13"/>
        <v>9079</v>
      </c>
      <c r="R109" s="12">
        <v>0</v>
      </c>
      <c r="S109" s="20">
        <f t="shared" si="14"/>
        <v>9079</v>
      </c>
      <c r="T109" s="21">
        <f t="shared" si="15"/>
        <v>41.268181818181816</v>
      </c>
      <c r="U109" s="12">
        <v>2100</v>
      </c>
      <c r="V109" s="268">
        <f t="shared" si="16"/>
        <v>9.545454545454545</v>
      </c>
      <c r="W109" s="22">
        <f t="shared" si="17"/>
        <v>0.2313030069390902</v>
      </c>
      <c r="X109" s="12">
        <v>782</v>
      </c>
      <c r="Y109" s="12">
        <v>2275</v>
      </c>
      <c r="Z109" s="12">
        <v>800</v>
      </c>
      <c r="AA109" s="12">
        <v>3288</v>
      </c>
      <c r="AB109" s="12">
        <v>1662</v>
      </c>
      <c r="AC109" s="12">
        <v>350</v>
      </c>
      <c r="AD109" s="12">
        <v>17</v>
      </c>
      <c r="AE109" s="12">
        <v>431</v>
      </c>
      <c r="AF109" s="12">
        <v>112</v>
      </c>
      <c r="AG109" s="23">
        <f t="shared" si="18"/>
        <v>0.50909090909090904</v>
      </c>
      <c r="AH109" s="24">
        <v>118.4</v>
      </c>
      <c r="AI109" s="12">
        <v>3</v>
      </c>
      <c r="AJ109" s="12">
        <v>235</v>
      </c>
      <c r="AK109" s="24">
        <v>164.12</v>
      </c>
      <c r="AL109" s="25">
        <f t="shared" si="19"/>
        <v>7.2942222222222228E-2</v>
      </c>
    </row>
    <row r="110" spans="1:38" x14ac:dyDescent="0.25">
      <c r="A110" s="11" t="s">
        <v>156</v>
      </c>
      <c r="B110" s="12">
        <v>457</v>
      </c>
      <c r="C110" s="13">
        <v>1</v>
      </c>
      <c r="D110" s="14" t="s">
        <v>54</v>
      </c>
      <c r="E110" s="15">
        <v>1</v>
      </c>
      <c r="F110" s="16">
        <v>1080</v>
      </c>
      <c r="G110" s="17">
        <v>1</v>
      </c>
      <c r="H110" s="18">
        <v>936</v>
      </c>
      <c r="I110" s="18">
        <f t="shared" si="10"/>
        <v>0.51428571428571423</v>
      </c>
      <c r="J110" s="19">
        <f t="shared" si="11"/>
        <v>888.6111111111112</v>
      </c>
      <c r="K110" s="17">
        <v>45</v>
      </c>
      <c r="L110" s="18">
        <v>695</v>
      </c>
      <c r="M110" s="18">
        <f t="shared" si="12"/>
        <v>0.38186813186813184</v>
      </c>
      <c r="N110" s="12">
        <v>8277</v>
      </c>
      <c r="O110" s="12">
        <v>35</v>
      </c>
      <c r="P110" s="12">
        <v>533</v>
      </c>
      <c r="Q110" s="12">
        <f t="shared" si="13"/>
        <v>8845</v>
      </c>
      <c r="R110" s="12">
        <v>0</v>
      </c>
      <c r="S110" s="20">
        <f t="shared" si="14"/>
        <v>8845</v>
      </c>
      <c r="T110" s="21">
        <f t="shared" si="15"/>
        <v>19.354485776805252</v>
      </c>
      <c r="U110" s="12">
        <v>10218</v>
      </c>
      <c r="V110" s="268">
        <f t="shared" si="16"/>
        <v>22.358862144420133</v>
      </c>
      <c r="W110" s="22">
        <f t="shared" si="17"/>
        <v>1.1552289429055964</v>
      </c>
      <c r="X110" s="12">
        <v>3689</v>
      </c>
      <c r="Y110" s="12">
        <v>3081</v>
      </c>
      <c r="Z110" s="12">
        <v>450</v>
      </c>
      <c r="AA110" s="12">
        <v>9552</v>
      </c>
      <c r="AB110" s="12">
        <v>970</v>
      </c>
      <c r="AC110" s="12">
        <v>1250</v>
      </c>
      <c r="AD110" s="12">
        <v>0</v>
      </c>
      <c r="AE110" s="12">
        <v>0</v>
      </c>
      <c r="AF110" s="12">
        <v>295</v>
      </c>
      <c r="AG110" s="23">
        <f t="shared" si="18"/>
        <v>0.64551422319474838</v>
      </c>
      <c r="AH110" s="24">
        <v>9234</v>
      </c>
      <c r="AI110" s="12">
        <v>6</v>
      </c>
      <c r="AJ110" s="12">
        <v>400</v>
      </c>
      <c r="AK110" s="24">
        <v>200</v>
      </c>
      <c r="AL110" s="25">
        <f t="shared" si="19"/>
        <v>3.0864197530864196E-2</v>
      </c>
    </row>
    <row r="111" spans="1:38" x14ac:dyDescent="0.25">
      <c r="A111" s="11" t="s">
        <v>157</v>
      </c>
      <c r="B111" s="12">
        <v>1162</v>
      </c>
      <c r="C111" s="13">
        <v>1</v>
      </c>
      <c r="D111" s="14" t="s">
        <v>39</v>
      </c>
      <c r="E111" s="15" t="s">
        <v>42</v>
      </c>
      <c r="F111" s="16">
        <v>1500</v>
      </c>
      <c r="G111" s="17">
        <v>5</v>
      </c>
      <c r="H111" s="18">
        <v>2487.85</v>
      </c>
      <c r="I111" s="18">
        <f t="shared" si="10"/>
        <v>1.3669505494505494</v>
      </c>
      <c r="J111" s="19">
        <f t="shared" si="11"/>
        <v>850.06732721024184</v>
      </c>
      <c r="K111" s="17">
        <v>28</v>
      </c>
      <c r="L111" s="18">
        <v>1222.7</v>
      </c>
      <c r="M111" s="18">
        <f t="shared" si="12"/>
        <v>0.6718131868131868</v>
      </c>
      <c r="N111" s="12">
        <v>6503</v>
      </c>
      <c r="O111" s="12">
        <v>0</v>
      </c>
      <c r="P111" s="12">
        <v>1285</v>
      </c>
      <c r="Q111" s="12">
        <f t="shared" si="13"/>
        <v>7788</v>
      </c>
      <c r="R111" s="12">
        <v>0</v>
      </c>
      <c r="S111" s="20">
        <f t="shared" si="14"/>
        <v>7788</v>
      </c>
      <c r="T111" s="21">
        <f t="shared" si="15"/>
        <v>6.7022375215146299</v>
      </c>
      <c r="U111" s="12">
        <v>5294</v>
      </c>
      <c r="V111" s="268">
        <f t="shared" si="16"/>
        <v>4.555938037865749</v>
      </c>
      <c r="W111" s="22">
        <f t="shared" si="17"/>
        <v>0.67976373908577303</v>
      </c>
      <c r="X111" s="12">
        <v>2358</v>
      </c>
      <c r="Y111" s="12">
        <v>3218</v>
      </c>
      <c r="Z111" s="12">
        <v>240</v>
      </c>
      <c r="AA111" s="12">
        <v>8302</v>
      </c>
      <c r="AB111" s="12">
        <v>2396</v>
      </c>
      <c r="AC111" s="12">
        <v>1000</v>
      </c>
      <c r="AD111" s="12">
        <v>0</v>
      </c>
      <c r="AE111" s="12">
        <v>0</v>
      </c>
      <c r="AF111" s="12">
        <v>688</v>
      </c>
      <c r="AG111" s="23">
        <f t="shared" si="18"/>
        <v>0.59208261617900171</v>
      </c>
      <c r="AH111" s="24">
        <v>278.7</v>
      </c>
      <c r="AI111" s="12">
        <v>5</v>
      </c>
      <c r="AJ111" s="12">
        <v>1947</v>
      </c>
      <c r="AK111" s="24">
        <v>2920.5</v>
      </c>
      <c r="AL111" s="25">
        <f t="shared" si="19"/>
        <v>0.38940000000000002</v>
      </c>
    </row>
    <row r="112" spans="1:38" x14ac:dyDescent="0.25">
      <c r="A112" s="11" t="s">
        <v>158</v>
      </c>
      <c r="B112" s="12">
        <v>4584</v>
      </c>
      <c r="C112" s="13">
        <v>1</v>
      </c>
      <c r="D112" s="14" t="s">
        <v>44</v>
      </c>
      <c r="E112" s="15" t="s">
        <v>42</v>
      </c>
      <c r="F112" s="16">
        <v>2700</v>
      </c>
      <c r="G112" s="17">
        <v>7</v>
      </c>
      <c r="H112" s="18">
        <v>5905</v>
      </c>
      <c r="I112" s="18">
        <f t="shared" si="10"/>
        <v>3.2445054945054945</v>
      </c>
      <c r="J112" s="19">
        <f t="shared" si="11"/>
        <v>1412.8501270110075</v>
      </c>
      <c r="K112" s="17">
        <v>54</v>
      </c>
      <c r="L112" s="18">
        <v>470.75</v>
      </c>
      <c r="M112" s="18">
        <f t="shared" si="12"/>
        <v>0.25865384615384618</v>
      </c>
      <c r="N112" s="12">
        <v>14529</v>
      </c>
      <c r="O112" s="12">
        <v>40</v>
      </c>
      <c r="P112" s="12">
        <v>2055</v>
      </c>
      <c r="Q112" s="12">
        <f t="shared" si="13"/>
        <v>16624</v>
      </c>
      <c r="R112" s="12">
        <v>0</v>
      </c>
      <c r="S112" s="20">
        <f t="shared" si="14"/>
        <v>16624</v>
      </c>
      <c r="T112" s="21">
        <f t="shared" si="15"/>
        <v>3.6265270506108203</v>
      </c>
      <c r="U112" s="12">
        <v>24457</v>
      </c>
      <c r="V112" s="268">
        <f t="shared" si="16"/>
        <v>5.3352966841186733</v>
      </c>
      <c r="W112" s="22">
        <f t="shared" si="17"/>
        <v>1.4711862367661213</v>
      </c>
      <c r="X112" s="12">
        <v>7243</v>
      </c>
      <c r="Y112" s="12">
        <v>4311</v>
      </c>
      <c r="Z112" s="12">
        <v>2800</v>
      </c>
      <c r="AA112" s="12">
        <v>21477</v>
      </c>
      <c r="AB112" s="12">
        <v>12437</v>
      </c>
      <c r="AC112" s="12">
        <v>2850</v>
      </c>
      <c r="AD112" s="12">
        <v>289</v>
      </c>
      <c r="AE112" s="12">
        <v>2688</v>
      </c>
      <c r="AF112" s="12">
        <v>1734</v>
      </c>
      <c r="AG112" s="23">
        <f t="shared" si="18"/>
        <v>0.37827225130890052</v>
      </c>
      <c r="AH112" s="24">
        <v>852</v>
      </c>
      <c r="AI112" s="12">
        <v>5</v>
      </c>
      <c r="AJ112" s="12">
        <v>3730</v>
      </c>
      <c r="AK112" s="24">
        <v>3928</v>
      </c>
      <c r="AL112" s="25">
        <f t="shared" si="19"/>
        <v>0.29096296296296298</v>
      </c>
    </row>
    <row r="113" spans="1:38" x14ac:dyDescent="0.25">
      <c r="A113" s="11" t="s">
        <v>159</v>
      </c>
      <c r="B113" s="12">
        <v>981</v>
      </c>
      <c r="C113" s="13">
        <v>1</v>
      </c>
      <c r="D113" s="14" t="s">
        <v>46</v>
      </c>
      <c r="E113" s="15">
        <v>1</v>
      </c>
      <c r="F113" s="16">
        <v>1050</v>
      </c>
      <c r="G113" s="17">
        <v>4</v>
      </c>
      <c r="H113" s="18">
        <v>1135</v>
      </c>
      <c r="I113" s="18">
        <f t="shared" si="10"/>
        <v>0.62362637362637363</v>
      </c>
      <c r="J113" s="19">
        <f t="shared" si="11"/>
        <v>1573.0572687224669</v>
      </c>
      <c r="K113" s="17">
        <v>10</v>
      </c>
      <c r="L113" s="18">
        <v>105</v>
      </c>
      <c r="M113" s="18">
        <f t="shared" si="12"/>
        <v>5.7692307692307696E-2</v>
      </c>
      <c r="N113" s="12">
        <v>5460</v>
      </c>
      <c r="O113" s="12">
        <v>99</v>
      </c>
      <c r="P113" s="12">
        <v>1007</v>
      </c>
      <c r="Q113" s="12">
        <f t="shared" si="13"/>
        <v>6566</v>
      </c>
      <c r="R113" s="12">
        <v>0</v>
      </c>
      <c r="S113" s="20">
        <f t="shared" si="14"/>
        <v>6566</v>
      </c>
      <c r="T113" s="21">
        <f t="shared" si="15"/>
        <v>6.6931702344546382</v>
      </c>
      <c r="U113" s="12">
        <v>8260</v>
      </c>
      <c r="V113" s="268">
        <f t="shared" si="16"/>
        <v>8.4199796126401623</v>
      </c>
      <c r="W113" s="22">
        <f t="shared" si="17"/>
        <v>1.2579957356076759</v>
      </c>
      <c r="X113" s="12">
        <v>2434</v>
      </c>
      <c r="Y113" s="12">
        <v>1477</v>
      </c>
      <c r="Z113" s="12">
        <v>400</v>
      </c>
      <c r="AA113" s="12">
        <v>2448</v>
      </c>
      <c r="AB113" s="12">
        <v>3200</v>
      </c>
      <c r="AC113" s="12">
        <v>250</v>
      </c>
      <c r="AD113" s="12">
        <v>72</v>
      </c>
      <c r="AE113" s="12">
        <v>803</v>
      </c>
      <c r="AF113" s="12">
        <v>315</v>
      </c>
      <c r="AG113" s="23">
        <f t="shared" si="18"/>
        <v>0.32110091743119268</v>
      </c>
      <c r="AH113" s="24">
        <v>167</v>
      </c>
      <c r="AI113" s="12">
        <v>3</v>
      </c>
      <c r="AJ113" s="12">
        <v>600</v>
      </c>
      <c r="AK113" s="24">
        <v>1050</v>
      </c>
      <c r="AL113" s="25">
        <f t="shared" si="19"/>
        <v>0.33333333333333331</v>
      </c>
    </row>
    <row r="114" spans="1:38" x14ac:dyDescent="0.25">
      <c r="A114" s="11" t="s">
        <v>160</v>
      </c>
      <c r="B114" s="12">
        <v>976</v>
      </c>
      <c r="C114" s="13">
        <v>1</v>
      </c>
      <c r="D114" s="14" t="s">
        <v>54</v>
      </c>
      <c r="E114" s="15">
        <v>1</v>
      </c>
      <c r="F114" s="16">
        <v>1195</v>
      </c>
      <c r="G114" s="17">
        <v>1</v>
      </c>
      <c r="H114" s="18">
        <v>240</v>
      </c>
      <c r="I114" s="18">
        <f t="shared" si="10"/>
        <v>0.13186813186813187</v>
      </c>
      <c r="J114" s="19">
        <f t="shared" si="11"/>
        <v>7401.333333333333</v>
      </c>
      <c r="K114" s="17">
        <v>6</v>
      </c>
      <c r="L114" s="18">
        <v>596</v>
      </c>
      <c r="M114" s="18">
        <f t="shared" si="12"/>
        <v>0.32747252747252747</v>
      </c>
      <c r="N114" s="12">
        <v>9769</v>
      </c>
      <c r="O114" s="12">
        <v>180</v>
      </c>
      <c r="P114" s="12">
        <v>335</v>
      </c>
      <c r="Q114" s="12">
        <f t="shared" si="13"/>
        <v>10284</v>
      </c>
      <c r="R114" s="12">
        <v>0</v>
      </c>
      <c r="S114" s="20">
        <f t="shared" si="14"/>
        <v>10284</v>
      </c>
      <c r="T114" s="21">
        <f t="shared" si="15"/>
        <v>10.53688524590164</v>
      </c>
      <c r="U114" s="12">
        <v>18038</v>
      </c>
      <c r="V114" s="268">
        <f t="shared" si="16"/>
        <v>18.481557377049182</v>
      </c>
      <c r="W114" s="22">
        <f t="shared" si="17"/>
        <v>1.7539867755737066</v>
      </c>
      <c r="X114" s="12">
        <v>2148</v>
      </c>
      <c r="Y114" s="12">
        <v>3036</v>
      </c>
      <c r="Z114" s="12">
        <v>10000</v>
      </c>
      <c r="AA114" s="12">
        <v>17980</v>
      </c>
      <c r="AB114" s="12">
        <v>1295</v>
      </c>
      <c r="AC114" s="12">
        <v>2124</v>
      </c>
      <c r="AD114" s="12">
        <v>0</v>
      </c>
      <c r="AE114" s="12">
        <v>0</v>
      </c>
      <c r="AF114" s="12">
        <v>870</v>
      </c>
      <c r="AG114" s="23">
        <f t="shared" si="18"/>
        <v>0.89139344262295084</v>
      </c>
      <c r="AH114" s="24">
        <v>129.30000000000001</v>
      </c>
      <c r="AI114" s="12">
        <v>3</v>
      </c>
      <c r="AJ114" s="12">
        <v>0</v>
      </c>
      <c r="AK114" s="24">
        <v>75</v>
      </c>
      <c r="AL114" s="25">
        <f t="shared" si="19"/>
        <v>2.0920502092050208E-2</v>
      </c>
    </row>
    <row r="115" spans="1:38" x14ac:dyDescent="0.25">
      <c r="A115" s="11" t="s">
        <v>161</v>
      </c>
      <c r="B115" s="12">
        <v>9531</v>
      </c>
      <c r="C115" s="13">
        <v>2</v>
      </c>
      <c r="D115" s="14" t="s">
        <v>54</v>
      </c>
      <c r="E115" s="15">
        <v>1</v>
      </c>
      <c r="F115" s="16">
        <v>4526</v>
      </c>
      <c r="G115" s="17">
        <v>13</v>
      </c>
      <c r="H115" s="18">
        <v>15984</v>
      </c>
      <c r="I115" s="18">
        <f t="shared" si="10"/>
        <v>8.7824175824175832</v>
      </c>
      <c r="J115" s="19">
        <f t="shared" si="11"/>
        <v>1085.2364864864865</v>
      </c>
      <c r="K115" s="17">
        <v>15</v>
      </c>
      <c r="L115" s="18">
        <v>691</v>
      </c>
      <c r="M115" s="18">
        <f t="shared" si="12"/>
        <v>0.37967032967032965</v>
      </c>
      <c r="N115" s="12">
        <v>43325</v>
      </c>
      <c r="O115" s="12">
        <v>75</v>
      </c>
      <c r="P115" s="12">
        <v>3123</v>
      </c>
      <c r="Q115" s="12">
        <f t="shared" si="13"/>
        <v>46523</v>
      </c>
      <c r="R115" s="12">
        <v>4</v>
      </c>
      <c r="S115" s="20">
        <f t="shared" si="14"/>
        <v>46527</v>
      </c>
      <c r="T115" s="21">
        <f t="shared" si="15"/>
        <v>4.8816493547371733</v>
      </c>
      <c r="U115" s="12">
        <v>44210</v>
      </c>
      <c r="V115" s="268">
        <f t="shared" si="16"/>
        <v>4.6385478963382649</v>
      </c>
      <c r="W115" s="22">
        <f t="shared" si="17"/>
        <v>0.9502009585831882</v>
      </c>
      <c r="X115" s="12">
        <v>12663</v>
      </c>
      <c r="Y115" s="12">
        <v>12436</v>
      </c>
      <c r="Z115" s="12">
        <v>18437</v>
      </c>
      <c r="AA115" s="12">
        <v>42198</v>
      </c>
      <c r="AB115" s="12">
        <v>15737</v>
      </c>
      <c r="AC115" s="12">
        <v>2794</v>
      </c>
      <c r="AD115" s="12">
        <v>0</v>
      </c>
      <c r="AE115" s="12">
        <v>0</v>
      </c>
      <c r="AF115" s="12">
        <v>2796</v>
      </c>
      <c r="AG115" s="23">
        <f t="shared" si="18"/>
        <v>0.29335851432168714</v>
      </c>
      <c r="AH115" s="24">
        <v>1350</v>
      </c>
      <c r="AI115" s="12">
        <v>14</v>
      </c>
      <c r="AJ115" s="12">
        <v>34481</v>
      </c>
      <c r="AK115" s="24">
        <v>8620.25</v>
      </c>
      <c r="AL115" s="25">
        <f t="shared" si="19"/>
        <v>0.13604333691054857</v>
      </c>
    </row>
    <row r="116" spans="1:38" x14ac:dyDescent="0.25">
      <c r="A116" s="11" t="s">
        <v>162</v>
      </c>
      <c r="B116" s="12">
        <v>10260</v>
      </c>
      <c r="C116" s="13">
        <v>3</v>
      </c>
      <c r="D116" s="14" t="s">
        <v>44</v>
      </c>
      <c r="E116" s="15">
        <v>1</v>
      </c>
      <c r="F116" s="16">
        <v>3237.5</v>
      </c>
      <c r="G116" s="17">
        <v>6</v>
      </c>
      <c r="H116" s="18">
        <v>2218.75</v>
      </c>
      <c r="I116" s="18">
        <f t="shared" si="10"/>
        <v>1.2190934065934067</v>
      </c>
      <c r="J116" s="19">
        <f t="shared" si="11"/>
        <v>8416.09014084507</v>
      </c>
      <c r="K116" s="17">
        <v>88</v>
      </c>
      <c r="L116" s="18">
        <v>2562.75</v>
      </c>
      <c r="M116" s="18">
        <f t="shared" si="12"/>
        <v>1.4081043956043957</v>
      </c>
      <c r="N116" s="12">
        <v>20953</v>
      </c>
      <c r="O116" s="12">
        <v>31</v>
      </c>
      <c r="P116" s="12">
        <v>3998</v>
      </c>
      <c r="Q116" s="12">
        <f t="shared" si="13"/>
        <v>24982</v>
      </c>
      <c r="R116" s="12">
        <v>65</v>
      </c>
      <c r="S116" s="20">
        <f t="shared" si="14"/>
        <v>25047</v>
      </c>
      <c r="T116" s="21">
        <f t="shared" si="15"/>
        <v>2.4412280701754385</v>
      </c>
      <c r="U116" s="12">
        <v>22971</v>
      </c>
      <c r="V116" s="268">
        <f t="shared" si="16"/>
        <v>2.2388888888888889</v>
      </c>
      <c r="W116" s="22">
        <f t="shared" si="17"/>
        <v>0.91711582225416222</v>
      </c>
      <c r="X116" s="12">
        <v>11682</v>
      </c>
      <c r="Y116" s="12">
        <v>9130</v>
      </c>
      <c r="Z116" s="12">
        <v>550</v>
      </c>
      <c r="AA116" s="12">
        <v>12174</v>
      </c>
      <c r="AB116" s="12">
        <v>5106</v>
      </c>
      <c r="AC116" s="12">
        <v>1282</v>
      </c>
      <c r="AD116" s="12">
        <v>517</v>
      </c>
      <c r="AE116" s="12">
        <v>2362</v>
      </c>
      <c r="AF116" s="12">
        <v>739</v>
      </c>
      <c r="AG116" s="23">
        <f t="shared" si="18"/>
        <v>7.2027290448343079E-2</v>
      </c>
      <c r="AH116" s="24">
        <v>805</v>
      </c>
      <c r="AI116" s="12">
        <v>20</v>
      </c>
      <c r="AJ116" s="12">
        <v>1793</v>
      </c>
      <c r="AK116" s="24">
        <v>2004</v>
      </c>
      <c r="AL116" s="25">
        <f t="shared" si="19"/>
        <v>3.0949806949806948E-2</v>
      </c>
    </row>
    <row r="117" spans="1:38" x14ac:dyDescent="0.25">
      <c r="A117" s="11" t="s">
        <v>163</v>
      </c>
      <c r="B117" s="12">
        <v>12728</v>
      </c>
      <c r="C117" s="13">
        <v>1</v>
      </c>
      <c r="D117" s="14" t="s">
        <v>46</v>
      </c>
      <c r="E117" s="15" t="s">
        <v>42</v>
      </c>
      <c r="F117" s="16">
        <v>2700</v>
      </c>
      <c r="G117" s="17">
        <v>15</v>
      </c>
      <c r="H117" s="18">
        <v>13889.61</v>
      </c>
      <c r="I117" s="18">
        <f t="shared" si="10"/>
        <v>7.6316538461538466</v>
      </c>
      <c r="J117" s="19">
        <f t="shared" si="11"/>
        <v>1667.7905283157697</v>
      </c>
      <c r="K117" s="17">
        <v>20</v>
      </c>
      <c r="L117" s="18">
        <v>1793</v>
      </c>
      <c r="M117" s="18">
        <f t="shared" si="12"/>
        <v>0.98516483516483522</v>
      </c>
      <c r="N117" s="12">
        <v>48172</v>
      </c>
      <c r="O117" s="12">
        <v>157</v>
      </c>
      <c r="P117" s="12">
        <v>5920</v>
      </c>
      <c r="Q117" s="12">
        <f t="shared" si="13"/>
        <v>54249</v>
      </c>
      <c r="R117" s="12">
        <v>0</v>
      </c>
      <c r="S117" s="20">
        <f t="shared" si="14"/>
        <v>54249</v>
      </c>
      <c r="T117" s="21">
        <f t="shared" si="15"/>
        <v>4.2621778755499689</v>
      </c>
      <c r="U117" s="12">
        <v>139745</v>
      </c>
      <c r="V117" s="268">
        <f t="shared" si="16"/>
        <v>10.979336895034569</v>
      </c>
      <c r="W117" s="22">
        <f t="shared" si="17"/>
        <v>2.5759921841877271</v>
      </c>
      <c r="X117" s="12">
        <v>17736</v>
      </c>
      <c r="Y117" s="12">
        <v>27582</v>
      </c>
      <c r="Z117" s="12">
        <v>22501</v>
      </c>
      <c r="AA117" s="12">
        <v>74914</v>
      </c>
      <c r="AB117" s="12">
        <v>58847</v>
      </c>
      <c r="AC117" s="12">
        <v>26144</v>
      </c>
      <c r="AD117" s="12">
        <v>1228</v>
      </c>
      <c r="AE117" s="12">
        <v>11107</v>
      </c>
      <c r="AF117" s="12">
        <v>2736</v>
      </c>
      <c r="AG117" s="23">
        <f t="shared" si="18"/>
        <v>0.21495914519170334</v>
      </c>
      <c r="AH117" s="24">
        <v>900</v>
      </c>
      <c r="AI117" s="12">
        <v>19</v>
      </c>
      <c r="AJ117" s="12">
        <v>14472</v>
      </c>
      <c r="AK117" s="24">
        <v>23407</v>
      </c>
      <c r="AL117" s="25">
        <f t="shared" si="19"/>
        <v>0.45627680311890839</v>
      </c>
    </row>
    <row r="118" spans="1:38" x14ac:dyDescent="0.25">
      <c r="A118" s="11" t="s">
        <v>164</v>
      </c>
      <c r="B118" s="12">
        <v>1753</v>
      </c>
      <c r="C118" s="13">
        <v>1</v>
      </c>
      <c r="D118" s="26" t="s">
        <v>54</v>
      </c>
      <c r="E118" s="15">
        <v>1</v>
      </c>
      <c r="F118" s="16">
        <v>1944</v>
      </c>
      <c r="G118" s="17">
        <v>2</v>
      </c>
      <c r="H118" s="18">
        <v>2090</v>
      </c>
      <c r="I118" s="18">
        <f t="shared" si="10"/>
        <v>1.1483516483516483</v>
      </c>
      <c r="J118" s="19">
        <f t="shared" si="11"/>
        <v>1526.5358851674641</v>
      </c>
      <c r="K118" s="17">
        <v>8</v>
      </c>
      <c r="L118" s="18">
        <v>1578</v>
      </c>
      <c r="M118" s="18">
        <f t="shared" si="12"/>
        <v>0.86703296703296706</v>
      </c>
      <c r="N118" s="12">
        <v>14253</v>
      </c>
      <c r="O118" s="12">
        <v>33</v>
      </c>
      <c r="P118" s="12">
        <v>597</v>
      </c>
      <c r="Q118" s="12">
        <f t="shared" si="13"/>
        <v>14883</v>
      </c>
      <c r="R118" s="12">
        <v>0</v>
      </c>
      <c r="S118" s="20">
        <f t="shared" si="14"/>
        <v>14883</v>
      </c>
      <c r="T118" s="21">
        <f t="shared" si="15"/>
        <v>8.4900171135196807</v>
      </c>
      <c r="U118" s="12">
        <v>1785</v>
      </c>
      <c r="V118" s="268">
        <f t="shared" si="16"/>
        <v>1.0182544209925841</v>
      </c>
      <c r="W118" s="22">
        <f t="shared" si="17"/>
        <v>0.11993549687562992</v>
      </c>
      <c r="X118" s="12">
        <v>813</v>
      </c>
      <c r="Y118" s="12">
        <v>1046</v>
      </c>
      <c r="Z118" s="12">
        <v>2750</v>
      </c>
      <c r="AA118" s="12">
        <v>4500</v>
      </c>
      <c r="AB118" s="12" t="s">
        <v>42</v>
      </c>
      <c r="AC118" s="12">
        <v>1700</v>
      </c>
      <c r="AD118" s="12">
        <v>16</v>
      </c>
      <c r="AE118" s="12">
        <v>345</v>
      </c>
      <c r="AF118" s="12">
        <v>610</v>
      </c>
      <c r="AG118" s="23">
        <f t="shared" si="18"/>
        <v>0.34797490017113519</v>
      </c>
      <c r="AH118" s="24">
        <v>221</v>
      </c>
      <c r="AI118" s="12">
        <v>2</v>
      </c>
      <c r="AJ118" s="12">
        <v>43</v>
      </c>
      <c r="AK118" s="24">
        <v>550</v>
      </c>
      <c r="AL118" s="25">
        <f t="shared" si="19"/>
        <v>0.14146090534979425</v>
      </c>
    </row>
    <row r="119" spans="1:38" x14ac:dyDescent="0.25">
      <c r="A119" s="11" t="s">
        <v>165</v>
      </c>
      <c r="B119" s="12">
        <v>3872</v>
      </c>
      <c r="C119" s="13">
        <v>0</v>
      </c>
      <c r="D119" s="26" t="s">
        <v>54</v>
      </c>
      <c r="E119" s="15" t="s">
        <v>42</v>
      </c>
      <c r="F119" s="34" t="s">
        <v>76</v>
      </c>
      <c r="G119" s="34" t="s">
        <v>76</v>
      </c>
      <c r="H119" s="33" t="s">
        <v>76</v>
      </c>
      <c r="I119" s="33" t="str">
        <f t="shared" si="10"/>
        <v>n/a</v>
      </c>
      <c r="J119" s="19" t="str">
        <f t="shared" si="11"/>
        <v>n/a</v>
      </c>
      <c r="K119" s="34" t="s">
        <v>76</v>
      </c>
      <c r="L119" s="33" t="s">
        <v>76</v>
      </c>
      <c r="M119" s="18" t="str">
        <f t="shared" si="12"/>
        <v>n/a</v>
      </c>
      <c r="N119" s="19" t="s">
        <v>76</v>
      </c>
      <c r="O119" s="19" t="s">
        <v>76</v>
      </c>
      <c r="P119" s="19" t="s">
        <v>76</v>
      </c>
      <c r="Q119" s="19" t="s">
        <v>76</v>
      </c>
      <c r="R119" s="19" t="s">
        <v>76</v>
      </c>
      <c r="S119" s="19" t="s">
        <v>76</v>
      </c>
      <c r="T119" s="21" t="str">
        <f t="shared" si="15"/>
        <v>n/a</v>
      </c>
      <c r="U119" s="19" t="s">
        <v>76</v>
      </c>
      <c r="V119" s="268" t="str">
        <f t="shared" si="16"/>
        <v>n/a</v>
      </c>
      <c r="W119" s="22" t="str">
        <f t="shared" si="17"/>
        <v>n/a</v>
      </c>
      <c r="X119" s="19" t="s">
        <v>76</v>
      </c>
      <c r="Y119" s="19" t="s">
        <v>76</v>
      </c>
      <c r="Z119" s="19" t="s">
        <v>76</v>
      </c>
      <c r="AA119" s="19" t="s">
        <v>76</v>
      </c>
      <c r="AB119" s="19" t="s">
        <v>76</v>
      </c>
      <c r="AC119" s="19" t="s">
        <v>76</v>
      </c>
      <c r="AD119" s="19" t="s">
        <v>76</v>
      </c>
      <c r="AE119" s="19" t="s">
        <v>76</v>
      </c>
      <c r="AF119" s="19" t="s">
        <v>76</v>
      </c>
      <c r="AG119" s="23" t="str">
        <f t="shared" si="18"/>
        <v>n/a</v>
      </c>
      <c r="AH119" s="22" t="s">
        <v>76</v>
      </c>
      <c r="AI119" s="19" t="s">
        <v>76</v>
      </c>
      <c r="AJ119" s="19" t="s">
        <v>76</v>
      </c>
      <c r="AK119" s="22" t="s">
        <v>76</v>
      </c>
      <c r="AL119" s="25" t="str">
        <f t="shared" si="19"/>
        <v>n/a</v>
      </c>
    </row>
    <row r="120" spans="1:38" x14ac:dyDescent="0.25">
      <c r="A120" s="11" t="s">
        <v>166</v>
      </c>
      <c r="B120" s="12">
        <v>13524</v>
      </c>
      <c r="C120" s="13">
        <v>1</v>
      </c>
      <c r="D120" s="14" t="s">
        <v>44</v>
      </c>
      <c r="E120" s="15" t="s">
        <v>42</v>
      </c>
      <c r="F120" s="16">
        <v>1760</v>
      </c>
      <c r="G120" s="17">
        <v>3</v>
      </c>
      <c r="H120" s="18">
        <v>2110</v>
      </c>
      <c r="I120" s="18">
        <f t="shared" si="10"/>
        <v>1.1593406593406594</v>
      </c>
      <c r="J120" s="19">
        <f t="shared" si="11"/>
        <v>11665.251184834122</v>
      </c>
      <c r="K120" s="17">
        <v>23</v>
      </c>
      <c r="L120" s="18">
        <v>4267</v>
      </c>
      <c r="M120" s="18">
        <f t="shared" si="12"/>
        <v>2.3445054945054946</v>
      </c>
      <c r="N120" s="12">
        <v>7714</v>
      </c>
      <c r="O120" s="12">
        <v>30</v>
      </c>
      <c r="P120" s="12">
        <v>1815</v>
      </c>
      <c r="Q120" s="12">
        <f t="shared" si="13"/>
        <v>9559</v>
      </c>
      <c r="R120" s="12">
        <v>0</v>
      </c>
      <c r="S120" s="20">
        <f t="shared" si="14"/>
        <v>9559</v>
      </c>
      <c r="T120" s="21">
        <f t="shared" si="15"/>
        <v>0.70681750961254064</v>
      </c>
      <c r="U120" s="12">
        <v>4864</v>
      </c>
      <c r="V120" s="268">
        <f t="shared" si="16"/>
        <v>0.35965690624075719</v>
      </c>
      <c r="W120" s="22">
        <f t="shared" si="17"/>
        <v>0.50883983680301281</v>
      </c>
      <c r="X120" s="12">
        <v>1656</v>
      </c>
      <c r="Y120" s="12">
        <v>2905</v>
      </c>
      <c r="Z120" s="12">
        <v>1100</v>
      </c>
      <c r="AA120" s="12">
        <v>18130</v>
      </c>
      <c r="AB120" s="12">
        <v>1366</v>
      </c>
      <c r="AC120" s="12">
        <v>0</v>
      </c>
      <c r="AD120" s="12">
        <v>186</v>
      </c>
      <c r="AE120" s="12">
        <v>270</v>
      </c>
      <c r="AF120" s="12">
        <v>408</v>
      </c>
      <c r="AG120" s="23">
        <f t="shared" si="18"/>
        <v>3.0168589174800354E-2</v>
      </c>
      <c r="AH120" s="24">
        <v>251</v>
      </c>
      <c r="AI120" s="12">
        <v>2</v>
      </c>
      <c r="AJ120" s="12">
        <v>250</v>
      </c>
      <c r="AK120" s="24">
        <v>250</v>
      </c>
      <c r="AL120" s="25">
        <f t="shared" si="19"/>
        <v>7.1022727272727279E-2</v>
      </c>
    </row>
    <row r="121" spans="1:38" x14ac:dyDescent="0.25">
      <c r="A121" s="11" t="s">
        <v>167</v>
      </c>
      <c r="B121" s="12">
        <v>30498</v>
      </c>
      <c r="C121" s="13">
        <v>1</v>
      </c>
      <c r="D121" s="14" t="s">
        <v>44</v>
      </c>
      <c r="E121" s="15">
        <v>1</v>
      </c>
      <c r="F121" s="16">
        <v>3028</v>
      </c>
      <c r="G121" s="17">
        <v>23</v>
      </c>
      <c r="H121" s="18">
        <v>24877</v>
      </c>
      <c r="I121" s="18">
        <f t="shared" si="10"/>
        <v>13.668681318681319</v>
      </c>
      <c r="J121" s="19">
        <f t="shared" si="11"/>
        <v>2231.2320617437795</v>
      </c>
      <c r="K121" s="17">
        <v>20</v>
      </c>
      <c r="L121" s="18">
        <v>442</v>
      </c>
      <c r="M121" s="18">
        <f t="shared" si="12"/>
        <v>0.24285714285714285</v>
      </c>
      <c r="N121" s="12">
        <v>60295</v>
      </c>
      <c r="O121" s="12">
        <v>1268</v>
      </c>
      <c r="P121" s="12">
        <v>11605</v>
      </c>
      <c r="Q121" s="12">
        <f t="shared" si="13"/>
        <v>73168</v>
      </c>
      <c r="R121" s="12">
        <v>503</v>
      </c>
      <c r="S121" s="20">
        <f t="shared" si="14"/>
        <v>73671</v>
      </c>
      <c r="T121" s="21">
        <f t="shared" si="15"/>
        <v>2.4156010230179028</v>
      </c>
      <c r="U121" s="12">
        <v>193944</v>
      </c>
      <c r="V121" s="268">
        <f t="shared" si="16"/>
        <v>6.3592366712571318</v>
      </c>
      <c r="W121" s="22">
        <f t="shared" si="17"/>
        <v>2.6325691248931058</v>
      </c>
      <c r="X121" s="12">
        <v>44955</v>
      </c>
      <c r="Y121" s="12">
        <v>34139</v>
      </c>
      <c r="Z121" s="12">
        <v>31634</v>
      </c>
      <c r="AA121" s="12">
        <v>135474</v>
      </c>
      <c r="AB121" s="12">
        <v>61671</v>
      </c>
      <c r="AC121" s="12">
        <v>10728</v>
      </c>
      <c r="AD121" s="12">
        <v>1021</v>
      </c>
      <c r="AE121" s="12">
        <v>8884</v>
      </c>
      <c r="AF121" s="12">
        <v>8978</v>
      </c>
      <c r="AG121" s="23">
        <f t="shared" si="18"/>
        <v>0.29437995934159616</v>
      </c>
      <c r="AH121" s="24">
        <v>1681.5</v>
      </c>
      <c r="AI121" s="12">
        <v>21</v>
      </c>
      <c r="AJ121" s="12">
        <v>24397</v>
      </c>
      <c r="AK121" s="24">
        <v>48794</v>
      </c>
      <c r="AL121" s="25">
        <f t="shared" si="19"/>
        <v>0.7673460401333585</v>
      </c>
    </row>
    <row r="122" spans="1:38" x14ac:dyDescent="0.25">
      <c r="A122" s="11" t="s">
        <v>168</v>
      </c>
      <c r="B122" s="12">
        <v>96828</v>
      </c>
      <c r="C122" s="13">
        <v>3</v>
      </c>
      <c r="D122" s="14" t="s">
        <v>52</v>
      </c>
      <c r="E122" s="15" t="s">
        <v>42</v>
      </c>
      <c r="F122" s="16">
        <v>8131</v>
      </c>
      <c r="G122" s="17">
        <v>119</v>
      </c>
      <c r="H122" s="18">
        <v>125220</v>
      </c>
      <c r="I122" s="18">
        <f t="shared" si="10"/>
        <v>68.802197802197796</v>
      </c>
      <c r="J122" s="19">
        <f t="shared" si="11"/>
        <v>1407.3387637757548</v>
      </c>
      <c r="K122" s="17">
        <v>357</v>
      </c>
      <c r="L122" s="18">
        <v>9294</v>
      </c>
      <c r="M122" s="18">
        <f t="shared" si="12"/>
        <v>5.1065934065934062</v>
      </c>
      <c r="N122" s="12">
        <v>185200</v>
      </c>
      <c r="O122" s="12">
        <v>5302</v>
      </c>
      <c r="P122" s="12">
        <v>47104</v>
      </c>
      <c r="Q122" s="12">
        <f t="shared" si="13"/>
        <v>237606</v>
      </c>
      <c r="R122" s="12">
        <v>800</v>
      </c>
      <c r="S122" s="20">
        <f t="shared" si="14"/>
        <v>238406</v>
      </c>
      <c r="T122" s="21">
        <f t="shared" si="15"/>
        <v>2.4621597058702029</v>
      </c>
      <c r="U122" s="12">
        <v>1123383</v>
      </c>
      <c r="V122" s="268">
        <f t="shared" si="16"/>
        <v>11.601840376750527</v>
      </c>
      <c r="W122" s="22">
        <f t="shared" si="17"/>
        <v>4.7120584213484564</v>
      </c>
      <c r="X122" s="12">
        <v>112195</v>
      </c>
      <c r="Y122" s="12">
        <v>121886</v>
      </c>
      <c r="Z122" s="12">
        <v>134803</v>
      </c>
      <c r="AA122" s="12">
        <v>766650</v>
      </c>
      <c r="AB122" s="12">
        <v>568121</v>
      </c>
      <c r="AC122" s="12">
        <v>58025</v>
      </c>
      <c r="AD122" s="12">
        <v>6295</v>
      </c>
      <c r="AE122" s="12">
        <v>46126</v>
      </c>
      <c r="AF122" s="12">
        <v>22394</v>
      </c>
      <c r="AG122" s="23">
        <f t="shared" si="18"/>
        <v>0.23127607716776138</v>
      </c>
      <c r="AH122" s="24">
        <v>6538</v>
      </c>
      <c r="AI122" s="12">
        <v>64</v>
      </c>
      <c r="AJ122" s="12">
        <v>92645</v>
      </c>
      <c r="AK122" s="24">
        <v>59006</v>
      </c>
      <c r="AL122" s="25">
        <f t="shared" si="19"/>
        <v>0.11338934325421228</v>
      </c>
    </row>
    <row r="123" spans="1:38" x14ac:dyDescent="0.25">
      <c r="A123" s="11" t="s">
        <v>169</v>
      </c>
      <c r="B123" s="12">
        <v>725</v>
      </c>
      <c r="C123" s="13">
        <v>1</v>
      </c>
      <c r="D123" s="14" t="s">
        <v>39</v>
      </c>
      <c r="E123" s="15">
        <v>1</v>
      </c>
      <c r="F123" s="16">
        <v>1313</v>
      </c>
      <c r="G123" s="17">
        <v>3</v>
      </c>
      <c r="H123" s="18">
        <v>879.5</v>
      </c>
      <c r="I123" s="18">
        <f t="shared" si="10"/>
        <v>0.48324175824175825</v>
      </c>
      <c r="J123" s="19">
        <f t="shared" si="11"/>
        <v>1500.2842524161456</v>
      </c>
      <c r="K123" s="17">
        <v>21</v>
      </c>
      <c r="L123" s="18">
        <v>374.5</v>
      </c>
      <c r="M123" s="18">
        <f t="shared" si="12"/>
        <v>0.20576923076923076</v>
      </c>
      <c r="N123" s="12">
        <v>6368</v>
      </c>
      <c r="O123" s="12">
        <v>47</v>
      </c>
      <c r="P123" s="12">
        <v>419</v>
      </c>
      <c r="Q123" s="12">
        <f t="shared" si="13"/>
        <v>6834</v>
      </c>
      <c r="R123" s="12">
        <v>0</v>
      </c>
      <c r="S123" s="20">
        <f t="shared" si="14"/>
        <v>6834</v>
      </c>
      <c r="T123" s="21">
        <f t="shared" si="15"/>
        <v>9.4262068965517241</v>
      </c>
      <c r="U123" s="12">
        <v>8953</v>
      </c>
      <c r="V123" s="268">
        <f t="shared" si="16"/>
        <v>12.34896551724138</v>
      </c>
      <c r="W123" s="22">
        <f t="shared" si="17"/>
        <v>1.3100673105062921</v>
      </c>
      <c r="X123" s="12">
        <v>4605</v>
      </c>
      <c r="Y123" s="12">
        <v>2754</v>
      </c>
      <c r="Z123" s="12">
        <v>3500</v>
      </c>
      <c r="AA123" s="12">
        <v>11254</v>
      </c>
      <c r="AB123" s="12">
        <v>1567</v>
      </c>
      <c r="AC123" s="12">
        <v>869</v>
      </c>
      <c r="AD123" s="12">
        <v>0</v>
      </c>
      <c r="AE123" s="12">
        <v>0</v>
      </c>
      <c r="AF123" s="12">
        <v>342</v>
      </c>
      <c r="AG123" s="23">
        <f t="shared" si="18"/>
        <v>0.47172413793103446</v>
      </c>
      <c r="AH123" s="24">
        <v>153.69999999999999</v>
      </c>
      <c r="AI123" s="12">
        <v>4</v>
      </c>
      <c r="AJ123" s="12">
        <v>83</v>
      </c>
      <c r="AK123" s="24">
        <v>83</v>
      </c>
      <c r="AL123" s="25">
        <f t="shared" si="19"/>
        <v>1.5803503427265803E-2</v>
      </c>
    </row>
    <row r="124" spans="1:38" x14ac:dyDescent="0.25">
      <c r="A124" s="11" t="s">
        <v>170</v>
      </c>
      <c r="B124" s="12">
        <v>19740</v>
      </c>
      <c r="C124" s="13">
        <v>1</v>
      </c>
      <c r="D124" s="14" t="s">
        <v>50</v>
      </c>
      <c r="E124" s="15" t="s">
        <v>42</v>
      </c>
      <c r="F124" s="16">
        <v>2950</v>
      </c>
      <c r="G124" s="17">
        <v>12</v>
      </c>
      <c r="H124" s="18">
        <v>20280</v>
      </c>
      <c r="I124" s="18">
        <f t="shared" si="10"/>
        <v>11.142857142857142</v>
      </c>
      <c r="J124" s="19">
        <f t="shared" si="11"/>
        <v>1771.5384615384617</v>
      </c>
      <c r="K124" s="17">
        <v>51</v>
      </c>
      <c r="L124" s="18">
        <v>924.25</v>
      </c>
      <c r="M124" s="18">
        <f t="shared" si="12"/>
        <v>0.5078296703296703</v>
      </c>
      <c r="N124" s="12">
        <v>83429</v>
      </c>
      <c r="O124" s="12">
        <v>2258</v>
      </c>
      <c r="P124" s="12">
        <v>10846</v>
      </c>
      <c r="Q124" s="12">
        <f t="shared" si="13"/>
        <v>96533</v>
      </c>
      <c r="R124" s="12">
        <v>49463</v>
      </c>
      <c r="S124" s="20">
        <f t="shared" si="14"/>
        <v>145996</v>
      </c>
      <c r="T124" s="21">
        <f t="shared" si="15"/>
        <v>7.3959473150962509</v>
      </c>
      <c r="U124" s="12">
        <v>131232</v>
      </c>
      <c r="V124" s="268">
        <f t="shared" si="16"/>
        <v>6.6480243161094226</v>
      </c>
      <c r="W124" s="22">
        <f t="shared" si="17"/>
        <v>0.89887394175182878</v>
      </c>
      <c r="X124" s="12">
        <v>300</v>
      </c>
      <c r="Y124" s="12">
        <v>0</v>
      </c>
      <c r="Z124" s="12">
        <v>18431</v>
      </c>
      <c r="AA124" s="12">
        <v>73466</v>
      </c>
      <c r="AB124" s="12">
        <v>99244</v>
      </c>
      <c r="AC124" s="12">
        <v>4406</v>
      </c>
      <c r="AD124" s="12">
        <v>139</v>
      </c>
      <c r="AE124" s="12">
        <v>1986</v>
      </c>
      <c r="AF124" s="12">
        <v>14021</v>
      </c>
      <c r="AG124" s="23">
        <f t="shared" si="18"/>
        <v>0.71028368794326247</v>
      </c>
      <c r="AH124" s="24">
        <v>1212.5</v>
      </c>
      <c r="AI124" s="12">
        <v>19</v>
      </c>
      <c r="AJ124" s="12">
        <v>16512</v>
      </c>
      <c r="AK124" s="24">
        <v>5811</v>
      </c>
      <c r="AL124" s="25">
        <f t="shared" si="19"/>
        <v>0.10367528991971454</v>
      </c>
    </row>
    <row r="125" spans="1:38" x14ac:dyDescent="0.25">
      <c r="A125" s="11" t="s">
        <v>171</v>
      </c>
      <c r="B125" s="12">
        <v>173</v>
      </c>
      <c r="C125" s="13">
        <v>1</v>
      </c>
      <c r="D125" s="14" t="s">
        <v>52</v>
      </c>
      <c r="E125" s="15" t="s">
        <v>42</v>
      </c>
      <c r="F125" s="16">
        <v>1100</v>
      </c>
      <c r="G125" s="17">
        <v>2</v>
      </c>
      <c r="H125" s="18">
        <v>1400</v>
      </c>
      <c r="I125" s="18">
        <f t="shared" si="10"/>
        <v>0.76923076923076927</v>
      </c>
      <c r="J125" s="19">
        <f t="shared" si="11"/>
        <v>224.89999999999998</v>
      </c>
      <c r="K125" s="17">
        <v>15</v>
      </c>
      <c r="L125" s="18">
        <v>180</v>
      </c>
      <c r="M125" s="18">
        <f t="shared" si="12"/>
        <v>9.8901098901098897E-2</v>
      </c>
      <c r="N125" s="12">
        <v>11970</v>
      </c>
      <c r="O125" s="12">
        <v>0</v>
      </c>
      <c r="P125" s="12">
        <v>1401</v>
      </c>
      <c r="Q125" s="12">
        <f t="shared" si="13"/>
        <v>13371</v>
      </c>
      <c r="R125" s="12">
        <v>0</v>
      </c>
      <c r="S125" s="20">
        <f t="shared" si="14"/>
        <v>13371</v>
      </c>
      <c r="T125" s="21">
        <f t="shared" si="15"/>
        <v>77.289017341040463</v>
      </c>
      <c r="U125" s="12">
        <v>5313</v>
      </c>
      <c r="V125" s="268">
        <f t="shared" si="16"/>
        <v>30.710982658959537</v>
      </c>
      <c r="W125" s="22">
        <f t="shared" si="17"/>
        <v>0.39735247924612971</v>
      </c>
      <c r="X125" s="12">
        <v>2753</v>
      </c>
      <c r="Y125" s="12">
        <v>3196</v>
      </c>
      <c r="Z125" s="12">
        <v>500</v>
      </c>
      <c r="AA125" s="12">
        <v>1600</v>
      </c>
      <c r="AB125" s="12">
        <v>3256</v>
      </c>
      <c r="AC125" s="12">
        <v>8000</v>
      </c>
      <c r="AD125" s="12">
        <v>27</v>
      </c>
      <c r="AE125" s="12">
        <v>236</v>
      </c>
      <c r="AF125" s="12">
        <v>211</v>
      </c>
      <c r="AG125" s="23">
        <f t="shared" si="18"/>
        <v>1.2196531791907514</v>
      </c>
      <c r="AH125" s="24">
        <v>139</v>
      </c>
      <c r="AI125" s="12">
        <v>3</v>
      </c>
      <c r="AJ125" s="12">
        <v>3500</v>
      </c>
      <c r="AK125" s="24">
        <v>4500</v>
      </c>
      <c r="AL125" s="25">
        <f t="shared" si="19"/>
        <v>1.3636363636363635</v>
      </c>
    </row>
    <row r="126" spans="1:38" x14ac:dyDescent="0.25">
      <c r="A126" s="11" t="s">
        <v>172</v>
      </c>
      <c r="B126" s="12">
        <v>307</v>
      </c>
      <c r="C126" s="13">
        <v>1</v>
      </c>
      <c r="D126" s="14" t="s">
        <v>39</v>
      </c>
      <c r="E126" s="15" t="s">
        <v>42</v>
      </c>
      <c r="F126" s="16">
        <v>1050</v>
      </c>
      <c r="G126" s="17">
        <v>4</v>
      </c>
      <c r="H126" s="18">
        <v>1083.5</v>
      </c>
      <c r="I126" s="18">
        <f t="shared" si="10"/>
        <v>0.59532967032967032</v>
      </c>
      <c r="J126" s="19">
        <f t="shared" si="11"/>
        <v>515.68066451315178</v>
      </c>
      <c r="K126" s="17">
        <v>32</v>
      </c>
      <c r="L126" s="18">
        <v>490</v>
      </c>
      <c r="M126" s="18">
        <f t="shared" si="12"/>
        <v>0.26923076923076922</v>
      </c>
      <c r="N126" s="12">
        <v>5845</v>
      </c>
      <c r="O126" s="12">
        <v>180</v>
      </c>
      <c r="P126" s="12">
        <v>564</v>
      </c>
      <c r="Q126" s="12">
        <f t="shared" si="13"/>
        <v>6589</v>
      </c>
      <c r="R126" s="12">
        <v>0</v>
      </c>
      <c r="S126" s="20">
        <f t="shared" si="14"/>
        <v>6589</v>
      </c>
      <c r="T126" s="21">
        <f t="shared" si="15"/>
        <v>21.462540716612377</v>
      </c>
      <c r="U126" s="12">
        <v>2910</v>
      </c>
      <c r="V126" s="268">
        <f t="shared" si="16"/>
        <v>9.4788273615635177</v>
      </c>
      <c r="W126" s="22">
        <f t="shared" si="17"/>
        <v>0.44164516618606769</v>
      </c>
      <c r="X126" s="12">
        <v>1806</v>
      </c>
      <c r="Y126" s="12">
        <v>4154</v>
      </c>
      <c r="Z126" s="12">
        <v>60</v>
      </c>
      <c r="AA126" s="12">
        <v>1700</v>
      </c>
      <c r="AB126" s="12">
        <v>1326</v>
      </c>
      <c r="AC126" s="12">
        <v>350</v>
      </c>
      <c r="AD126" s="12">
        <v>88</v>
      </c>
      <c r="AE126" s="12">
        <v>348</v>
      </c>
      <c r="AF126" s="12">
        <v>176</v>
      </c>
      <c r="AG126" s="23">
        <f t="shared" si="18"/>
        <v>0.57328990228013033</v>
      </c>
      <c r="AH126" s="24">
        <v>100.2</v>
      </c>
      <c r="AI126" s="12">
        <v>4</v>
      </c>
      <c r="AJ126" s="12">
        <v>450</v>
      </c>
      <c r="AK126" s="24">
        <v>450</v>
      </c>
      <c r="AL126" s="25">
        <f t="shared" si="19"/>
        <v>0.10714285714285714</v>
      </c>
    </row>
    <row r="127" spans="1:38" x14ac:dyDescent="0.25">
      <c r="A127" s="11" t="s">
        <v>173</v>
      </c>
      <c r="B127" s="12">
        <v>273</v>
      </c>
      <c r="C127" s="13">
        <v>1</v>
      </c>
      <c r="D127" s="14" t="s">
        <v>46</v>
      </c>
      <c r="E127" s="15" t="s">
        <v>42</v>
      </c>
      <c r="F127" s="16">
        <v>750</v>
      </c>
      <c r="G127" s="17">
        <v>2</v>
      </c>
      <c r="H127" s="18">
        <v>796.5</v>
      </c>
      <c r="I127" s="18">
        <f t="shared" si="10"/>
        <v>0.43763736263736264</v>
      </c>
      <c r="J127" s="19">
        <f t="shared" si="11"/>
        <v>623.804143126177</v>
      </c>
      <c r="K127" s="17">
        <v>10</v>
      </c>
      <c r="L127" s="18">
        <v>52</v>
      </c>
      <c r="M127" s="18">
        <f t="shared" si="12"/>
        <v>2.8571428571428571E-2</v>
      </c>
      <c r="N127" s="12">
        <v>9224</v>
      </c>
      <c r="O127" s="12">
        <v>0</v>
      </c>
      <c r="P127" s="12">
        <v>653</v>
      </c>
      <c r="Q127" s="12">
        <f t="shared" si="13"/>
        <v>9877</v>
      </c>
      <c r="R127" s="12">
        <v>0</v>
      </c>
      <c r="S127" s="20">
        <f t="shared" si="14"/>
        <v>9877</v>
      </c>
      <c r="T127" s="21">
        <f t="shared" si="15"/>
        <v>36.179487179487182</v>
      </c>
      <c r="U127" s="12">
        <v>2849</v>
      </c>
      <c r="V127" s="268">
        <f t="shared" si="16"/>
        <v>10.435897435897436</v>
      </c>
      <c r="W127" s="22">
        <f t="shared" si="17"/>
        <v>0.28844790928419561</v>
      </c>
      <c r="X127" s="12">
        <v>670</v>
      </c>
      <c r="Y127" s="12">
        <v>1776</v>
      </c>
      <c r="Z127" s="12">
        <v>500</v>
      </c>
      <c r="AA127" s="12">
        <v>3000</v>
      </c>
      <c r="AB127" s="12">
        <v>904</v>
      </c>
      <c r="AC127" s="12">
        <v>1000</v>
      </c>
      <c r="AD127" s="12">
        <v>11</v>
      </c>
      <c r="AE127" s="12">
        <v>99</v>
      </c>
      <c r="AF127" s="12">
        <v>137</v>
      </c>
      <c r="AG127" s="23">
        <f t="shared" si="18"/>
        <v>0.50183150183150182</v>
      </c>
      <c r="AH127" s="24">
        <v>162</v>
      </c>
      <c r="AI127" s="12">
        <v>3</v>
      </c>
      <c r="AJ127" s="12">
        <v>1000</v>
      </c>
      <c r="AK127" s="24">
        <v>1000</v>
      </c>
      <c r="AL127" s="25">
        <f t="shared" si="19"/>
        <v>0.44444444444444442</v>
      </c>
    </row>
    <row r="128" spans="1:38" x14ac:dyDescent="0.25">
      <c r="A128" s="11" t="s">
        <v>174</v>
      </c>
      <c r="B128" s="12">
        <v>11750</v>
      </c>
      <c r="C128" s="13">
        <v>3</v>
      </c>
      <c r="D128" s="14" t="s">
        <v>50</v>
      </c>
      <c r="E128" s="15">
        <v>1</v>
      </c>
      <c r="F128" s="16">
        <v>4721</v>
      </c>
      <c r="G128" s="17">
        <v>17</v>
      </c>
      <c r="H128" s="18">
        <v>8535</v>
      </c>
      <c r="I128" s="18">
        <f t="shared" si="10"/>
        <v>4.6895604395604398</v>
      </c>
      <c r="J128" s="19">
        <f t="shared" si="11"/>
        <v>2505.5653192735795</v>
      </c>
      <c r="K128" s="17">
        <v>80</v>
      </c>
      <c r="L128" s="18">
        <v>1426</v>
      </c>
      <c r="M128" s="18">
        <f t="shared" si="12"/>
        <v>0.78351648351648351</v>
      </c>
      <c r="N128" s="12">
        <v>55851</v>
      </c>
      <c r="O128" s="12">
        <v>1150</v>
      </c>
      <c r="P128" s="12">
        <v>12185</v>
      </c>
      <c r="Q128" s="12">
        <f t="shared" si="13"/>
        <v>69186</v>
      </c>
      <c r="R128" s="12">
        <v>0</v>
      </c>
      <c r="S128" s="20">
        <f t="shared" si="14"/>
        <v>69186</v>
      </c>
      <c r="T128" s="21">
        <f t="shared" si="15"/>
        <v>5.8881702127659574</v>
      </c>
      <c r="U128" s="12">
        <v>109714</v>
      </c>
      <c r="V128" s="268">
        <f t="shared" si="16"/>
        <v>9.3373617021276587</v>
      </c>
      <c r="W128" s="22">
        <f t="shared" si="17"/>
        <v>1.5857832509467233</v>
      </c>
      <c r="X128" s="12">
        <v>215</v>
      </c>
      <c r="Y128" s="12">
        <v>196</v>
      </c>
      <c r="Z128" s="12">
        <v>662</v>
      </c>
      <c r="AA128" s="12">
        <v>5046</v>
      </c>
      <c r="AB128" s="12">
        <v>0</v>
      </c>
      <c r="AC128" s="12">
        <v>502</v>
      </c>
      <c r="AD128" s="12">
        <v>24</v>
      </c>
      <c r="AE128" s="12">
        <v>136</v>
      </c>
      <c r="AF128" s="12">
        <v>4209</v>
      </c>
      <c r="AG128" s="23">
        <f t="shared" si="18"/>
        <v>0.35821276595744683</v>
      </c>
      <c r="AH128" s="24">
        <v>662.3</v>
      </c>
      <c r="AI128" s="12">
        <v>10</v>
      </c>
      <c r="AJ128" s="12">
        <v>4567</v>
      </c>
      <c r="AK128" s="24">
        <v>2908.5</v>
      </c>
      <c r="AL128" s="25">
        <f t="shared" si="19"/>
        <v>6.1607710230883288E-2</v>
      </c>
    </row>
    <row r="129" spans="1:38" x14ac:dyDescent="0.25">
      <c r="A129" s="11" t="s">
        <v>175</v>
      </c>
      <c r="B129" s="12">
        <v>2398</v>
      </c>
      <c r="C129" s="13">
        <v>1</v>
      </c>
      <c r="D129" s="14" t="s">
        <v>52</v>
      </c>
      <c r="E129" s="15" t="s">
        <v>42</v>
      </c>
      <c r="F129" s="16">
        <v>1371</v>
      </c>
      <c r="G129" s="17">
        <v>3</v>
      </c>
      <c r="H129" s="18">
        <v>2578</v>
      </c>
      <c r="I129" s="18">
        <f t="shared" si="10"/>
        <v>1.4164835164835166</v>
      </c>
      <c r="J129" s="19">
        <f t="shared" si="11"/>
        <v>1692.9247478665632</v>
      </c>
      <c r="K129" s="17">
        <v>220</v>
      </c>
      <c r="L129" s="18">
        <v>874</v>
      </c>
      <c r="M129" s="18">
        <f t="shared" si="12"/>
        <v>0.48021978021978023</v>
      </c>
      <c r="N129" s="12">
        <v>25436</v>
      </c>
      <c r="O129" s="12">
        <v>193</v>
      </c>
      <c r="P129" s="12">
        <v>2943</v>
      </c>
      <c r="Q129" s="12">
        <f t="shared" si="13"/>
        <v>28572</v>
      </c>
      <c r="R129" s="12">
        <v>0</v>
      </c>
      <c r="S129" s="20">
        <f t="shared" si="14"/>
        <v>28572</v>
      </c>
      <c r="T129" s="21">
        <f t="shared" si="15"/>
        <v>11.914929107589659</v>
      </c>
      <c r="U129" s="12">
        <v>76618</v>
      </c>
      <c r="V129" s="268">
        <f t="shared" si="16"/>
        <v>31.950792326939116</v>
      </c>
      <c r="W129" s="22">
        <f t="shared" si="17"/>
        <v>2.6815763684726304</v>
      </c>
      <c r="X129" s="12">
        <v>9838</v>
      </c>
      <c r="Y129" s="12">
        <v>5866</v>
      </c>
      <c r="Z129" s="12">
        <v>4050</v>
      </c>
      <c r="AA129" s="12">
        <v>26850</v>
      </c>
      <c r="AB129" s="12">
        <v>0</v>
      </c>
      <c r="AC129" s="12">
        <v>1050</v>
      </c>
      <c r="AD129" s="12">
        <v>36</v>
      </c>
      <c r="AE129" s="12">
        <v>516</v>
      </c>
      <c r="AF129" s="12">
        <v>745</v>
      </c>
      <c r="AG129" s="23">
        <f t="shared" si="18"/>
        <v>0.31067556296914095</v>
      </c>
      <c r="AH129" s="24">
        <v>369</v>
      </c>
      <c r="AI129" s="12">
        <v>10</v>
      </c>
      <c r="AJ129" s="12">
        <v>1600</v>
      </c>
      <c r="AK129" s="24">
        <v>2753</v>
      </c>
      <c r="AL129" s="25">
        <f t="shared" si="19"/>
        <v>0.20080233406272793</v>
      </c>
    </row>
    <row r="130" spans="1:38" x14ac:dyDescent="0.25">
      <c r="A130" s="11" t="s">
        <v>176</v>
      </c>
      <c r="B130" s="12">
        <v>1164</v>
      </c>
      <c r="C130" s="13">
        <v>1</v>
      </c>
      <c r="D130" s="14" t="s">
        <v>65</v>
      </c>
      <c r="E130" s="15" t="s">
        <v>42</v>
      </c>
      <c r="F130" s="16">
        <v>2250</v>
      </c>
      <c r="G130" s="17">
        <v>6</v>
      </c>
      <c r="H130" s="18">
        <v>4852</v>
      </c>
      <c r="I130" s="18">
        <f t="shared" si="10"/>
        <v>2.6659340659340658</v>
      </c>
      <c r="J130" s="19">
        <f t="shared" si="11"/>
        <v>436.61995053586151</v>
      </c>
      <c r="K130" s="17">
        <v>1</v>
      </c>
      <c r="L130" s="18">
        <v>3</v>
      </c>
      <c r="M130" s="18">
        <f t="shared" si="12"/>
        <v>1.6483516483516484E-3</v>
      </c>
      <c r="N130" s="12">
        <v>12131</v>
      </c>
      <c r="O130" s="12">
        <v>276</v>
      </c>
      <c r="P130" s="12">
        <v>881</v>
      </c>
      <c r="Q130" s="12">
        <f t="shared" si="13"/>
        <v>13288</v>
      </c>
      <c r="R130" s="12">
        <v>1</v>
      </c>
      <c r="S130" s="20">
        <f t="shared" si="14"/>
        <v>13289</v>
      </c>
      <c r="T130" s="21">
        <f t="shared" si="15"/>
        <v>11.416666666666666</v>
      </c>
      <c r="U130" s="12">
        <v>26518</v>
      </c>
      <c r="V130" s="268">
        <f t="shared" si="16"/>
        <v>22.781786941580755</v>
      </c>
      <c r="W130" s="22">
        <f t="shared" si="17"/>
        <v>1.995484987583716</v>
      </c>
      <c r="X130" s="12">
        <v>9172</v>
      </c>
      <c r="Y130" s="12">
        <v>3197</v>
      </c>
      <c r="Z130" s="12">
        <v>3200</v>
      </c>
      <c r="AA130" s="12">
        <v>13449</v>
      </c>
      <c r="AB130" s="12">
        <v>549</v>
      </c>
      <c r="AC130" s="12">
        <v>2000</v>
      </c>
      <c r="AD130" s="12">
        <v>62</v>
      </c>
      <c r="AE130" s="12">
        <v>637</v>
      </c>
      <c r="AF130" s="12">
        <v>531</v>
      </c>
      <c r="AG130" s="23">
        <f t="shared" si="18"/>
        <v>0.45618556701030927</v>
      </c>
      <c r="AH130" s="24">
        <v>158</v>
      </c>
      <c r="AI130" s="12">
        <v>3</v>
      </c>
      <c r="AJ130" s="12">
        <v>2200</v>
      </c>
      <c r="AK130" s="24">
        <v>2500</v>
      </c>
      <c r="AL130" s="25">
        <f t="shared" si="19"/>
        <v>0.37037037037037035</v>
      </c>
    </row>
    <row r="131" spans="1:38" x14ac:dyDescent="0.25">
      <c r="A131" s="11" t="s">
        <v>177</v>
      </c>
      <c r="B131" s="12">
        <v>803</v>
      </c>
      <c r="C131" s="13">
        <v>1</v>
      </c>
      <c r="D131" s="14" t="s">
        <v>54</v>
      </c>
      <c r="E131" s="15" t="s">
        <v>42</v>
      </c>
      <c r="F131" s="16">
        <v>1516</v>
      </c>
      <c r="G131" s="17">
        <v>5</v>
      </c>
      <c r="H131" s="18">
        <v>2279.5</v>
      </c>
      <c r="I131" s="18">
        <f t="shared" ref="I131:I194" si="20">IF(H131="n/a","n/a", (H131/1820))</f>
        <v>1.2524725274725275</v>
      </c>
      <c r="J131" s="19">
        <f t="shared" ref="J131:J194" si="21">IF(I131="n/a","n/a",IF(I131="n.d.","n.d.",IF(I131=0,0,B131/I131)))</f>
        <v>641.13182715507787</v>
      </c>
      <c r="K131" s="17">
        <v>214</v>
      </c>
      <c r="L131" s="18">
        <v>407</v>
      </c>
      <c r="M131" s="18">
        <f t="shared" ref="M131:M194" si="22">IF(L131="n/a","n/a",IF(L131="n.d.","n.d.",L131/1820))</f>
        <v>0.22362637362637364</v>
      </c>
      <c r="N131" s="12">
        <v>13247</v>
      </c>
      <c r="O131" s="12">
        <v>3</v>
      </c>
      <c r="P131" s="12">
        <v>1769</v>
      </c>
      <c r="Q131" s="12">
        <f t="shared" ref="Q131:Q194" si="23">SUM(N131:P131)</f>
        <v>15019</v>
      </c>
      <c r="R131" s="12">
        <v>0</v>
      </c>
      <c r="S131" s="20">
        <f t="shared" ref="S131:S194" si="24">Q131+R131</f>
        <v>15019</v>
      </c>
      <c r="T131" s="21">
        <f t="shared" ref="T131:T194" si="25">IF(S131="n/a","n/a",IF(S131="n.d.","n.d.",S131/B131))</f>
        <v>18.703611457036114</v>
      </c>
      <c r="U131" s="12">
        <v>14177</v>
      </c>
      <c r="V131" s="268">
        <f t="shared" ref="V131:V194" si="26">IF(U131="n/a","n/a",IF(U131="n.d.","n.d.",U131/B131))</f>
        <v>17.655043586550438</v>
      </c>
      <c r="W131" s="22">
        <f t="shared" ref="W131:W194" si="27">IF(U131="n/a","n/a",IF(U131="n.d.","n.d.",U131/S131))</f>
        <v>0.94393767894000935</v>
      </c>
      <c r="X131" s="12">
        <v>3295</v>
      </c>
      <c r="Y131" s="12">
        <v>4626</v>
      </c>
      <c r="Z131" s="12">
        <v>1850</v>
      </c>
      <c r="AA131" s="12">
        <v>5000</v>
      </c>
      <c r="AB131" s="12">
        <v>2700</v>
      </c>
      <c r="AC131" s="12">
        <v>2500</v>
      </c>
      <c r="AD131" s="12">
        <v>205</v>
      </c>
      <c r="AE131" s="12">
        <v>1587</v>
      </c>
      <c r="AF131" s="12">
        <v>543</v>
      </c>
      <c r="AG131" s="23">
        <f t="shared" ref="AG131:AG194" si="28">IF(AF131="n/a","n/a",(IF(AF131="n.d.","n.d.",(AF131/B131))))</f>
        <v>0.67621419676214201</v>
      </c>
      <c r="AH131" s="24">
        <v>235</v>
      </c>
      <c r="AI131" s="12">
        <v>4</v>
      </c>
      <c r="AJ131" s="12">
        <v>1500</v>
      </c>
      <c r="AK131" s="24">
        <v>1600</v>
      </c>
      <c r="AL131" s="25">
        <f t="shared" ref="AL131:AL194" si="29">IF(AK131="n/a","n/a",(IF(AK131="n.d.","n.d.",AK131/(F131*AI131))))</f>
        <v>0.26385224274406333</v>
      </c>
    </row>
    <row r="132" spans="1:38" x14ac:dyDescent="0.25">
      <c r="A132" s="11" t="s">
        <v>178</v>
      </c>
      <c r="B132" s="12">
        <v>667</v>
      </c>
      <c r="C132" s="13">
        <v>1</v>
      </c>
      <c r="D132" s="14" t="s">
        <v>54</v>
      </c>
      <c r="E132" s="15">
        <v>1</v>
      </c>
      <c r="F132" s="16">
        <v>1653</v>
      </c>
      <c r="G132" s="17">
        <v>2</v>
      </c>
      <c r="H132" s="18">
        <v>1653</v>
      </c>
      <c r="I132" s="18">
        <f t="shared" si="20"/>
        <v>0.90824175824175823</v>
      </c>
      <c r="J132" s="19">
        <f t="shared" si="21"/>
        <v>734.38596491228066</v>
      </c>
      <c r="K132" s="17">
        <v>8</v>
      </c>
      <c r="L132" s="18">
        <v>334</v>
      </c>
      <c r="M132" s="18">
        <f t="shared" si="22"/>
        <v>0.1835164835164835</v>
      </c>
      <c r="N132" s="12">
        <v>14030</v>
      </c>
      <c r="O132" s="12">
        <v>133</v>
      </c>
      <c r="P132" s="12">
        <v>224</v>
      </c>
      <c r="Q132" s="12">
        <f t="shared" si="23"/>
        <v>14387</v>
      </c>
      <c r="R132" s="12">
        <v>0</v>
      </c>
      <c r="S132" s="20">
        <f t="shared" si="24"/>
        <v>14387</v>
      </c>
      <c r="T132" s="21">
        <f t="shared" si="25"/>
        <v>21.569715142428784</v>
      </c>
      <c r="U132" s="12">
        <v>11079</v>
      </c>
      <c r="V132" s="268">
        <f t="shared" si="26"/>
        <v>16.610194902548727</v>
      </c>
      <c r="W132" s="22">
        <f t="shared" si="27"/>
        <v>0.77007020226593448</v>
      </c>
      <c r="X132" s="12">
        <v>2447</v>
      </c>
      <c r="Y132" s="12">
        <v>2795</v>
      </c>
      <c r="Z132" s="12">
        <v>1300</v>
      </c>
      <c r="AA132" s="12">
        <v>9106</v>
      </c>
      <c r="AB132" s="12">
        <v>564</v>
      </c>
      <c r="AC132" s="12">
        <v>625</v>
      </c>
      <c r="AD132" s="12">
        <v>68</v>
      </c>
      <c r="AE132" s="12">
        <v>448</v>
      </c>
      <c r="AF132" s="12">
        <v>473</v>
      </c>
      <c r="AG132" s="23">
        <f t="shared" si="28"/>
        <v>0.70914542728635677</v>
      </c>
      <c r="AH132" s="24">
        <v>120</v>
      </c>
      <c r="AI132" s="12">
        <v>7</v>
      </c>
      <c r="AJ132" s="12">
        <v>612</v>
      </c>
      <c r="AK132" s="24">
        <v>612</v>
      </c>
      <c r="AL132" s="25">
        <f t="shared" si="29"/>
        <v>5.2890847809178118E-2</v>
      </c>
    </row>
    <row r="133" spans="1:38" x14ac:dyDescent="0.25">
      <c r="A133" s="11" t="s">
        <v>179</v>
      </c>
      <c r="B133" s="12">
        <v>1398</v>
      </c>
      <c r="C133" s="13">
        <v>1</v>
      </c>
      <c r="D133" s="14" t="s">
        <v>44</v>
      </c>
      <c r="E133" s="15" t="s">
        <v>42</v>
      </c>
      <c r="F133" s="16">
        <v>1550</v>
      </c>
      <c r="G133" s="17">
        <v>7</v>
      </c>
      <c r="H133" s="18">
        <v>2919</v>
      </c>
      <c r="I133" s="18">
        <f t="shared" si="20"/>
        <v>1.6038461538461539</v>
      </c>
      <c r="J133" s="19">
        <f t="shared" si="21"/>
        <v>871.65467625899271</v>
      </c>
      <c r="K133" s="17">
        <v>26</v>
      </c>
      <c r="L133" s="18">
        <v>958</v>
      </c>
      <c r="M133" s="18">
        <f t="shared" si="22"/>
        <v>0.52637362637362639</v>
      </c>
      <c r="N133" s="12">
        <v>12331</v>
      </c>
      <c r="O133" s="12">
        <v>783</v>
      </c>
      <c r="P133" s="12">
        <v>1468</v>
      </c>
      <c r="Q133" s="12">
        <f t="shared" si="23"/>
        <v>14582</v>
      </c>
      <c r="R133" s="12">
        <v>0</v>
      </c>
      <c r="S133" s="20">
        <f t="shared" si="24"/>
        <v>14582</v>
      </c>
      <c r="T133" s="21">
        <f t="shared" si="25"/>
        <v>10.430615164520743</v>
      </c>
      <c r="U133" s="12">
        <v>15965</v>
      </c>
      <c r="V133" s="268">
        <f t="shared" si="26"/>
        <v>11.419885550786839</v>
      </c>
      <c r="W133" s="22">
        <f t="shared" si="27"/>
        <v>1.0948429570703606</v>
      </c>
      <c r="X133" s="12">
        <v>6423</v>
      </c>
      <c r="Y133" s="12">
        <v>4763</v>
      </c>
      <c r="Z133" s="12">
        <v>750</v>
      </c>
      <c r="AA133" s="12">
        <v>7667</v>
      </c>
      <c r="AB133" s="12">
        <v>3564</v>
      </c>
      <c r="AC133" s="12">
        <v>250</v>
      </c>
      <c r="AD133" s="12">
        <v>181</v>
      </c>
      <c r="AE133" s="12">
        <v>1723</v>
      </c>
      <c r="AF133" s="12">
        <v>1213</v>
      </c>
      <c r="AG133" s="23">
        <f t="shared" si="28"/>
        <v>0.86766809728183114</v>
      </c>
      <c r="AH133" s="24">
        <v>182</v>
      </c>
      <c r="AI133" s="12">
        <v>9</v>
      </c>
      <c r="AJ133" s="12">
        <v>2048</v>
      </c>
      <c r="AK133" s="24">
        <v>6144</v>
      </c>
      <c r="AL133" s="25">
        <f t="shared" si="29"/>
        <v>0.44043010752688172</v>
      </c>
    </row>
    <row r="134" spans="1:38" x14ac:dyDescent="0.25">
      <c r="A134" s="11" t="s">
        <v>180</v>
      </c>
      <c r="B134" s="12">
        <v>809</v>
      </c>
      <c r="C134" s="13">
        <v>1</v>
      </c>
      <c r="D134" s="14" t="s">
        <v>65</v>
      </c>
      <c r="E134" s="15" t="s">
        <v>42</v>
      </c>
      <c r="F134" s="16">
        <v>1384</v>
      </c>
      <c r="G134" s="17">
        <v>6</v>
      </c>
      <c r="H134" s="18">
        <v>2097.5</v>
      </c>
      <c r="I134" s="18">
        <f t="shared" si="20"/>
        <v>1.1524725274725274</v>
      </c>
      <c r="J134" s="19">
        <f t="shared" si="21"/>
        <v>701.96901072705612</v>
      </c>
      <c r="K134" s="17">
        <v>11</v>
      </c>
      <c r="L134" s="18">
        <v>195</v>
      </c>
      <c r="M134" s="18">
        <f t="shared" si="22"/>
        <v>0.10714285714285714</v>
      </c>
      <c r="N134" s="12">
        <v>12132</v>
      </c>
      <c r="O134" s="12">
        <v>38</v>
      </c>
      <c r="P134" s="12">
        <v>370</v>
      </c>
      <c r="Q134" s="12">
        <f t="shared" si="23"/>
        <v>12540</v>
      </c>
      <c r="R134" s="12">
        <v>2</v>
      </c>
      <c r="S134" s="20">
        <f t="shared" si="24"/>
        <v>12542</v>
      </c>
      <c r="T134" s="21">
        <f t="shared" si="25"/>
        <v>15.503090234857849</v>
      </c>
      <c r="U134" s="12">
        <v>5522</v>
      </c>
      <c r="V134" s="268">
        <f t="shared" si="26"/>
        <v>6.8257107540173054</v>
      </c>
      <c r="W134" s="22">
        <f t="shared" si="27"/>
        <v>0.44028065699250518</v>
      </c>
      <c r="X134" s="12">
        <v>1541</v>
      </c>
      <c r="Y134" s="12">
        <v>2357</v>
      </c>
      <c r="Z134" s="12">
        <v>500</v>
      </c>
      <c r="AA134" s="12">
        <v>5662</v>
      </c>
      <c r="AB134" s="12">
        <v>1191</v>
      </c>
      <c r="AC134" s="12">
        <v>1250</v>
      </c>
      <c r="AD134" s="12">
        <v>0</v>
      </c>
      <c r="AE134" s="12">
        <v>0</v>
      </c>
      <c r="AF134" s="12">
        <v>376</v>
      </c>
      <c r="AG134" s="23">
        <f t="shared" si="28"/>
        <v>0.46477132262051918</v>
      </c>
      <c r="AH134" s="24">
        <v>179.5</v>
      </c>
      <c r="AI134" s="12">
        <v>3</v>
      </c>
      <c r="AJ134" s="12">
        <v>750</v>
      </c>
      <c r="AK134" s="24">
        <v>1125</v>
      </c>
      <c r="AL134" s="25">
        <f t="shared" si="29"/>
        <v>0.27095375722543352</v>
      </c>
    </row>
    <row r="135" spans="1:38" x14ac:dyDescent="0.25">
      <c r="A135" s="11" t="s">
        <v>181</v>
      </c>
      <c r="B135" s="12">
        <v>63018</v>
      </c>
      <c r="C135" s="13">
        <v>1</v>
      </c>
      <c r="D135" s="14" t="s">
        <v>61</v>
      </c>
      <c r="E135" s="15" t="s">
        <v>42</v>
      </c>
      <c r="F135" s="16">
        <v>3186</v>
      </c>
      <c r="G135" s="17">
        <v>47</v>
      </c>
      <c r="H135" s="18">
        <v>49846</v>
      </c>
      <c r="I135" s="18">
        <f t="shared" si="20"/>
        <v>27.387912087912088</v>
      </c>
      <c r="J135" s="19">
        <f t="shared" si="21"/>
        <v>2300.9421016731535</v>
      </c>
      <c r="K135" s="17">
        <v>141</v>
      </c>
      <c r="L135" s="18">
        <v>1802</v>
      </c>
      <c r="M135" s="18">
        <f t="shared" si="22"/>
        <v>0.99010989010989015</v>
      </c>
      <c r="N135" s="12">
        <v>124892</v>
      </c>
      <c r="O135" s="12">
        <v>4419</v>
      </c>
      <c r="P135" s="12">
        <v>25160</v>
      </c>
      <c r="Q135" s="12">
        <f t="shared" si="23"/>
        <v>154471</v>
      </c>
      <c r="R135" s="12">
        <v>0</v>
      </c>
      <c r="S135" s="20">
        <f t="shared" si="24"/>
        <v>154471</v>
      </c>
      <c r="T135" s="21">
        <f t="shared" si="25"/>
        <v>2.4512202862674157</v>
      </c>
      <c r="U135" s="12">
        <v>478922</v>
      </c>
      <c r="V135" s="268">
        <f t="shared" si="26"/>
        <v>7.5997651464660887</v>
      </c>
      <c r="W135" s="22">
        <f t="shared" si="27"/>
        <v>3.1004007224657055</v>
      </c>
      <c r="X135" s="12">
        <v>42498</v>
      </c>
      <c r="Y135" s="12">
        <v>27565</v>
      </c>
      <c r="Z135" s="12">
        <v>46272</v>
      </c>
      <c r="AA135" s="12">
        <v>241208</v>
      </c>
      <c r="AB135" s="12">
        <v>251069</v>
      </c>
      <c r="AC135" s="12">
        <v>24374</v>
      </c>
      <c r="AD135" s="12">
        <v>900</v>
      </c>
      <c r="AE135" s="12">
        <v>18087</v>
      </c>
      <c r="AF135" s="12">
        <v>12429</v>
      </c>
      <c r="AG135" s="23">
        <f t="shared" si="28"/>
        <v>0.19722936303913169</v>
      </c>
      <c r="AH135" s="24">
        <v>2790</v>
      </c>
      <c r="AI135" s="12">
        <v>36</v>
      </c>
      <c r="AJ135" s="12">
        <v>30222</v>
      </c>
      <c r="AK135" s="24">
        <v>28170</v>
      </c>
      <c r="AL135" s="25">
        <f t="shared" si="29"/>
        <v>0.24560577526679223</v>
      </c>
    </row>
    <row r="136" spans="1:38" x14ac:dyDescent="0.25">
      <c r="A136" s="11" t="s">
        <v>182</v>
      </c>
      <c r="B136" s="12">
        <v>892</v>
      </c>
      <c r="C136" s="13">
        <v>1</v>
      </c>
      <c r="D136" s="14" t="s">
        <v>52</v>
      </c>
      <c r="E136" s="15" t="s">
        <v>42</v>
      </c>
      <c r="F136" s="16">
        <v>1248</v>
      </c>
      <c r="G136" s="17">
        <v>4</v>
      </c>
      <c r="H136" s="18">
        <v>1488</v>
      </c>
      <c r="I136" s="18">
        <f t="shared" si="20"/>
        <v>0.81758241758241756</v>
      </c>
      <c r="J136" s="19">
        <f t="shared" si="21"/>
        <v>1091.0215053763441</v>
      </c>
      <c r="K136" s="17">
        <v>114</v>
      </c>
      <c r="L136" s="18">
        <v>1812.5</v>
      </c>
      <c r="M136" s="18">
        <f t="shared" si="22"/>
        <v>0.99587912087912089</v>
      </c>
      <c r="N136" s="12">
        <v>12546</v>
      </c>
      <c r="O136" s="12">
        <v>168</v>
      </c>
      <c r="P136" s="12">
        <v>1794</v>
      </c>
      <c r="Q136" s="12">
        <f t="shared" si="23"/>
        <v>14508</v>
      </c>
      <c r="R136" s="12">
        <v>0</v>
      </c>
      <c r="S136" s="20">
        <f t="shared" si="24"/>
        <v>14508</v>
      </c>
      <c r="T136" s="21">
        <f t="shared" si="25"/>
        <v>16.264573991031391</v>
      </c>
      <c r="U136" s="12">
        <v>10630</v>
      </c>
      <c r="V136" s="268">
        <f t="shared" si="26"/>
        <v>11.917040358744394</v>
      </c>
      <c r="W136" s="22">
        <f t="shared" si="27"/>
        <v>0.7326992004411359</v>
      </c>
      <c r="X136" s="12">
        <v>3038</v>
      </c>
      <c r="Y136" s="12">
        <v>3135</v>
      </c>
      <c r="Z136" s="12">
        <v>6750</v>
      </c>
      <c r="AA136" s="12">
        <v>2850</v>
      </c>
      <c r="AB136" s="12">
        <v>2863</v>
      </c>
      <c r="AC136" s="12">
        <v>5500</v>
      </c>
      <c r="AD136" s="12">
        <v>70</v>
      </c>
      <c r="AE136" s="12">
        <v>471</v>
      </c>
      <c r="AF136" s="12">
        <v>278</v>
      </c>
      <c r="AG136" s="23">
        <f t="shared" si="28"/>
        <v>0.31165919282511212</v>
      </c>
      <c r="AH136" s="24">
        <v>300</v>
      </c>
      <c r="AI136" s="12">
        <v>7</v>
      </c>
      <c r="AJ136" s="12">
        <v>900</v>
      </c>
      <c r="AK136" s="24">
        <v>2100</v>
      </c>
      <c r="AL136" s="25">
        <f t="shared" si="29"/>
        <v>0.24038461538461539</v>
      </c>
    </row>
    <row r="137" spans="1:38" x14ac:dyDescent="0.25">
      <c r="A137" s="11" t="s">
        <v>183</v>
      </c>
      <c r="B137" s="12">
        <v>2092</v>
      </c>
      <c r="C137" s="13">
        <v>1</v>
      </c>
      <c r="D137" s="14" t="s">
        <v>44</v>
      </c>
      <c r="E137" s="15" t="s">
        <v>42</v>
      </c>
      <c r="F137" s="16">
        <v>2000</v>
      </c>
      <c r="G137" s="17">
        <v>5</v>
      </c>
      <c r="H137" s="18">
        <v>2933</v>
      </c>
      <c r="I137" s="18">
        <f t="shared" si="20"/>
        <v>1.6115384615384616</v>
      </c>
      <c r="J137" s="19">
        <f t="shared" si="21"/>
        <v>1298.1384248210024</v>
      </c>
      <c r="K137" s="17">
        <v>39</v>
      </c>
      <c r="L137" s="18">
        <v>456</v>
      </c>
      <c r="M137" s="18">
        <f t="shared" si="22"/>
        <v>0.25054945054945055</v>
      </c>
      <c r="N137" s="12">
        <v>12994</v>
      </c>
      <c r="O137" s="12">
        <v>7</v>
      </c>
      <c r="P137" s="12">
        <v>2234</v>
      </c>
      <c r="Q137" s="12">
        <f t="shared" si="23"/>
        <v>15235</v>
      </c>
      <c r="R137" s="12">
        <v>0</v>
      </c>
      <c r="S137" s="20">
        <f t="shared" si="24"/>
        <v>15235</v>
      </c>
      <c r="T137" s="21">
        <f t="shared" si="25"/>
        <v>7.2825047801147225</v>
      </c>
      <c r="U137" s="12">
        <v>21252</v>
      </c>
      <c r="V137" s="268">
        <f t="shared" si="26"/>
        <v>10.158699808795411</v>
      </c>
      <c r="W137" s="22">
        <f t="shared" si="27"/>
        <v>1.3949458483754513</v>
      </c>
      <c r="X137" s="12">
        <v>9316</v>
      </c>
      <c r="Y137" s="12">
        <v>4911</v>
      </c>
      <c r="Z137" s="12">
        <v>4261</v>
      </c>
      <c r="AA137" s="12">
        <v>12004</v>
      </c>
      <c r="AB137" s="12">
        <v>2449</v>
      </c>
      <c r="AC137" s="12">
        <v>2482</v>
      </c>
      <c r="AD137" s="12">
        <v>0</v>
      </c>
      <c r="AE137" s="12">
        <v>0</v>
      </c>
      <c r="AF137" s="12">
        <v>606</v>
      </c>
      <c r="AG137" s="23">
        <f t="shared" si="28"/>
        <v>0.28967495219885275</v>
      </c>
      <c r="AH137" s="24">
        <v>198</v>
      </c>
      <c r="AI137" s="12">
        <v>10</v>
      </c>
      <c r="AJ137" s="12">
        <v>4152</v>
      </c>
      <c r="AK137" s="24">
        <v>4152</v>
      </c>
      <c r="AL137" s="25">
        <f t="shared" si="29"/>
        <v>0.20760000000000001</v>
      </c>
    </row>
    <row r="138" spans="1:38" x14ac:dyDescent="0.25">
      <c r="A138" s="11" t="s">
        <v>184</v>
      </c>
      <c r="B138" s="12">
        <v>122</v>
      </c>
      <c r="C138" s="13">
        <v>1</v>
      </c>
      <c r="D138" s="14" t="s">
        <v>52</v>
      </c>
      <c r="E138" s="15" t="s">
        <v>42</v>
      </c>
      <c r="F138" s="16">
        <v>1261</v>
      </c>
      <c r="G138" s="17">
        <v>2</v>
      </c>
      <c r="H138" s="18">
        <v>1506</v>
      </c>
      <c r="I138" s="18">
        <f t="shared" si="20"/>
        <v>0.82747252747252742</v>
      </c>
      <c r="J138" s="19">
        <f t="shared" si="21"/>
        <v>147.43691899070387</v>
      </c>
      <c r="K138" s="17">
        <v>384</v>
      </c>
      <c r="L138" s="18">
        <v>600.75</v>
      </c>
      <c r="M138" s="18">
        <f t="shared" si="22"/>
        <v>0.33008241758241758</v>
      </c>
      <c r="N138" s="12">
        <v>13778</v>
      </c>
      <c r="O138" s="12">
        <v>8</v>
      </c>
      <c r="P138" s="12">
        <v>2085</v>
      </c>
      <c r="Q138" s="12">
        <f t="shared" si="23"/>
        <v>15871</v>
      </c>
      <c r="R138" s="12">
        <v>0</v>
      </c>
      <c r="S138" s="20">
        <f t="shared" si="24"/>
        <v>15871</v>
      </c>
      <c r="T138" s="21">
        <f t="shared" si="25"/>
        <v>130.09016393442624</v>
      </c>
      <c r="U138" s="12">
        <v>6071</v>
      </c>
      <c r="V138" s="268">
        <f t="shared" si="26"/>
        <v>49.76229508196721</v>
      </c>
      <c r="W138" s="22">
        <f t="shared" si="27"/>
        <v>0.38252158024069055</v>
      </c>
      <c r="X138" s="12">
        <v>1075</v>
      </c>
      <c r="Y138" s="12">
        <v>3544</v>
      </c>
      <c r="Z138" s="12">
        <v>1275</v>
      </c>
      <c r="AA138" s="12">
        <v>3461</v>
      </c>
      <c r="AB138" s="12">
        <v>2881</v>
      </c>
      <c r="AC138" s="12">
        <v>5334</v>
      </c>
      <c r="AD138" s="12">
        <v>226</v>
      </c>
      <c r="AE138" s="12">
        <v>971</v>
      </c>
      <c r="AF138" s="12">
        <v>489</v>
      </c>
      <c r="AG138" s="23">
        <f t="shared" si="28"/>
        <v>4.0081967213114753</v>
      </c>
      <c r="AH138" s="24">
        <v>493</v>
      </c>
      <c r="AI138" s="12">
        <v>5</v>
      </c>
      <c r="AJ138" s="12">
        <v>584</v>
      </c>
      <c r="AK138" s="24">
        <v>2319.75</v>
      </c>
      <c r="AL138" s="25">
        <f t="shared" si="29"/>
        <v>0.36792228390166537</v>
      </c>
    </row>
    <row r="139" spans="1:38" x14ac:dyDescent="0.25">
      <c r="A139" s="11" t="s">
        <v>185</v>
      </c>
      <c r="B139" s="12">
        <v>9893</v>
      </c>
      <c r="C139" s="13">
        <v>1</v>
      </c>
      <c r="D139" s="14" t="s">
        <v>54</v>
      </c>
      <c r="E139" s="15" t="s">
        <v>42</v>
      </c>
      <c r="F139" s="16">
        <v>2900</v>
      </c>
      <c r="G139" s="17">
        <v>18</v>
      </c>
      <c r="H139" s="18">
        <v>14836.25</v>
      </c>
      <c r="I139" s="18">
        <f t="shared" si="20"/>
        <v>8.1517857142857135</v>
      </c>
      <c r="J139" s="19">
        <f t="shared" si="21"/>
        <v>1213.5991237677986</v>
      </c>
      <c r="K139" s="17">
        <v>63</v>
      </c>
      <c r="L139" s="18">
        <v>515</v>
      </c>
      <c r="M139" s="18">
        <f t="shared" si="22"/>
        <v>0.28296703296703296</v>
      </c>
      <c r="N139" s="12">
        <v>26004</v>
      </c>
      <c r="O139" s="12">
        <v>59</v>
      </c>
      <c r="P139" s="12">
        <v>4315</v>
      </c>
      <c r="Q139" s="12">
        <f t="shared" si="23"/>
        <v>30378</v>
      </c>
      <c r="R139" s="12">
        <v>0</v>
      </c>
      <c r="S139" s="20">
        <f t="shared" si="24"/>
        <v>30378</v>
      </c>
      <c r="T139" s="21">
        <f t="shared" si="25"/>
        <v>3.0706560194076622</v>
      </c>
      <c r="U139" s="12">
        <v>68508</v>
      </c>
      <c r="V139" s="268">
        <f t="shared" si="26"/>
        <v>6.9248963913878496</v>
      </c>
      <c r="W139" s="22">
        <f t="shared" si="27"/>
        <v>2.2551846731187042</v>
      </c>
      <c r="X139" s="12">
        <v>26316</v>
      </c>
      <c r="Y139" s="12">
        <v>13454</v>
      </c>
      <c r="Z139" s="12">
        <v>4350</v>
      </c>
      <c r="AA139" s="12">
        <v>34483</v>
      </c>
      <c r="AB139" s="12">
        <v>23334</v>
      </c>
      <c r="AC139" s="12">
        <v>39929</v>
      </c>
      <c r="AD139" s="12">
        <v>568</v>
      </c>
      <c r="AE139" s="12">
        <v>4053</v>
      </c>
      <c r="AF139" s="12">
        <v>4155</v>
      </c>
      <c r="AG139" s="23">
        <f t="shared" si="28"/>
        <v>0.41999393510563027</v>
      </c>
      <c r="AH139" s="24">
        <v>550</v>
      </c>
      <c r="AI139" s="12">
        <v>7</v>
      </c>
      <c r="AJ139" s="12">
        <v>3605</v>
      </c>
      <c r="AK139" s="24">
        <v>3605</v>
      </c>
      <c r="AL139" s="25">
        <f t="shared" si="29"/>
        <v>0.17758620689655172</v>
      </c>
    </row>
    <row r="140" spans="1:38" x14ac:dyDescent="0.25">
      <c r="A140" s="11" t="s">
        <v>186</v>
      </c>
      <c r="B140" s="12">
        <v>245</v>
      </c>
      <c r="C140" s="13">
        <v>1</v>
      </c>
      <c r="D140" s="14" t="s">
        <v>39</v>
      </c>
      <c r="E140" s="15" t="s">
        <v>42</v>
      </c>
      <c r="F140" s="16">
        <v>900</v>
      </c>
      <c r="G140" s="17">
        <v>1</v>
      </c>
      <c r="H140" s="18">
        <v>900</v>
      </c>
      <c r="I140" s="18">
        <f t="shared" si="20"/>
        <v>0.49450549450549453</v>
      </c>
      <c r="J140" s="19">
        <f t="shared" si="21"/>
        <v>495.4444444444444</v>
      </c>
      <c r="K140" s="17">
        <v>0</v>
      </c>
      <c r="L140" s="18">
        <v>0</v>
      </c>
      <c r="M140" s="18">
        <f t="shared" si="22"/>
        <v>0</v>
      </c>
      <c r="N140" s="12">
        <v>3480</v>
      </c>
      <c r="O140" s="12">
        <v>118</v>
      </c>
      <c r="P140" s="12">
        <v>455</v>
      </c>
      <c r="Q140" s="12">
        <f t="shared" si="23"/>
        <v>4053</v>
      </c>
      <c r="R140" s="12">
        <v>0</v>
      </c>
      <c r="S140" s="20">
        <f t="shared" si="24"/>
        <v>4053</v>
      </c>
      <c r="T140" s="21">
        <f t="shared" si="25"/>
        <v>16.542857142857144</v>
      </c>
      <c r="U140" s="12">
        <v>3000</v>
      </c>
      <c r="V140" s="268">
        <f t="shared" si="26"/>
        <v>12.244897959183673</v>
      </c>
      <c r="W140" s="22">
        <f t="shared" si="27"/>
        <v>0.74019245003700962</v>
      </c>
      <c r="X140" s="12">
        <v>1700</v>
      </c>
      <c r="Y140" s="12">
        <v>1755</v>
      </c>
      <c r="Z140" s="12">
        <v>100</v>
      </c>
      <c r="AA140" s="12">
        <v>1000</v>
      </c>
      <c r="AB140" s="12">
        <v>1103</v>
      </c>
      <c r="AC140" s="12">
        <v>300</v>
      </c>
      <c r="AD140" s="12">
        <v>1</v>
      </c>
      <c r="AE140" s="12">
        <v>25</v>
      </c>
      <c r="AF140" s="12">
        <v>71</v>
      </c>
      <c r="AG140" s="23">
        <f t="shared" si="28"/>
        <v>0.28979591836734692</v>
      </c>
      <c r="AH140" s="24">
        <v>46.5</v>
      </c>
      <c r="AI140" s="12">
        <v>3</v>
      </c>
      <c r="AJ140" s="12">
        <v>200</v>
      </c>
      <c r="AK140" s="24">
        <v>66.67</v>
      </c>
      <c r="AL140" s="25">
        <f t="shared" si="29"/>
        <v>2.4692592592592592E-2</v>
      </c>
    </row>
    <row r="141" spans="1:38" x14ac:dyDescent="0.25">
      <c r="A141" s="11" t="s">
        <v>187</v>
      </c>
      <c r="B141" s="12">
        <v>855</v>
      </c>
      <c r="C141" s="13">
        <v>1</v>
      </c>
      <c r="D141" s="14" t="s">
        <v>54</v>
      </c>
      <c r="E141" s="15" t="s">
        <v>42</v>
      </c>
      <c r="F141" s="16">
        <v>950</v>
      </c>
      <c r="G141" s="17">
        <v>1</v>
      </c>
      <c r="H141" s="18">
        <v>950</v>
      </c>
      <c r="I141" s="18">
        <f t="shared" si="20"/>
        <v>0.52197802197802201</v>
      </c>
      <c r="J141" s="19">
        <f t="shared" si="21"/>
        <v>1638</v>
      </c>
      <c r="K141" s="17">
        <v>24</v>
      </c>
      <c r="L141" s="18">
        <v>677</v>
      </c>
      <c r="M141" s="18">
        <f t="shared" si="22"/>
        <v>0.37197802197802199</v>
      </c>
      <c r="N141" s="12">
        <v>7270</v>
      </c>
      <c r="O141" s="12">
        <v>0</v>
      </c>
      <c r="P141" s="12">
        <v>1011</v>
      </c>
      <c r="Q141" s="12">
        <f t="shared" si="23"/>
        <v>8281</v>
      </c>
      <c r="R141" s="12">
        <v>0</v>
      </c>
      <c r="S141" s="20">
        <f t="shared" si="24"/>
        <v>8281</v>
      </c>
      <c r="T141" s="21">
        <f t="shared" si="25"/>
        <v>9.685380116959065</v>
      </c>
      <c r="U141" s="12">
        <v>5090</v>
      </c>
      <c r="V141" s="268">
        <f t="shared" si="26"/>
        <v>5.9532163742690054</v>
      </c>
      <c r="W141" s="22">
        <f t="shared" si="27"/>
        <v>0.61466006520951577</v>
      </c>
      <c r="X141" s="12">
        <v>1903</v>
      </c>
      <c r="Y141" s="12">
        <v>2218</v>
      </c>
      <c r="Z141" s="12">
        <v>156</v>
      </c>
      <c r="AA141" s="12">
        <v>3452</v>
      </c>
      <c r="AB141" s="12">
        <v>190</v>
      </c>
      <c r="AC141" s="12">
        <v>1618</v>
      </c>
      <c r="AD141" s="12">
        <v>0</v>
      </c>
      <c r="AE141" s="12">
        <v>0</v>
      </c>
      <c r="AF141" s="12">
        <v>149</v>
      </c>
      <c r="AG141" s="23">
        <f t="shared" si="28"/>
        <v>0.17426900584795321</v>
      </c>
      <c r="AH141" s="24">
        <v>225</v>
      </c>
      <c r="AI141" s="12">
        <v>5</v>
      </c>
      <c r="AJ141" s="12">
        <v>1500</v>
      </c>
      <c r="AK141" s="24">
        <v>2000</v>
      </c>
      <c r="AL141" s="25">
        <f t="shared" si="29"/>
        <v>0.42105263157894735</v>
      </c>
    </row>
    <row r="142" spans="1:38" x14ac:dyDescent="0.25">
      <c r="A142" s="11" t="s">
        <v>188</v>
      </c>
      <c r="B142" s="12">
        <v>362</v>
      </c>
      <c r="C142" s="13">
        <v>1</v>
      </c>
      <c r="D142" s="14" t="s">
        <v>65</v>
      </c>
      <c r="E142" s="15" t="s">
        <v>42</v>
      </c>
      <c r="F142" s="16">
        <v>1332</v>
      </c>
      <c r="G142" s="17">
        <v>2</v>
      </c>
      <c r="H142" s="18">
        <v>1572</v>
      </c>
      <c r="I142" s="18">
        <f t="shared" si="20"/>
        <v>0.86373626373626378</v>
      </c>
      <c r="J142" s="19">
        <f t="shared" si="21"/>
        <v>419.10941475826968</v>
      </c>
      <c r="K142" s="17">
        <v>22</v>
      </c>
      <c r="L142" s="18">
        <v>428.5</v>
      </c>
      <c r="M142" s="18">
        <f t="shared" si="22"/>
        <v>0.23543956043956044</v>
      </c>
      <c r="N142" s="12">
        <v>4968</v>
      </c>
      <c r="O142" s="12">
        <v>52</v>
      </c>
      <c r="P142" s="12">
        <v>287</v>
      </c>
      <c r="Q142" s="12">
        <f t="shared" si="23"/>
        <v>5307</v>
      </c>
      <c r="R142" s="12">
        <v>0</v>
      </c>
      <c r="S142" s="20">
        <f t="shared" si="24"/>
        <v>5307</v>
      </c>
      <c r="T142" s="21">
        <f t="shared" si="25"/>
        <v>14.660220994475138</v>
      </c>
      <c r="U142" s="12">
        <v>1553</v>
      </c>
      <c r="V142" s="268">
        <f t="shared" si="26"/>
        <v>4.2900552486187848</v>
      </c>
      <c r="W142" s="22">
        <f t="shared" si="27"/>
        <v>0.29263237233842093</v>
      </c>
      <c r="X142" s="12">
        <v>504</v>
      </c>
      <c r="Y142" s="12">
        <v>1305</v>
      </c>
      <c r="Z142" s="12">
        <v>250</v>
      </c>
      <c r="AA142" s="12">
        <v>3000</v>
      </c>
      <c r="AB142" s="12">
        <v>612</v>
      </c>
      <c r="AC142" s="12">
        <v>36</v>
      </c>
      <c r="AD142" s="12">
        <v>49</v>
      </c>
      <c r="AE142" s="12">
        <v>538</v>
      </c>
      <c r="AF142" s="12">
        <v>58</v>
      </c>
      <c r="AG142" s="23">
        <f t="shared" si="28"/>
        <v>0.16022099447513813</v>
      </c>
      <c r="AH142" s="24">
        <v>236.9</v>
      </c>
      <c r="AI142" s="12">
        <v>3</v>
      </c>
      <c r="AJ142" s="12">
        <v>850</v>
      </c>
      <c r="AK142" s="24">
        <v>1210</v>
      </c>
      <c r="AL142" s="25">
        <f t="shared" si="29"/>
        <v>0.30280280280280281</v>
      </c>
    </row>
    <row r="143" spans="1:38" x14ac:dyDescent="0.25">
      <c r="A143" s="11" t="s">
        <v>189</v>
      </c>
      <c r="B143" s="12">
        <v>2132</v>
      </c>
      <c r="C143" s="13">
        <v>1</v>
      </c>
      <c r="D143" s="14" t="s">
        <v>52</v>
      </c>
      <c r="E143" s="15" t="s">
        <v>42</v>
      </c>
      <c r="F143" s="16">
        <v>2050</v>
      </c>
      <c r="G143" s="17">
        <v>8</v>
      </c>
      <c r="H143" s="18">
        <v>3842.5</v>
      </c>
      <c r="I143" s="18">
        <f t="shared" si="20"/>
        <v>2.1112637362637363</v>
      </c>
      <c r="J143" s="19">
        <f t="shared" si="21"/>
        <v>1009.8217306441119</v>
      </c>
      <c r="K143" s="17">
        <v>4</v>
      </c>
      <c r="L143" s="18">
        <v>100</v>
      </c>
      <c r="M143" s="18">
        <f t="shared" si="22"/>
        <v>5.4945054945054944E-2</v>
      </c>
      <c r="N143" s="12">
        <v>15980</v>
      </c>
      <c r="O143" s="12">
        <v>47</v>
      </c>
      <c r="P143" s="12">
        <v>3112</v>
      </c>
      <c r="Q143" s="12">
        <f t="shared" si="23"/>
        <v>19139</v>
      </c>
      <c r="R143" s="12">
        <v>0</v>
      </c>
      <c r="S143" s="20">
        <f t="shared" si="24"/>
        <v>19139</v>
      </c>
      <c r="T143" s="21">
        <f t="shared" si="25"/>
        <v>8.9770168855534713</v>
      </c>
      <c r="U143" s="12">
        <v>13455</v>
      </c>
      <c r="V143" s="268">
        <f t="shared" si="26"/>
        <v>6.3109756097560972</v>
      </c>
      <c r="W143" s="22">
        <f t="shared" si="27"/>
        <v>0.70301478656147132</v>
      </c>
      <c r="X143" s="12">
        <v>4232</v>
      </c>
      <c r="Y143" s="12">
        <v>4259</v>
      </c>
      <c r="Z143" s="12">
        <v>500</v>
      </c>
      <c r="AA143" s="12">
        <v>12600</v>
      </c>
      <c r="AB143" s="12">
        <v>3224</v>
      </c>
      <c r="AC143" s="12">
        <v>400</v>
      </c>
      <c r="AD143" s="12">
        <v>158</v>
      </c>
      <c r="AE143" s="12">
        <v>939</v>
      </c>
      <c r="AF143" s="12">
        <v>1032</v>
      </c>
      <c r="AG143" s="23">
        <f t="shared" si="28"/>
        <v>0.48405253283302063</v>
      </c>
      <c r="AH143" s="24">
        <v>300</v>
      </c>
      <c r="AI143" s="12">
        <v>6</v>
      </c>
      <c r="AJ143" s="12">
        <v>1115</v>
      </c>
      <c r="AK143" s="24">
        <v>700</v>
      </c>
      <c r="AL143" s="25">
        <f t="shared" si="29"/>
        <v>5.6910569105691054E-2</v>
      </c>
    </row>
    <row r="144" spans="1:38" x14ac:dyDescent="0.25">
      <c r="A144" s="11" t="s">
        <v>190</v>
      </c>
      <c r="B144" s="12">
        <v>7138</v>
      </c>
      <c r="C144" s="13">
        <v>4</v>
      </c>
      <c r="D144" s="14" t="s">
        <v>61</v>
      </c>
      <c r="E144" s="15">
        <v>3</v>
      </c>
      <c r="F144" s="16">
        <v>3645</v>
      </c>
      <c r="G144" s="17">
        <v>10</v>
      </c>
      <c r="H144" s="18">
        <v>1047.75</v>
      </c>
      <c r="I144" s="18">
        <f t="shared" si="20"/>
        <v>0.57568681318681314</v>
      </c>
      <c r="J144" s="19">
        <f t="shared" si="21"/>
        <v>12399.102839417801</v>
      </c>
      <c r="K144" s="17">
        <v>45</v>
      </c>
      <c r="L144" s="18">
        <v>2148.5</v>
      </c>
      <c r="M144" s="18">
        <f t="shared" si="22"/>
        <v>1.1804945054945055</v>
      </c>
      <c r="N144" s="12">
        <v>46314</v>
      </c>
      <c r="O144" s="12">
        <v>384</v>
      </c>
      <c r="P144" s="12">
        <v>2941</v>
      </c>
      <c r="Q144" s="12">
        <f t="shared" si="23"/>
        <v>49639</v>
      </c>
      <c r="R144" s="12">
        <v>0</v>
      </c>
      <c r="S144" s="20">
        <f t="shared" si="24"/>
        <v>49639</v>
      </c>
      <c r="T144" s="21">
        <f t="shared" si="25"/>
        <v>6.9541888484169236</v>
      </c>
      <c r="U144" s="12">
        <v>21260</v>
      </c>
      <c r="V144" s="268">
        <f t="shared" si="26"/>
        <v>2.9784253292238723</v>
      </c>
      <c r="W144" s="22">
        <f t="shared" si="27"/>
        <v>0.42829227019077742</v>
      </c>
      <c r="X144" s="12">
        <v>7800</v>
      </c>
      <c r="Y144" s="12">
        <v>9139</v>
      </c>
      <c r="Z144" s="12">
        <v>2244</v>
      </c>
      <c r="AA144" s="12">
        <v>10489</v>
      </c>
      <c r="AB144" s="12">
        <v>5983</v>
      </c>
      <c r="AC144" s="12">
        <v>177</v>
      </c>
      <c r="AD144" s="12">
        <v>0</v>
      </c>
      <c r="AE144" s="12">
        <v>0</v>
      </c>
      <c r="AF144" s="12">
        <v>554</v>
      </c>
      <c r="AG144" s="23">
        <f t="shared" si="28"/>
        <v>7.7612776688147936E-2</v>
      </c>
      <c r="AH144" s="24">
        <v>495</v>
      </c>
      <c r="AI144" s="12">
        <v>16</v>
      </c>
      <c r="AJ144" s="12">
        <v>3611</v>
      </c>
      <c r="AK144" s="24">
        <v>1891</v>
      </c>
      <c r="AL144" s="25">
        <f t="shared" si="29"/>
        <v>3.2424554183813445E-2</v>
      </c>
    </row>
    <row r="145" spans="1:38" x14ac:dyDescent="0.25">
      <c r="A145" s="11" t="s">
        <v>191</v>
      </c>
      <c r="B145" s="12">
        <v>28016</v>
      </c>
      <c r="C145" s="13">
        <v>1</v>
      </c>
      <c r="D145" s="14" t="s">
        <v>39</v>
      </c>
      <c r="E145" s="15" t="s">
        <v>42</v>
      </c>
      <c r="F145" s="16">
        <v>3192</v>
      </c>
      <c r="G145" s="17">
        <v>22</v>
      </c>
      <c r="H145" s="18">
        <v>22234</v>
      </c>
      <c r="I145" s="18">
        <f t="shared" si="20"/>
        <v>12.216483516483516</v>
      </c>
      <c r="J145" s="19">
        <f t="shared" si="21"/>
        <v>2293.2949536745527</v>
      </c>
      <c r="K145" s="17">
        <v>77</v>
      </c>
      <c r="L145" s="18">
        <v>3089</v>
      </c>
      <c r="M145" s="18">
        <f t="shared" si="22"/>
        <v>1.6972527472527472</v>
      </c>
      <c r="N145" s="12">
        <v>47739</v>
      </c>
      <c r="O145" s="12">
        <v>90</v>
      </c>
      <c r="P145" s="12">
        <v>7108</v>
      </c>
      <c r="Q145" s="12">
        <f t="shared" si="23"/>
        <v>54937</v>
      </c>
      <c r="R145" s="12">
        <v>0</v>
      </c>
      <c r="S145" s="20">
        <f t="shared" si="24"/>
        <v>54937</v>
      </c>
      <c r="T145" s="21">
        <f t="shared" si="25"/>
        <v>1.9609151913192462</v>
      </c>
      <c r="U145" s="12">
        <v>364264</v>
      </c>
      <c r="V145" s="268">
        <f t="shared" si="26"/>
        <v>13.001998857795545</v>
      </c>
      <c r="W145" s="22">
        <f t="shared" si="27"/>
        <v>6.6305768425651204</v>
      </c>
      <c r="X145" s="12">
        <v>84104</v>
      </c>
      <c r="Y145" s="12">
        <v>40851</v>
      </c>
      <c r="Z145" s="12">
        <v>16550</v>
      </c>
      <c r="AA145" s="12">
        <v>137775</v>
      </c>
      <c r="AB145" s="12">
        <v>36906</v>
      </c>
      <c r="AC145" s="12">
        <v>44366</v>
      </c>
      <c r="AD145" s="12">
        <v>697</v>
      </c>
      <c r="AE145" s="12">
        <v>8379</v>
      </c>
      <c r="AF145" s="12">
        <v>18165</v>
      </c>
      <c r="AG145" s="23">
        <f t="shared" si="28"/>
        <v>0.64837949743003997</v>
      </c>
      <c r="AH145" s="24">
        <v>1350</v>
      </c>
      <c r="AI145" s="12">
        <v>18</v>
      </c>
      <c r="AJ145" s="12">
        <v>46323</v>
      </c>
      <c r="AK145" s="24">
        <v>20146</v>
      </c>
      <c r="AL145" s="25">
        <f t="shared" si="29"/>
        <v>0.35063352826510719</v>
      </c>
    </row>
    <row r="146" spans="1:38" x14ac:dyDescent="0.25">
      <c r="A146" s="11" t="s">
        <v>192</v>
      </c>
      <c r="B146" s="12">
        <v>8617</v>
      </c>
      <c r="C146" s="13">
        <v>1</v>
      </c>
      <c r="D146" s="14" t="s">
        <v>46</v>
      </c>
      <c r="E146" s="15" t="s">
        <v>42</v>
      </c>
      <c r="F146" s="16">
        <v>2500</v>
      </c>
      <c r="G146" s="17">
        <v>14</v>
      </c>
      <c r="H146" s="18">
        <v>11892</v>
      </c>
      <c r="I146" s="18">
        <f t="shared" si="20"/>
        <v>6.5340659340659339</v>
      </c>
      <c r="J146" s="19">
        <f t="shared" si="21"/>
        <v>1318.7806929027918</v>
      </c>
      <c r="K146" s="17">
        <v>43</v>
      </c>
      <c r="L146" s="18">
        <v>1079</v>
      </c>
      <c r="M146" s="18">
        <f t="shared" si="22"/>
        <v>0.59285714285714286</v>
      </c>
      <c r="N146" s="12">
        <v>29177</v>
      </c>
      <c r="O146" s="12">
        <v>423</v>
      </c>
      <c r="P146" s="12">
        <v>5133</v>
      </c>
      <c r="Q146" s="12">
        <f t="shared" si="23"/>
        <v>34733</v>
      </c>
      <c r="R146" s="12">
        <v>0</v>
      </c>
      <c r="S146" s="20">
        <f t="shared" si="24"/>
        <v>34733</v>
      </c>
      <c r="T146" s="21">
        <f t="shared" si="25"/>
        <v>4.0307531623534869</v>
      </c>
      <c r="U146" s="12">
        <v>84977</v>
      </c>
      <c r="V146" s="268">
        <f t="shared" si="26"/>
        <v>9.8615527445746771</v>
      </c>
      <c r="W146" s="22">
        <f t="shared" si="27"/>
        <v>2.4465781821322663</v>
      </c>
      <c r="X146" s="12">
        <v>13342</v>
      </c>
      <c r="Y146" s="12">
        <v>17767</v>
      </c>
      <c r="Z146" s="12">
        <v>9328</v>
      </c>
      <c r="AA146" s="12">
        <v>63442</v>
      </c>
      <c r="AB146" s="12">
        <v>50388</v>
      </c>
      <c r="AC146" s="12">
        <v>9352</v>
      </c>
      <c r="AD146" s="12">
        <v>447</v>
      </c>
      <c r="AE146" s="12">
        <v>4073</v>
      </c>
      <c r="AF146" s="12">
        <v>3772</v>
      </c>
      <c r="AG146" s="23">
        <f t="shared" si="28"/>
        <v>0.43773935244284556</v>
      </c>
      <c r="AH146" s="24">
        <v>627</v>
      </c>
      <c r="AI146" s="12">
        <v>27</v>
      </c>
      <c r="AJ146" s="12">
        <v>9952</v>
      </c>
      <c r="AK146" s="24">
        <v>10325</v>
      </c>
      <c r="AL146" s="25">
        <f t="shared" si="29"/>
        <v>0.15296296296296297</v>
      </c>
    </row>
    <row r="147" spans="1:38" x14ac:dyDescent="0.25">
      <c r="A147" s="11" t="s">
        <v>193</v>
      </c>
      <c r="B147" s="12">
        <v>1039</v>
      </c>
      <c r="C147" s="13">
        <v>1</v>
      </c>
      <c r="D147" s="14" t="s">
        <v>44</v>
      </c>
      <c r="E147" s="15" t="s">
        <v>42</v>
      </c>
      <c r="F147" s="16">
        <v>1500</v>
      </c>
      <c r="G147" s="17">
        <v>5</v>
      </c>
      <c r="H147" s="18">
        <v>3139</v>
      </c>
      <c r="I147" s="18">
        <f t="shared" si="20"/>
        <v>1.7247252747252748</v>
      </c>
      <c r="J147" s="19">
        <f t="shared" si="21"/>
        <v>602.41478177763611</v>
      </c>
      <c r="K147" s="17">
        <v>54</v>
      </c>
      <c r="L147" s="18">
        <v>1210</v>
      </c>
      <c r="M147" s="18">
        <f t="shared" si="22"/>
        <v>0.6648351648351648</v>
      </c>
      <c r="N147" s="12">
        <v>10080</v>
      </c>
      <c r="O147" s="12">
        <v>36</v>
      </c>
      <c r="P147" s="12">
        <v>1758</v>
      </c>
      <c r="Q147" s="12">
        <f t="shared" si="23"/>
        <v>11874</v>
      </c>
      <c r="R147" s="12">
        <v>0</v>
      </c>
      <c r="S147" s="20">
        <f t="shared" si="24"/>
        <v>11874</v>
      </c>
      <c r="T147" s="21">
        <f t="shared" si="25"/>
        <v>11.428296438883542</v>
      </c>
      <c r="U147" s="12">
        <v>16174</v>
      </c>
      <c r="V147" s="268">
        <f t="shared" si="26"/>
        <v>15.566891241578441</v>
      </c>
      <c r="W147" s="22">
        <f t="shared" si="27"/>
        <v>1.3621357588007412</v>
      </c>
      <c r="X147" s="12">
        <v>8530</v>
      </c>
      <c r="Y147" s="12">
        <v>3824</v>
      </c>
      <c r="Z147" s="12">
        <v>29405</v>
      </c>
      <c r="AA147" s="12">
        <v>32565</v>
      </c>
      <c r="AB147" s="12">
        <v>4778</v>
      </c>
      <c r="AC147" s="12">
        <v>89</v>
      </c>
      <c r="AD147" s="12">
        <v>116</v>
      </c>
      <c r="AE147" s="12">
        <v>3230</v>
      </c>
      <c r="AF147" s="12">
        <v>1048</v>
      </c>
      <c r="AG147" s="23">
        <f t="shared" si="28"/>
        <v>1.0086621751684313</v>
      </c>
      <c r="AH147" s="24">
        <v>209.7</v>
      </c>
      <c r="AI147" s="12">
        <v>6</v>
      </c>
      <c r="AJ147" s="12">
        <v>3640</v>
      </c>
      <c r="AK147" s="24">
        <v>3640</v>
      </c>
      <c r="AL147" s="25">
        <f t="shared" si="29"/>
        <v>0.40444444444444444</v>
      </c>
    </row>
    <row r="148" spans="1:38" x14ac:dyDescent="0.25">
      <c r="A148" s="11" t="s">
        <v>194</v>
      </c>
      <c r="B148" s="12">
        <v>2638</v>
      </c>
      <c r="C148" s="13">
        <v>3</v>
      </c>
      <c r="D148" s="14" t="s">
        <v>65</v>
      </c>
      <c r="E148" s="15">
        <v>1</v>
      </c>
      <c r="F148" s="16">
        <v>5525</v>
      </c>
      <c r="G148" s="17">
        <v>8</v>
      </c>
      <c r="H148" s="18">
        <v>4453</v>
      </c>
      <c r="I148" s="18">
        <f t="shared" si="20"/>
        <v>2.4467032967032969</v>
      </c>
      <c r="J148" s="19">
        <f t="shared" si="21"/>
        <v>1078.1854929261171</v>
      </c>
      <c r="K148" s="17">
        <v>3</v>
      </c>
      <c r="L148" s="18">
        <v>162.5</v>
      </c>
      <c r="M148" s="18">
        <f t="shared" si="22"/>
        <v>8.9285714285714288E-2</v>
      </c>
      <c r="N148" s="12">
        <v>23098</v>
      </c>
      <c r="O148" s="12">
        <v>118</v>
      </c>
      <c r="P148" s="12">
        <v>1138</v>
      </c>
      <c r="Q148" s="12">
        <f t="shared" si="23"/>
        <v>24354</v>
      </c>
      <c r="R148" s="12">
        <v>0</v>
      </c>
      <c r="S148" s="20">
        <f t="shared" si="24"/>
        <v>24354</v>
      </c>
      <c r="T148" s="21">
        <f t="shared" si="25"/>
        <v>9.2319939347990907</v>
      </c>
      <c r="U148" s="12">
        <v>5194</v>
      </c>
      <c r="V148" s="268">
        <f t="shared" si="26"/>
        <v>1.9689158453373767</v>
      </c>
      <c r="W148" s="22">
        <f t="shared" si="27"/>
        <v>0.21327092058799377</v>
      </c>
      <c r="X148" s="12">
        <v>1752</v>
      </c>
      <c r="Y148" s="12">
        <v>3266</v>
      </c>
      <c r="Z148" s="12">
        <v>1250</v>
      </c>
      <c r="AA148" s="12">
        <v>14013</v>
      </c>
      <c r="AB148" s="12">
        <v>6000</v>
      </c>
      <c r="AC148" s="12">
        <v>253</v>
      </c>
      <c r="AD148" s="12">
        <v>51</v>
      </c>
      <c r="AE148" s="12">
        <v>294</v>
      </c>
      <c r="AF148" s="12">
        <v>356</v>
      </c>
      <c r="AG148" s="23">
        <f t="shared" si="28"/>
        <v>0.13495072024260804</v>
      </c>
      <c r="AH148" s="24">
        <v>463.70000000000005</v>
      </c>
      <c r="AI148" s="12">
        <v>11</v>
      </c>
      <c r="AJ148" s="12">
        <v>2275</v>
      </c>
      <c r="AK148" s="24">
        <v>61250</v>
      </c>
      <c r="AL148" s="25">
        <f t="shared" si="29"/>
        <v>1.0078157136980666</v>
      </c>
    </row>
    <row r="149" spans="1:38" x14ac:dyDescent="0.25">
      <c r="A149" s="11" t="s">
        <v>195</v>
      </c>
      <c r="B149" s="12">
        <v>1006</v>
      </c>
      <c r="C149" s="13">
        <v>1</v>
      </c>
      <c r="D149" s="14" t="s">
        <v>39</v>
      </c>
      <c r="E149" s="15">
        <v>1</v>
      </c>
      <c r="F149" s="16">
        <v>996</v>
      </c>
      <c r="G149" s="17">
        <v>5</v>
      </c>
      <c r="H149" s="18">
        <v>1171.25</v>
      </c>
      <c r="I149" s="18">
        <f t="shared" si="20"/>
        <v>0.64354395604395609</v>
      </c>
      <c r="J149" s="19">
        <f t="shared" si="21"/>
        <v>1563.2187833511205</v>
      </c>
      <c r="K149" s="17">
        <v>8</v>
      </c>
      <c r="L149" s="18">
        <v>189.5</v>
      </c>
      <c r="M149" s="18">
        <f t="shared" si="22"/>
        <v>0.10412087912087913</v>
      </c>
      <c r="N149" s="12">
        <v>7797</v>
      </c>
      <c r="O149" s="12">
        <v>17</v>
      </c>
      <c r="P149" s="12">
        <v>771</v>
      </c>
      <c r="Q149" s="12">
        <f t="shared" si="23"/>
        <v>8585</v>
      </c>
      <c r="R149" s="12">
        <v>0</v>
      </c>
      <c r="S149" s="20">
        <f t="shared" si="24"/>
        <v>8585</v>
      </c>
      <c r="T149" s="21">
        <f t="shared" si="25"/>
        <v>8.5337972166998011</v>
      </c>
      <c r="U149" s="12">
        <v>8238</v>
      </c>
      <c r="V149" s="268">
        <f t="shared" si="26"/>
        <v>8.1888667992047708</v>
      </c>
      <c r="W149" s="22">
        <f t="shared" si="27"/>
        <v>0.95958066394874786</v>
      </c>
      <c r="X149" s="12">
        <v>5413</v>
      </c>
      <c r="Y149" s="12">
        <v>5113</v>
      </c>
      <c r="Z149" s="12">
        <v>200</v>
      </c>
      <c r="AA149" s="12">
        <v>9000</v>
      </c>
      <c r="AB149" s="12">
        <v>0</v>
      </c>
      <c r="AC149" s="12">
        <v>150</v>
      </c>
      <c r="AD149" s="12">
        <v>80</v>
      </c>
      <c r="AE149" s="12">
        <v>586</v>
      </c>
      <c r="AF149" s="12">
        <v>374</v>
      </c>
      <c r="AG149" s="23">
        <f t="shared" si="28"/>
        <v>0.37176938369781309</v>
      </c>
      <c r="AH149" s="24">
        <v>186</v>
      </c>
      <c r="AI149" s="12">
        <v>3</v>
      </c>
      <c r="AJ149" s="12">
        <v>1000</v>
      </c>
      <c r="AK149" s="24">
        <v>475</v>
      </c>
      <c r="AL149" s="25">
        <f t="shared" si="29"/>
        <v>0.15896921017402946</v>
      </c>
    </row>
    <row r="150" spans="1:38" x14ac:dyDescent="0.25">
      <c r="A150" s="11" t="s">
        <v>196</v>
      </c>
      <c r="B150" s="12">
        <v>174</v>
      </c>
      <c r="C150" s="13">
        <v>1</v>
      </c>
      <c r="D150" s="14" t="s">
        <v>54</v>
      </c>
      <c r="E150" s="15">
        <v>1</v>
      </c>
      <c r="F150" s="16">
        <v>1682</v>
      </c>
      <c r="G150" s="17">
        <v>5</v>
      </c>
      <c r="H150" s="18">
        <v>1465.75</v>
      </c>
      <c r="I150" s="18">
        <f t="shared" si="20"/>
        <v>0.80535714285714288</v>
      </c>
      <c r="J150" s="19">
        <f t="shared" si="21"/>
        <v>216.0532150776053</v>
      </c>
      <c r="K150" s="17">
        <v>15</v>
      </c>
      <c r="L150" s="18">
        <v>98</v>
      </c>
      <c r="M150" s="18">
        <f t="shared" si="22"/>
        <v>5.3846153846153849E-2</v>
      </c>
      <c r="N150" s="12">
        <v>7225</v>
      </c>
      <c r="O150" s="12">
        <v>0</v>
      </c>
      <c r="P150" s="12">
        <v>283</v>
      </c>
      <c r="Q150" s="12">
        <f t="shared" si="23"/>
        <v>7508</v>
      </c>
      <c r="R150" s="12">
        <v>0</v>
      </c>
      <c r="S150" s="20">
        <f t="shared" si="24"/>
        <v>7508</v>
      </c>
      <c r="T150" s="21">
        <f t="shared" si="25"/>
        <v>43.149425287356323</v>
      </c>
      <c r="U150" s="12">
        <v>9196</v>
      </c>
      <c r="V150" s="268">
        <f t="shared" si="26"/>
        <v>52.850574712643677</v>
      </c>
      <c r="W150" s="22">
        <f t="shared" si="27"/>
        <v>1.224826851358551</v>
      </c>
      <c r="X150" s="12">
        <v>1867</v>
      </c>
      <c r="Y150" s="12">
        <v>1067</v>
      </c>
      <c r="Z150" s="12">
        <v>21290</v>
      </c>
      <c r="AA150" s="12">
        <v>22228</v>
      </c>
      <c r="AB150" s="12">
        <v>600</v>
      </c>
      <c r="AC150" s="12">
        <v>673</v>
      </c>
      <c r="AD150" s="12">
        <v>19</v>
      </c>
      <c r="AE150" s="12">
        <v>563</v>
      </c>
      <c r="AF150" s="12">
        <v>345</v>
      </c>
      <c r="AG150" s="23">
        <f t="shared" si="28"/>
        <v>1.9827586206896552</v>
      </c>
      <c r="AH150" s="24">
        <v>115.7</v>
      </c>
      <c r="AI150" s="12">
        <v>3</v>
      </c>
      <c r="AJ150" s="12">
        <v>660</v>
      </c>
      <c r="AK150" s="24">
        <v>3600</v>
      </c>
      <c r="AL150" s="25">
        <f t="shared" si="29"/>
        <v>0.71343638525564801</v>
      </c>
    </row>
    <row r="151" spans="1:38" x14ac:dyDescent="0.25">
      <c r="A151" s="11" t="s">
        <v>197</v>
      </c>
      <c r="B151" s="12">
        <v>30568</v>
      </c>
      <c r="C151" s="13">
        <v>4</v>
      </c>
      <c r="D151" s="14" t="s">
        <v>44</v>
      </c>
      <c r="E151" s="15">
        <v>4</v>
      </c>
      <c r="F151" s="16">
        <v>5572</v>
      </c>
      <c r="G151" s="17">
        <v>6</v>
      </c>
      <c r="H151" s="18">
        <v>5040.5</v>
      </c>
      <c r="I151" s="18">
        <f t="shared" si="20"/>
        <v>2.7695054945054944</v>
      </c>
      <c r="J151" s="19">
        <f t="shared" si="21"/>
        <v>11037.349469298681</v>
      </c>
      <c r="K151" s="17">
        <v>2</v>
      </c>
      <c r="L151" s="18">
        <v>138</v>
      </c>
      <c r="M151" s="18">
        <f t="shared" si="22"/>
        <v>7.5824175824175818E-2</v>
      </c>
      <c r="N151" s="12">
        <v>34867</v>
      </c>
      <c r="O151" s="12">
        <v>4</v>
      </c>
      <c r="P151" s="12">
        <v>4501</v>
      </c>
      <c r="Q151" s="12">
        <f t="shared" si="23"/>
        <v>39372</v>
      </c>
      <c r="R151" s="12">
        <v>0</v>
      </c>
      <c r="S151" s="20">
        <f t="shared" si="24"/>
        <v>39372</v>
      </c>
      <c r="T151" s="21">
        <f t="shared" si="25"/>
        <v>1.2880136090028789</v>
      </c>
      <c r="U151" s="12">
        <v>35583</v>
      </c>
      <c r="V151" s="268">
        <f t="shared" si="26"/>
        <v>1.1640604553781733</v>
      </c>
      <c r="W151" s="22">
        <f t="shared" si="27"/>
        <v>0.90376409631209997</v>
      </c>
      <c r="X151" s="12">
        <v>6332</v>
      </c>
      <c r="Y151" s="12">
        <v>19466</v>
      </c>
      <c r="Z151" s="12">
        <v>7000</v>
      </c>
      <c r="AA151" s="12">
        <v>37250</v>
      </c>
      <c r="AB151" s="12">
        <v>16004</v>
      </c>
      <c r="AC151" s="12">
        <v>3400</v>
      </c>
      <c r="AD151" s="12">
        <v>224</v>
      </c>
      <c r="AE151" s="12">
        <v>2350</v>
      </c>
      <c r="AF151" s="12">
        <v>1539</v>
      </c>
      <c r="AG151" s="23">
        <f t="shared" si="28"/>
        <v>5.0346767861816279E-2</v>
      </c>
      <c r="AH151" s="24">
        <v>413.3</v>
      </c>
      <c r="AI151" s="12">
        <v>16</v>
      </c>
      <c r="AJ151" s="12">
        <v>6950</v>
      </c>
      <c r="AK151" s="24">
        <v>3200</v>
      </c>
      <c r="AL151" s="25">
        <f t="shared" si="29"/>
        <v>3.5893754486719311E-2</v>
      </c>
    </row>
    <row r="152" spans="1:38" x14ac:dyDescent="0.25">
      <c r="A152" s="11" t="s">
        <v>198</v>
      </c>
      <c r="B152" s="12">
        <v>1446</v>
      </c>
      <c r="C152" s="13">
        <v>1</v>
      </c>
      <c r="D152" s="14" t="s">
        <v>65</v>
      </c>
      <c r="E152" s="15" t="s">
        <v>42</v>
      </c>
      <c r="F152" s="16">
        <v>300</v>
      </c>
      <c r="G152" s="17">
        <v>1</v>
      </c>
      <c r="H152" s="18">
        <v>300</v>
      </c>
      <c r="I152" s="18">
        <f t="shared" si="20"/>
        <v>0.16483516483516483</v>
      </c>
      <c r="J152" s="19">
        <f t="shared" si="21"/>
        <v>8772.4</v>
      </c>
      <c r="K152" s="17">
        <v>3</v>
      </c>
      <c r="L152" s="18">
        <v>105</v>
      </c>
      <c r="M152" s="18">
        <f t="shared" si="22"/>
        <v>5.7692307692307696E-2</v>
      </c>
      <c r="N152" s="12">
        <v>6915</v>
      </c>
      <c r="O152" s="12">
        <v>0</v>
      </c>
      <c r="P152" s="12">
        <v>25</v>
      </c>
      <c r="Q152" s="12">
        <f t="shared" si="23"/>
        <v>6940</v>
      </c>
      <c r="R152" s="12">
        <v>0</v>
      </c>
      <c r="S152" s="20">
        <f t="shared" si="24"/>
        <v>6940</v>
      </c>
      <c r="T152" s="21">
        <f t="shared" si="25"/>
        <v>4.7994467496542184</v>
      </c>
      <c r="U152" s="12">
        <v>3245</v>
      </c>
      <c r="V152" s="268">
        <f t="shared" si="26"/>
        <v>2.2441217150760719</v>
      </c>
      <c r="W152" s="22">
        <f t="shared" si="27"/>
        <v>0.46757925072046108</v>
      </c>
      <c r="X152" s="12">
        <v>0</v>
      </c>
      <c r="Y152" s="12">
        <v>0</v>
      </c>
      <c r="Z152" s="12">
        <v>100</v>
      </c>
      <c r="AA152" s="12">
        <v>500</v>
      </c>
      <c r="AB152" s="12">
        <v>0</v>
      </c>
      <c r="AC152" s="12">
        <v>100</v>
      </c>
      <c r="AD152" s="12">
        <v>30</v>
      </c>
      <c r="AE152" s="12">
        <v>160</v>
      </c>
      <c r="AF152" s="12">
        <v>38</v>
      </c>
      <c r="AG152" s="23">
        <f t="shared" si="28"/>
        <v>2.6279391424619641E-2</v>
      </c>
      <c r="AH152" s="24">
        <v>86.4</v>
      </c>
      <c r="AI152" s="12">
        <v>2</v>
      </c>
      <c r="AJ152" s="12">
        <v>0</v>
      </c>
      <c r="AK152" s="24">
        <v>0</v>
      </c>
      <c r="AL152" s="25">
        <f t="shared" si="29"/>
        <v>0</v>
      </c>
    </row>
    <row r="153" spans="1:38" x14ac:dyDescent="0.25">
      <c r="A153" s="11" t="s">
        <v>199</v>
      </c>
      <c r="B153" s="12">
        <v>6729</v>
      </c>
      <c r="C153" s="13">
        <v>1</v>
      </c>
      <c r="D153" s="14" t="s">
        <v>65</v>
      </c>
      <c r="E153" s="15" t="s">
        <v>42</v>
      </c>
      <c r="F153" s="16">
        <v>2050</v>
      </c>
      <c r="G153" s="17">
        <v>15</v>
      </c>
      <c r="H153" s="18">
        <v>13422.75</v>
      </c>
      <c r="I153" s="18">
        <f t="shared" si="20"/>
        <v>7.3751373626373624</v>
      </c>
      <c r="J153" s="19">
        <f t="shared" si="21"/>
        <v>912.38978599765323</v>
      </c>
      <c r="K153" s="17">
        <v>26</v>
      </c>
      <c r="L153" s="18">
        <v>559</v>
      </c>
      <c r="M153" s="18">
        <f t="shared" si="22"/>
        <v>0.30714285714285716</v>
      </c>
      <c r="N153" s="12">
        <v>34335</v>
      </c>
      <c r="O153" s="12">
        <v>73</v>
      </c>
      <c r="P153" s="12">
        <v>3219</v>
      </c>
      <c r="Q153" s="12">
        <f t="shared" si="23"/>
        <v>37627</v>
      </c>
      <c r="R153" s="12">
        <v>10</v>
      </c>
      <c r="S153" s="20">
        <f t="shared" si="24"/>
        <v>37637</v>
      </c>
      <c r="T153" s="21">
        <f t="shared" si="25"/>
        <v>5.5932530836677072</v>
      </c>
      <c r="U153" s="12">
        <v>52914</v>
      </c>
      <c r="V153" s="268">
        <f t="shared" si="26"/>
        <v>7.8635755684351318</v>
      </c>
      <c r="W153" s="22">
        <f t="shared" si="27"/>
        <v>1.4059037649121875</v>
      </c>
      <c r="X153" s="12">
        <v>18458</v>
      </c>
      <c r="Y153" s="12">
        <v>6512</v>
      </c>
      <c r="Z153" s="12">
        <v>9150</v>
      </c>
      <c r="AA153" s="12">
        <v>46440</v>
      </c>
      <c r="AB153" s="12">
        <v>9960</v>
      </c>
      <c r="AC153" s="12">
        <v>4800</v>
      </c>
      <c r="AD153" s="12">
        <v>217</v>
      </c>
      <c r="AE153" s="12">
        <v>2962</v>
      </c>
      <c r="AF153" s="12">
        <v>1765</v>
      </c>
      <c r="AG153" s="23">
        <f t="shared" si="28"/>
        <v>0.26229751820478525</v>
      </c>
      <c r="AH153" s="24">
        <v>1197</v>
      </c>
      <c r="AI153" s="12">
        <v>10</v>
      </c>
      <c r="AJ153" s="12">
        <v>5688</v>
      </c>
      <c r="AK153" s="24">
        <v>6233.5</v>
      </c>
      <c r="AL153" s="25">
        <f t="shared" si="29"/>
        <v>0.30407317073170731</v>
      </c>
    </row>
    <row r="154" spans="1:38" x14ac:dyDescent="0.25">
      <c r="A154" s="11" t="s">
        <v>200</v>
      </c>
      <c r="B154" s="12">
        <v>2842</v>
      </c>
      <c r="C154" s="13">
        <v>1</v>
      </c>
      <c r="D154" s="14" t="s">
        <v>46</v>
      </c>
      <c r="E154" s="15" t="s">
        <v>42</v>
      </c>
      <c r="F154" s="16">
        <v>1950</v>
      </c>
      <c r="G154" s="17">
        <v>4</v>
      </c>
      <c r="H154" s="18">
        <v>7850</v>
      </c>
      <c r="I154" s="18">
        <f t="shared" si="20"/>
        <v>4.313186813186813</v>
      </c>
      <c r="J154" s="19">
        <f t="shared" si="21"/>
        <v>658.9095541401274</v>
      </c>
      <c r="K154" s="17">
        <v>15</v>
      </c>
      <c r="L154" s="18">
        <v>61</v>
      </c>
      <c r="M154" s="18">
        <f t="shared" si="22"/>
        <v>3.3516483516483515E-2</v>
      </c>
      <c r="N154" s="12">
        <v>14995</v>
      </c>
      <c r="O154" s="12">
        <v>372</v>
      </c>
      <c r="P154" s="12">
        <v>2203</v>
      </c>
      <c r="Q154" s="12">
        <f t="shared" si="23"/>
        <v>17570</v>
      </c>
      <c r="R154" s="12">
        <v>0</v>
      </c>
      <c r="S154" s="20">
        <f t="shared" si="24"/>
        <v>17570</v>
      </c>
      <c r="T154" s="21">
        <f t="shared" si="25"/>
        <v>6.1822660098522171</v>
      </c>
      <c r="U154" s="12">
        <v>33954</v>
      </c>
      <c r="V154" s="268">
        <f t="shared" si="26"/>
        <v>11.947220267417311</v>
      </c>
      <c r="W154" s="22">
        <f t="shared" si="27"/>
        <v>1.9324985771200911</v>
      </c>
      <c r="X154" s="12">
        <v>4536</v>
      </c>
      <c r="Y154" s="12">
        <v>5182</v>
      </c>
      <c r="Z154" s="12">
        <v>1900</v>
      </c>
      <c r="AA154" s="12">
        <v>83311</v>
      </c>
      <c r="AB154" s="12">
        <v>57430</v>
      </c>
      <c r="AC154" s="12">
        <v>1750</v>
      </c>
      <c r="AD154" s="12">
        <v>267</v>
      </c>
      <c r="AE154" s="12">
        <v>5996</v>
      </c>
      <c r="AF154" s="12">
        <v>1536</v>
      </c>
      <c r="AG154" s="23">
        <f t="shared" si="28"/>
        <v>0.54046446164672768</v>
      </c>
      <c r="AH154" s="24">
        <v>695</v>
      </c>
      <c r="AI154" s="12">
        <v>10</v>
      </c>
      <c r="AJ154" s="12">
        <v>1504</v>
      </c>
      <c r="AK154" s="24">
        <v>1972</v>
      </c>
      <c r="AL154" s="25">
        <f t="shared" si="29"/>
        <v>0.10112820512820513</v>
      </c>
    </row>
    <row r="155" spans="1:38" x14ac:dyDescent="0.25">
      <c r="A155" s="11" t="s">
        <v>201</v>
      </c>
      <c r="B155" s="12">
        <v>1650</v>
      </c>
      <c r="C155" s="13">
        <v>1</v>
      </c>
      <c r="D155" s="14" t="s">
        <v>52</v>
      </c>
      <c r="E155" s="15" t="s">
        <v>42</v>
      </c>
      <c r="F155" s="16">
        <v>1850</v>
      </c>
      <c r="G155" s="17">
        <v>3</v>
      </c>
      <c r="H155" s="18">
        <v>3432</v>
      </c>
      <c r="I155" s="18">
        <f t="shared" si="20"/>
        <v>1.8857142857142857</v>
      </c>
      <c r="J155" s="19">
        <f t="shared" si="21"/>
        <v>875</v>
      </c>
      <c r="K155" s="17">
        <v>1</v>
      </c>
      <c r="L155" s="18">
        <v>20</v>
      </c>
      <c r="M155" s="18">
        <f t="shared" si="22"/>
        <v>1.098901098901099E-2</v>
      </c>
      <c r="N155" s="12">
        <v>18582</v>
      </c>
      <c r="O155" s="12">
        <v>191</v>
      </c>
      <c r="P155" s="12">
        <v>3743</v>
      </c>
      <c r="Q155" s="12">
        <f t="shared" si="23"/>
        <v>22516</v>
      </c>
      <c r="R155" s="12">
        <v>0</v>
      </c>
      <c r="S155" s="20">
        <f t="shared" si="24"/>
        <v>22516</v>
      </c>
      <c r="T155" s="21">
        <f t="shared" si="25"/>
        <v>13.646060606060606</v>
      </c>
      <c r="U155" s="12">
        <v>40493</v>
      </c>
      <c r="V155" s="268">
        <f t="shared" si="26"/>
        <v>24.541212121212123</v>
      </c>
      <c r="W155" s="22">
        <f t="shared" si="27"/>
        <v>1.7984100195416592</v>
      </c>
      <c r="X155" s="12">
        <v>73</v>
      </c>
      <c r="Y155" s="12">
        <v>198</v>
      </c>
      <c r="Z155" s="12">
        <v>700</v>
      </c>
      <c r="AA155" s="12">
        <v>17250</v>
      </c>
      <c r="AB155" s="12">
        <v>8466</v>
      </c>
      <c r="AC155" s="12">
        <v>1350</v>
      </c>
      <c r="AD155" s="12">
        <v>64</v>
      </c>
      <c r="AE155" s="12">
        <v>376</v>
      </c>
      <c r="AF155" s="12">
        <v>1447</v>
      </c>
      <c r="AG155" s="23">
        <f t="shared" si="28"/>
        <v>0.87696969696969695</v>
      </c>
      <c r="AH155" s="24">
        <v>243.3</v>
      </c>
      <c r="AI155" s="12">
        <v>8</v>
      </c>
      <c r="AJ155" s="12">
        <v>1250</v>
      </c>
      <c r="AK155" s="24">
        <v>56250</v>
      </c>
      <c r="AL155" s="25">
        <f t="shared" si="29"/>
        <v>3.8006756756756759</v>
      </c>
    </row>
    <row r="156" spans="1:38" x14ac:dyDescent="0.25">
      <c r="A156" s="11" t="s">
        <v>202</v>
      </c>
      <c r="B156" s="12">
        <v>7013</v>
      </c>
      <c r="C156" s="13">
        <v>1</v>
      </c>
      <c r="D156" s="14" t="s">
        <v>52</v>
      </c>
      <c r="E156" s="15" t="s">
        <v>42</v>
      </c>
      <c r="F156" s="16">
        <v>2500</v>
      </c>
      <c r="G156" s="17">
        <v>11</v>
      </c>
      <c r="H156" s="18">
        <v>6516</v>
      </c>
      <c r="I156" s="18">
        <f t="shared" si="20"/>
        <v>3.5802197802197804</v>
      </c>
      <c r="J156" s="19">
        <f t="shared" si="21"/>
        <v>1958.818293431553</v>
      </c>
      <c r="K156" s="17">
        <v>8</v>
      </c>
      <c r="L156" s="18">
        <v>288.75</v>
      </c>
      <c r="M156" s="18">
        <f t="shared" si="22"/>
        <v>0.15865384615384615</v>
      </c>
      <c r="N156" s="12">
        <v>21983</v>
      </c>
      <c r="O156" s="12">
        <v>33</v>
      </c>
      <c r="P156" s="12">
        <v>2057</v>
      </c>
      <c r="Q156" s="12">
        <f t="shared" si="23"/>
        <v>24073</v>
      </c>
      <c r="R156" s="12">
        <v>0</v>
      </c>
      <c r="S156" s="20">
        <f t="shared" si="24"/>
        <v>24073</v>
      </c>
      <c r="T156" s="21">
        <f t="shared" si="25"/>
        <v>3.4326251247682875</v>
      </c>
      <c r="U156" s="12">
        <v>49068</v>
      </c>
      <c r="V156" s="268">
        <f t="shared" si="26"/>
        <v>6.9967203764437471</v>
      </c>
      <c r="W156" s="22">
        <f t="shared" si="27"/>
        <v>2.0383001703152912</v>
      </c>
      <c r="X156" s="12">
        <v>10172</v>
      </c>
      <c r="Y156" s="12">
        <v>7722</v>
      </c>
      <c r="Z156" s="12">
        <v>4000</v>
      </c>
      <c r="AA156" s="12">
        <v>27792</v>
      </c>
      <c r="AB156" s="12">
        <v>20960</v>
      </c>
      <c r="AC156" s="12">
        <v>1800</v>
      </c>
      <c r="AD156" s="12">
        <v>160</v>
      </c>
      <c r="AE156" s="12">
        <v>2306</v>
      </c>
      <c r="AF156" s="12">
        <v>1740</v>
      </c>
      <c r="AG156" s="23">
        <f t="shared" si="28"/>
        <v>0.2481106516469414</v>
      </c>
      <c r="AH156" s="24">
        <v>276</v>
      </c>
      <c r="AI156" s="12">
        <v>6</v>
      </c>
      <c r="AJ156" s="12">
        <v>4197</v>
      </c>
      <c r="AK156" s="24">
        <v>3274</v>
      </c>
      <c r="AL156" s="25">
        <f t="shared" si="29"/>
        <v>0.21826666666666666</v>
      </c>
    </row>
    <row r="157" spans="1:38" x14ac:dyDescent="0.25">
      <c r="A157" s="11" t="s">
        <v>203</v>
      </c>
      <c r="B157" s="12">
        <v>6773</v>
      </c>
      <c r="C157" s="13">
        <v>1</v>
      </c>
      <c r="D157" s="14" t="s">
        <v>46</v>
      </c>
      <c r="E157" s="15" t="s">
        <v>42</v>
      </c>
      <c r="F157" s="16">
        <v>2375</v>
      </c>
      <c r="G157" s="17">
        <v>8</v>
      </c>
      <c r="H157" s="18">
        <v>7050</v>
      </c>
      <c r="I157" s="18">
        <f t="shared" si="20"/>
        <v>3.8736263736263736</v>
      </c>
      <c r="J157" s="19">
        <f t="shared" si="21"/>
        <v>1748.490780141844</v>
      </c>
      <c r="K157" s="17">
        <v>1</v>
      </c>
      <c r="L157" s="18">
        <v>8</v>
      </c>
      <c r="M157" s="18">
        <f t="shared" si="22"/>
        <v>4.3956043956043956E-3</v>
      </c>
      <c r="N157" s="12">
        <v>21597</v>
      </c>
      <c r="O157" s="12">
        <v>916</v>
      </c>
      <c r="P157" s="12">
        <v>2835</v>
      </c>
      <c r="Q157" s="12">
        <f t="shared" si="23"/>
        <v>25348</v>
      </c>
      <c r="R157" s="12">
        <v>0</v>
      </c>
      <c r="S157" s="20">
        <f t="shared" si="24"/>
        <v>25348</v>
      </c>
      <c r="T157" s="21">
        <f t="shared" si="25"/>
        <v>3.7425070131404103</v>
      </c>
      <c r="U157" s="12">
        <v>63877</v>
      </c>
      <c r="V157" s="268">
        <f t="shared" si="26"/>
        <v>9.4311235789162851</v>
      </c>
      <c r="W157" s="22">
        <f t="shared" si="27"/>
        <v>2.5200015780337699</v>
      </c>
      <c r="X157" s="12">
        <v>13020</v>
      </c>
      <c r="Y157" s="12">
        <v>8096</v>
      </c>
      <c r="Z157" s="12">
        <v>3638</v>
      </c>
      <c r="AA157" s="12">
        <v>44850</v>
      </c>
      <c r="AB157" s="12">
        <v>23560</v>
      </c>
      <c r="AC157" s="12">
        <v>4550</v>
      </c>
      <c r="AD157" s="12">
        <v>93</v>
      </c>
      <c r="AE157" s="12">
        <v>1270</v>
      </c>
      <c r="AF157" s="12">
        <v>1648</v>
      </c>
      <c r="AG157" s="23">
        <f t="shared" si="28"/>
        <v>0.2433190609774103</v>
      </c>
      <c r="AH157" s="24">
        <v>414</v>
      </c>
      <c r="AI157" s="12">
        <v>10</v>
      </c>
      <c r="AJ157" s="12">
        <v>23747</v>
      </c>
      <c r="AK157" s="24">
        <v>16227</v>
      </c>
      <c r="AL157" s="25">
        <f t="shared" si="29"/>
        <v>0.68324210526315787</v>
      </c>
    </row>
    <row r="158" spans="1:38" x14ac:dyDescent="0.25">
      <c r="A158" s="11" t="s">
        <v>204</v>
      </c>
      <c r="B158" s="12">
        <v>2041</v>
      </c>
      <c r="C158" s="13">
        <v>1</v>
      </c>
      <c r="D158" s="14" t="s">
        <v>46</v>
      </c>
      <c r="E158" s="15" t="s">
        <v>42</v>
      </c>
      <c r="F158" s="16">
        <v>1550</v>
      </c>
      <c r="G158" s="17">
        <v>7</v>
      </c>
      <c r="H158" s="18">
        <v>2596.25</v>
      </c>
      <c r="I158" s="18">
        <f t="shared" si="20"/>
        <v>1.4265109890109891</v>
      </c>
      <c r="J158" s="19">
        <f t="shared" si="21"/>
        <v>1430.7636013480983</v>
      </c>
      <c r="K158" s="17">
        <v>18</v>
      </c>
      <c r="L158" s="18">
        <v>123</v>
      </c>
      <c r="M158" s="18">
        <f t="shared" si="22"/>
        <v>6.7582417582417578E-2</v>
      </c>
      <c r="N158" s="12">
        <v>8414</v>
      </c>
      <c r="O158" s="12">
        <v>3</v>
      </c>
      <c r="P158" s="12">
        <v>227</v>
      </c>
      <c r="Q158" s="12">
        <f t="shared" si="23"/>
        <v>8644</v>
      </c>
      <c r="R158" s="12">
        <v>0</v>
      </c>
      <c r="S158" s="20">
        <f t="shared" si="24"/>
        <v>8644</v>
      </c>
      <c r="T158" s="21">
        <f t="shared" si="25"/>
        <v>4.235178833904949</v>
      </c>
      <c r="U158" s="12">
        <v>15436</v>
      </c>
      <c r="V158" s="268">
        <f t="shared" si="26"/>
        <v>7.562959333659971</v>
      </c>
      <c r="W158" s="22">
        <f t="shared" si="27"/>
        <v>1.7857473391948173</v>
      </c>
      <c r="X158" s="12">
        <v>1817</v>
      </c>
      <c r="Y158" s="12">
        <v>2150</v>
      </c>
      <c r="Z158" s="12">
        <v>319</v>
      </c>
      <c r="AA158" s="12">
        <v>7750</v>
      </c>
      <c r="AB158" s="12">
        <v>3740</v>
      </c>
      <c r="AC158" s="12">
        <v>3350</v>
      </c>
      <c r="AD158" s="12">
        <v>64</v>
      </c>
      <c r="AE158" s="12">
        <v>1935</v>
      </c>
      <c r="AF158" s="12">
        <v>437</v>
      </c>
      <c r="AG158" s="23">
        <f t="shared" si="28"/>
        <v>0.21411073003429693</v>
      </c>
      <c r="AH158" s="24">
        <v>144</v>
      </c>
      <c r="AI158" s="12">
        <v>3</v>
      </c>
      <c r="AJ158" s="12">
        <v>1100</v>
      </c>
      <c r="AK158" s="24">
        <v>3300</v>
      </c>
      <c r="AL158" s="25">
        <f t="shared" si="29"/>
        <v>0.70967741935483875</v>
      </c>
    </row>
    <row r="159" spans="1:38" x14ac:dyDescent="0.25">
      <c r="A159" s="11" t="s">
        <v>205</v>
      </c>
      <c r="B159" s="12">
        <v>2288</v>
      </c>
      <c r="C159" s="13">
        <v>2</v>
      </c>
      <c r="D159" s="14" t="s">
        <v>46</v>
      </c>
      <c r="E159" s="15" t="s">
        <v>42</v>
      </c>
      <c r="F159" s="16">
        <v>1425</v>
      </c>
      <c r="G159" s="17">
        <v>2</v>
      </c>
      <c r="H159" s="18">
        <v>1250</v>
      </c>
      <c r="I159" s="18">
        <f t="shared" si="20"/>
        <v>0.68681318681318682</v>
      </c>
      <c r="J159" s="19">
        <f t="shared" si="21"/>
        <v>3331.328</v>
      </c>
      <c r="K159" s="17">
        <v>33</v>
      </c>
      <c r="L159" s="18">
        <v>1530</v>
      </c>
      <c r="M159" s="18">
        <f t="shared" si="22"/>
        <v>0.84065934065934067</v>
      </c>
      <c r="N159" s="12">
        <v>9667</v>
      </c>
      <c r="O159" s="12">
        <v>0</v>
      </c>
      <c r="P159" s="12">
        <v>55</v>
      </c>
      <c r="Q159" s="12">
        <f t="shared" si="23"/>
        <v>9722</v>
      </c>
      <c r="R159" s="12">
        <v>0</v>
      </c>
      <c r="S159" s="20">
        <f t="shared" si="24"/>
        <v>9722</v>
      </c>
      <c r="T159" s="21">
        <f t="shared" si="25"/>
        <v>4.2491258741258742</v>
      </c>
      <c r="U159" s="12">
        <v>1220</v>
      </c>
      <c r="V159" s="268">
        <f t="shared" si="26"/>
        <v>0.53321678321678323</v>
      </c>
      <c r="W159" s="22">
        <f t="shared" si="27"/>
        <v>0.12548858259617363</v>
      </c>
      <c r="X159" s="12">
        <v>464</v>
      </c>
      <c r="Y159" s="12">
        <v>1100</v>
      </c>
      <c r="Z159" s="12">
        <v>1580</v>
      </c>
      <c r="AA159" s="12">
        <v>1400</v>
      </c>
      <c r="AB159" s="12">
        <v>546</v>
      </c>
      <c r="AC159" s="12">
        <v>1449</v>
      </c>
      <c r="AD159" s="12">
        <v>13</v>
      </c>
      <c r="AE159" s="12">
        <v>250</v>
      </c>
      <c r="AF159" s="12">
        <v>123</v>
      </c>
      <c r="AG159" s="23">
        <f t="shared" si="28"/>
        <v>5.3758741258741256E-2</v>
      </c>
      <c r="AH159" s="24">
        <v>85</v>
      </c>
      <c r="AI159" s="12">
        <v>5</v>
      </c>
      <c r="AJ159" s="12">
        <v>3350</v>
      </c>
      <c r="AK159" s="24">
        <v>1300</v>
      </c>
      <c r="AL159" s="25">
        <f t="shared" si="29"/>
        <v>0.18245614035087721</v>
      </c>
    </row>
    <row r="160" spans="1:38" x14ac:dyDescent="0.25">
      <c r="A160" s="11" t="s">
        <v>206</v>
      </c>
      <c r="B160" s="12">
        <v>938</v>
      </c>
      <c r="C160" s="13">
        <v>1</v>
      </c>
      <c r="D160" s="14" t="s">
        <v>65</v>
      </c>
      <c r="E160" s="15" t="s">
        <v>42</v>
      </c>
      <c r="F160" s="16">
        <v>1200</v>
      </c>
      <c r="G160" s="17">
        <v>2</v>
      </c>
      <c r="H160" s="18">
        <v>1403</v>
      </c>
      <c r="I160" s="18">
        <f t="shared" si="20"/>
        <v>0.77087912087912092</v>
      </c>
      <c r="J160" s="19">
        <f t="shared" si="21"/>
        <v>1216.7925873129009</v>
      </c>
      <c r="K160" s="17">
        <v>30</v>
      </c>
      <c r="L160" s="18">
        <v>351</v>
      </c>
      <c r="M160" s="18">
        <f t="shared" si="22"/>
        <v>0.19285714285714287</v>
      </c>
      <c r="N160" s="12">
        <v>7921</v>
      </c>
      <c r="O160" s="12">
        <v>52</v>
      </c>
      <c r="P160" s="12">
        <v>181</v>
      </c>
      <c r="Q160" s="12">
        <f t="shared" si="23"/>
        <v>8154</v>
      </c>
      <c r="R160" s="12">
        <v>0</v>
      </c>
      <c r="S160" s="20">
        <f t="shared" si="24"/>
        <v>8154</v>
      </c>
      <c r="T160" s="21">
        <f t="shared" si="25"/>
        <v>8.6929637526652446</v>
      </c>
      <c r="U160" s="12">
        <v>490</v>
      </c>
      <c r="V160" s="268">
        <f t="shared" si="26"/>
        <v>0.52238805970149249</v>
      </c>
      <c r="W160" s="22">
        <f t="shared" si="27"/>
        <v>6.0093205788570025E-2</v>
      </c>
      <c r="X160" s="12">
        <v>114</v>
      </c>
      <c r="Y160" s="12">
        <v>264</v>
      </c>
      <c r="Z160" s="12">
        <v>2000</v>
      </c>
      <c r="AA160" s="12">
        <v>2000</v>
      </c>
      <c r="AB160" s="12">
        <v>290</v>
      </c>
      <c r="AC160" s="12">
        <v>1000</v>
      </c>
      <c r="AD160" s="12">
        <v>0</v>
      </c>
      <c r="AE160" s="12">
        <v>0</v>
      </c>
      <c r="AF160" s="12">
        <v>119</v>
      </c>
      <c r="AG160" s="23">
        <f t="shared" si="28"/>
        <v>0.12686567164179105</v>
      </c>
      <c r="AH160" s="24">
        <v>102.2</v>
      </c>
      <c r="AI160" s="12">
        <v>4</v>
      </c>
      <c r="AJ160" s="12">
        <v>1000</v>
      </c>
      <c r="AK160" s="24">
        <v>1250</v>
      </c>
      <c r="AL160" s="25">
        <f t="shared" si="29"/>
        <v>0.26041666666666669</v>
      </c>
    </row>
    <row r="161" spans="1:38" x14ac:dyDescent="0.25">
      <c r="A161" s="11" t="s">
        <v>207</v>
      </c>
      <c r="B161" s="12">
        <v>4202</v>
      </c>
      <c r="C161" s="13">
        <v>1</v>
      </c>
      <c r="D161" s="14" t="s">
        <v>52</v>
      </c>
      <c r="E161" s="15" t="s">
        <v>42</v>
      </c>
      <c r="F161" s="16">
        <v>2189</v>
      </c>
      <c r="G161" s="17">
        <v>7</v>
      </c>
      <c r="H161" s="18">
        <v>5880</v>
      </c>
      <c r="I161" s="18">
        <f t="shared" si="20"/>
        <v>3.2307692307692308</v>
      </c>
      <c r="J161" s="19">
        <f t="shared" si="21"/>
        <v>1300.6190476190475</v>
      </c>
      <c r="K161" s="17">
        <v>18</v>
      </c>
      <c r="L161" s="18">
        <v>866</v>
      </c>
      <c r="M161" s="18">
        <f t="shared" si="22"/>
        <v>0.4758241758241758</v>
      </c>
      <c r="N161" s="12">
        <v>16256</v>
      </c>
      <c r="O161" s="12">
        <v>15</v>
      </c>
      <c r="P161" s="12">
        <v>3751</v>
      </c>
      <c r="Q161" s="12">
        <f t="shared" si="23"/>
        <v>20022</v>
      </c>
      <c r="R161" s="12">
        <v>0</v>
      </c>
      <c r="S161" s="20">
        <f t="shared" si="24"/>
        <v>20022</v>
      </c>
      <c r="T161" s="21">
        <f t="shared" si="25"/>
        <v>4.7648738695859114</v>
      </c>
      <c r="U161" s="12">
        <v>53074</v>
      </c>
      <c r="V161" s="268">
        <f t="shared" si="26"/>
        <v>12.630652070442647</v>
      </c>
      <c r="W161" s="22">
        <f t="shared" si="27"/>
        <v>2.6507841374488064</v>
      </c>
      <c r="X161" s="12">
        <v>12573</v>
      </c>
      <c r="Y161" s="12">
        <v>5568</v>
      </c>
      <c r="Z161" s="12">
        <v>14150</v>
      </c>
      <c r="AA161" s="12">
        <v>49500</v>
      </c>
      <c r="AB161" s="12">
        <v>16182</v>
      </c>
      <c r="AC161" s="12">
        <v>9114</v>
      </c>
      <c r="AD161" s="12">
        <v>82</v>
      </c>
      <c r="AE161" s="12">
        <v>1482</v>
      </c>
      <c r="AF161" s="12">
        <v>1207</v>
      </c>
      <c r="AG161" s="23">
        <f t="shared" si="28"/>
        <v>0.28724416944312231</v>
      </c>
      <c r="AH161" s="24">
        <v>431.7</v>
      </c>
      <c r="AI161" s="12">
        <v>6</v>
      </c>
      <c r="AJ161" s="12">
        <v>3700</v>
      </c>
      <c r="AK161" s="24">
        <v>4900</v>
      </c>
      <c r="AL161" s="25">
        <f t="shared" si="29"/>
        <v>0.37307750875590073</v>
      </c>
    </row>
    <row r="162" spans="1:38" x14ac:dyDescent="0.25">
      <c r="A162" s="11" t="s">
        <v>208</v>
      </c>
      <c r="B162" s="12">
        <v>99832</v>
      </c>
      <c r="C162" s="13">
        <v>3</v>
      </c>
      <c r="D162" s="14" t="s">
        <v>50</v>
      </c>
      <c r="E162" s="15">
        <v>1</v>
      </c>
      <c r="F162" s="16">
        <v>9075</v>
      </c>
      <c r="G162" s="17">
        <v>89</v>
      </c>
      <c r="H162" s="18">
        <v>85666</v>
      </c>
      <c r="I162" s="18">
        <f t="shared" si="20"/>
        <v>47.069230769230771</v>
      </c>
      <c r="J162" s="19">
        <f t="shared" si="21"/>
        <v>2120.9609413302828</v>
      </c>
      <c r="K162" s="17">
        <v>273</v>
      </c>
      <c r="L162" s="18">
        <v>9228</v>
      </c>
      <c r="M162" s="18">
        <f t="shared" si="22"/>
        <v>5.0703296703296701</v>
      </c>
      <c r="N162" s="12">
        <v>168893</v>
      </c>
      <c r="O162" s="12">
        <v>3835</v>
      </c>
      <c r="P162" s="12">
        <v>34311</v>
      </c>
      <c r="Q162" s="12">
        <f t="shared" si="23"/>
        <v>207039</v>
      </c>
      <c r="R162" s="12">
        <v>138273</v>
      </c>
      <c r="S162" s="20">
        <f t="shared" si="24"/>
        <v>345312</v>
      </c>
      <c r="T162" s="21">
        <f t="shared" si="25"/>
        <v>3.4589310040868662</v>
      </c>
      <c r="U162" s="12">
        <v>726177</v>
      </c>
      <c r="V162" s="268">
        <f t="shared" si="26"/>
        <v>7.2739903037102334</v>
      </c>
      <c r="W162" s="22">
        <f t="shared" si="27"/>
        <v>2.1029590631081456</v>
      </c>
      <c r="X162" s="12">
        <v>5111</v>
      </c>
      <c r="Y162" s="12">
        <v>2644</v>
      </c>
      <c r="Z162" s="12">
        <v>64750</v>
      </c>
      <c r="AA162" s="12">
        <v>519796</v>
      </c>
      <c r="AB162" s="12">
        <v>336309</v>
      </c>
      <c r="AC162" s="12">
        <v>119832</v>
      </c>
      <c r="AD162" s="12">
        <v>2732</v>
      </c>
      <c r="AE162" s="12">
        <v>61541</v>
      </c>
      <c r="AF162" s="12">
        <v>17468</v>
      </c>
      <c r="AG162" s="23">
        <f t="shared" si="28"/>
        <v>0.17497395624649412</v>
      </c>
      <c r="AH162" s="24">
        <v>5390</v>
      </c>
      <c r="AI162" s="12">
        <v>48</v>
      </c>
      <c r="AJ162" s="12">
        <v>41224</v>
      </c>
      <c r="AK162" s="24">
        <v>28239</v>
      </c>
      <c r="AL162" s="25">
        <f t="shared" si="29"/>
        <v>6.4827823691460049E-2</v>
      </c>
    </row>
    <row r="163" spans="1:38" x14ac:dyDescent="0.25">
      <c r="A163" s="11" t="s">
        <v>209</v>
      </c>
      <c r="B163" s="12">
        <v>5588</v>
      </c>
      <c r="C163" s="13">
        <v>1</v>
      </c>
      <c r="D163" s="14" t="s">
        <v>61</v>
      </c>
      <c r="E163" s="15" t="s">
        <v>42</v>
      </c>
      <c r="F163" s="16">
        <v>2850</v>
      </c>
      <c r="G163" s="17">
        <v>7</v>
      </c>
      <c r="H163" s="18">
        <v>6738.5</v>
      </c>
      <c r="I163" s="18">
        <f t="shared" si="20"/>
        <v>3.7024725274725276</v>
      </c>
      <c r="J163" s="19">
        <f t="shared" si="21"/>
        <v>1509.2617051272537</v>
      </c>
      <c r="K163" s="17">
        <v>0</v>
      </c>
      <c r="L163" s="18">
        <v>0</v>
      </c>
      <c r="M163" s="18">
        <f t="shared" si="22"/>
        <v>0</v>
      </c>
      <c r="N163" s="12">
        <v>17850</v>
      </c>
      <c r="O163" s="12">
        <v>432</v>
      </c>
      <c r="P163" s="12">
        <v>3930</v>
      </c>
      <c r="Q163" s="12">
        <f t="shared" si="23"/>
        <v>22212</v>
      </c>
      <c r="R163" s="12">
        <v>0</v>
      </c>
      <c r="S163" s="20">
        <f t="shared" si="24"/>
        <v>22212</v>
      </c>
      <c r="T163" s="21">
        <f t="shared" si="25"/>
        <v>3.9749463135289909</v>
      </c>
      <c r="U163" s="12">
        <v>42980</v>
      </c>
      <c r="V163" s="268">
        <f t="shared" si="26"/>
        <v>7.6914817465998571</v>
      </c>
      <c r="W163" s="22">
        <f t="shared" si="27"/>
        <v>1.9349900954439041</v>
      </c>
      <c r="X163" s="12">
        <v>10483</v>
      </c>
      <c r="Y163" s="12">
        <v>14422</v>
      </c>
      <c r="Z163" s="12">
        <v>330</v>
      </c>
      <c r="AA163" s="12">
        <v>31063</v>
      </c>
      <c r="AB163" s="12">
        <v>15668</v>
      </c>
      <c r="AC163" s="12">
        <v>2600</v>
      </c>
      <c r="AD163" s="12">
        <v>141</v>
      </c>
      <c r="AE163" s="12">
        <v>1230</v>
      </c>
      <c r="AF163" s="12">
        <v>944</v>
      </c>
      <c r="AG163" s="23">
        <f t="shared" si="28"/>
        <v>0.16893342877594847</v>
      </c>
      <c r="AH163" s="24">
        <v>438.5</v>
      </c>
      <c r="AI163" s="12">
        <v>6</v>
      </c>
      <c r="AJ163" s="12">
        <v>7326</v>
      </c>
      <c r="AK163" s="24">
        <v>5175</v>
      </c>
      <c r="AL163" s="25">
        <f t="shared" si="29"/>
        <v>0.30263157894736842</v>
      </c>
    </row>
    <row r="164" spans="1:38" x14ac:dyDescent="0.25">
      <c r="A164" s="11" t="s">
        <v>210</v>
      </c>
      <c r="B164" s="12">
        <v>2116</v>
      </c>
      <c r="C164" s="13">
        <v>1</v>
      </c>
      <c r="D164" s="14" t="s">
        <v>54</v>
      </c>
      <c r="E164" s="15" t="s">
        <v>42</v>
      </c>
      <c r="F164" s="16">
        <v>1750</v>
      </c>
      <c r="G164" s="17">
        <v>3</v>
      </c>
      <c r="H164" s="18">
        <v>3513</v>
      </c>
      <c r="I164" s="18">
        <f t="shared" si="20"/>
        <v>1.9302197802197802</v>
      </c>
      <c r="J164" s="19">
        <f t="shared" si="21"/>
        <v>1096.2482208938229</v>
      </c>
      <c r="K164" s="17">
        <v>19</v>
      </c>
      <c r="L164" s="18">
        <v>578.5</v>
      </c>
      <c r="M164" s="18">
        <f t="shared" si="22"/>
        <v>0.31785714285714284</v>
      </c>
      <c r="N164" s="12">
        <v>10211</v>
      </c>
      <c r="O164" s="12">
        <v>18</v>
      </c>
      <c r="P164" s="12">
        <v>3694</v>
      </c>
      <c r="Q164" s="12">
        <f t="shared" si="23"/>
        <v>13923</v>
      </c>
      <c r="R164" s="12">
        <v>0</v>
      </c>
      <c r="S164" s="20">
        <f t="shared" si="24"/>
        <v>13923</v>
      </c>
      <c r="T164" s="21">
        <f t="shared" si="25"/>
        <v>6.5798676748582228</v>
      </c>
      <c r="U164" s="12">
        <v>17105</v>
      </c>
      <c r="V164" s="268">
        <f t="shared" si="26"/>
        <v>8.0836483931947072</v>
      </c>
      <c r="W164" s="22">
        <f t="shared" si="27"/>
        <v>1.2285426991309345</v>
      </c>
      <c r="X164" s="12">
        <v>2584</v>
      </c>
      <c r="Y164" s="12">
        <v>7196</v>
      </c>
      <c r="Z164" s="12">
        <v>2500</v>
      </c>
      <c r="AA164" s="12">
        <v>10500</v>
      </c>
      <c r="AB164" s="12">
        <v>5981</v>
      </c>
      <c r="AC164" s="12">
        <v>2500</v>
      </c>
      <c r="AD164" s="12">
        <v>223</v>
      </c>
      <c r="AE164" s="12">
        <v>1551</v>
      </c>
      <c r="AF164" s="12">
        <v>841</v>
      </c>
      <c r="AG164" s="23">
        <f t="shared" si="28"/>
        <v>0.39744801512287337</v>
      </c>
      <c r="AH164" s="24">
        <v>234</v>
      </c>
      <c r="AI164" s="12">
        <v>4</v>
      </c>
      <c r="AJ164" s="12">
        <v>1898</v>
      </c>
      <c r="AK164" s="24">
        <v>949</v>
      </c>
      <c r="AL164" s="25">
        <f t="shared" si="29"/>
        <v>0.13557142857142856</v>
      </c>
    </row>
    <row r="165" spans="1:38" x14ac:dyDescent="0.25">
      <c r="A165" s="11" t="s">
        <v>211</v>
      </c>
      <c r="B165" s="12">
        <v>2378</v>
      </c>
      <c r="C165" s="13">
        <v>1</v>
      </c>
      <c r="D165" s="14" t="s">
        <v>46</v>
      </c>
      <c r="E165" s="15" t="s">
        <v>42</v>
      </c>
      <c r="F165" s="16">
        <v>2095</v>
      </c>
      <c r="G165" s="17">
        <v>11</v>
      </c>
      <c r="H165" s="18">
        <v>7232</v>
      </c>
      <c r="I165" s="18">
        <f t="shared" si="20"/>
        <v>3.9736263736263737</v>
      </c>
      <c r="J165" s="19">
        <f t="shared" si="21"/>
        <v>598.44579646017701</v>
      </c>
      <c r="K165" s="17">
        <v>29</v>
      </c>
      <c r="L165" s="18">
        <v>407</v>
      </c>
      <c r="M165" s="18">
        <f t="shared" si="22"/>
        <v>0.22362637362637364</v>
      </c>
      <c r="N165" s="12">
        <v>15732</v>
      </c>
      <c r="O165" s="12">
        <v>448</v>
      </c>
      <c r="P165" s="12">
        <v>2268</v>
      </c>
      <c r="Q165" s="12">
        <f t="shared" si="23"/>
        <v>18448</v>
      </c>
      <c r="R165" s="12">
        <v>0</v>
      </c>
      <c r="S165" s="20">
        <f t="shared" si="24"/>
        <v>18448</v>
      </c>
      <c r="T165" s="21">
        <f t="shared" si="25"/>
        <v>7.7577796467619846</v>
      </c>
      <c r="U165" s="12">
        <v>33131</v>
      </c>
      <c r="V165" s="268">
        <f t="shared" si="26"/>
        <v>13.932296047098403</v>
      </c>
      <c r="W165" s="22">
        <f t="shared" si="27"/>
        <v>1.7959128360797918</v>
      </c>
      <c r="X165" s="12">
        <v>6669</v>
      </c>
      <c r="Y165" s="12">
        <v>6813</v>
      </c>
      <c r="Z165" s="12">
        <v>2319</v>
      </c>
      <c r="AA165" s="12">
        <v>27495</v>
      </c>
      <c r="AB165" s="12">
        <v>10950</v>
      </c>
      <c r="AC165" s="12">
        <v>1560</v>
      </c>
      <c r="AD165" s="12">
        <v>470</v>
      </c>
      <c r="AE165" s="12">
        <v>3884</v>
      </c>
      <c r="AF165" s="12">
        <v>1074</v>
      </c>
      <c r="AG165" s="23">
        <f t="shared" si="28"/>
        <v>0.45164003364171573</v>
      </c>
      <c r="AH165" s="24">
        <v>252</v>
      </c>
      <c r="AI165" s="12">
        <v>8</v>
      </c>
      <c r="AJ165" s="12">
        <v>3276</v>
      </c>
      <c r="AK165" s="24">
        <v>4914</v>
      </c>
      <c r="AL165" s="25">
        <f t="shared" si="29"/>
        <v>0.2931980906921241</v>
      </c>
    </row>
    <row r="166" spans="1:38" x14ac:dyDescent="0.25">
      <c r="A166" s="11" t="s">
        <v>212</v>
      </c>
      <c r="B166" s="12">
        <v>7220</v>
      </c>
      <c r="C166" s="13">
        <v>1</v>
      </c>
      <c r="D166" s="14" t="s">
        <v>46</v>
      </c>
      <c r="E166" s="15" t="s">
        <v>42</v>
      </c>
      <c r="F166" s="16">
        <v>2500</v>
      </c>
      <c r="G166" s="17">
        <v>14</v>
      </c>
      <c r="H166" s="18">
        <v>12354.3</v>
      </c>
      <c r="I166" s="18">
        <f t="shared" si="20"/>
        <v>6.7880769230769227</v>
      </c>
      <c r="J166" s="19">
        <f t="shared" si="21"/>
        <v>1063.6296674032524</v>
      </c>
      <c r="K166" s="17">
        <v>19</v>
      </c>
      <c r="L166" s="18">
        <v>203</v>
      </c>
      <c r="M166" s="18">
        <f t="shared" si="22"/>
        <v>0.11153846153846154</v>
      </c>
      <c r="N166" s="12">
        <v>30461</v>
      </c>
      <c r="O166" s="12">
        <v>890</v>
      </c>
      <c r="P166" s="12">
        <v>4207</v>
      </c>
      <c r="Q166" s="12">
        <f t="shared" si="23"/>
        <v>35558</v>
      </c>
      <c r="R166" s="12">
        <v>104</v>
      </c>
      <c r="S166" s="20">
        <f t="shared" si="24"/>
        <v>35662</v>
      </c>
      <c r="T166" s="21">
        <f t="shared" si="25"/>
        <v>4.9393351800554015</v>
      </c>
      <c r="U166" s="12">
        <v>95151</v>
      </c>
      <c r="V166" s="268">
        <f t="shared" si="26"/>
        <v>13.178808864265928</v>
      </c>
      <c r="W166" s="22">
        <f t="shared" si="27"/>
        <v>2.6681341483932477</v>
      </c>
      <c r="X166" s="12">
        <v>13580</v>
      </c>
      <c r="Y166" s="12">
        <v>10259</v>
      </c>
      <c r="Z166" s="12">
        <v>5233</v>
      </c>
      <c r="AA166" s="12">
        <v>114400</v>
      </c>
      <c r="AB166" s="12">
        <v>54227</v>
      </c>
      <c r="AC166" s="12">
        <v>29100</v>
      </c>
      <c r="AD166" s="12">
        <v>329</v>
      </c>
      <c r="AE166" s="12">
        <v>5169</v>
      </c>
      <c r="AF166" s="12">
        <v>4715</v>
      </c>
      <c r="AG166" s="23">
        <f t="shared" si="28"/>
        <v>0.65304709141274242</v>
      </c>
      <c r="AH166" s="24">
        <v>761.4</v>
      </c>
      <c r="AI166" s="12">
        <v>14</v>
      </c>
      <c r="AJ166" s="12">
        <v>15472</v>
      </c>
      <c r="AK166" s="24">
        <v>10908.07</v>
      </c>
      <c r="AL166" s="25">
        <f t="shared" si="29"/>
        <v>0.31165914285714286</v>
      </c>
    </row>
    <row r="167" spans="1:38" x14ac:dyDescent="0.25">
      <c r="A167" s="11" t="s">
        <v>213</v>
      </c>
      <c r="B167" s="12">
        <v>325</v>
      </c>
      <c r="C167" s="13">
        <v>1</v>
      </c>
      <c r="D167" s="14" t="s">
        <v>39</v>
      </c>
      <c r="E167" s="15" t="s">
        <v>42</v>
      </c>
      <c r="F167" s="16">
        <v>900</v>
      </c>
      <c r="G167" s="17">
        <v>2</v>
      </c>
      <c r="H167" s="18">
        <v>1309.75</v>
      </c>
      <c r="I167" s="18">
        <f t="shared" si="20"/>
        <v>0.71964285714285714</v>
      </c>
      <c r="J167" s="19">
        <f t="shared" si="21"/>
        <v>451.61290322580646</v>
      </c>
      <c r="K167" s="17">
        <v>6</v>
      </c>
      <c r="L167" s="18">
        <v>127.5</v>
      </c>
      <c r="M167" s="18">
        <f t="shared" si="22"/>
        <v>7.0054945054945056E-2</v>
      </c>
      <c r="N167" s="12">
        <v>4638</v>
      </c>
      <c r="O167" s="12">
        <v>209</v>
      </c>
      <c r="P167" s="12">
        <v>425</v>
      </c>
      <c r="Q167" s="12">
        <f t="shared" si="23"/>
        <v>5272</v>
      </c>
      <c r="R167" s="12">
        <v>0</v>
      </c>
      <c r="S167" s="20">
        <f t="shared" si="24"/>
        <v>5272</v>
      </c>
      <c r="T167" s="21">
        <f t="shared" si="25"/>
        <v>16.221538461538461</v>
      </c>
      <c r="U167" s="12">
        <v>3668</v>
      </c>
      <c r="V167" s="268">
        <f t="shared" si="26"/>
        <v>11.286153846153846</v>
      </c>
      <c r="W167" s="22">
        <f t="shared" si="27"/>
        <v>0.69575113808801214</v>
      </c>
      <c r="X167" s="12">
        <v>1995</v>
      </c>
      <c r="Y167" s="12">
        <v>2434</v>
      </c>
      <c r="Z167" s="12">
        <v>47</v>
      </c>
      <c r="AA167" s="12">
        <v>2450</v>
      </c>
      <c r="AB167" s="12">
        <v>1404</v>
      </c>
      <c r="AC167" s="12">
        <v>71</v>
      </c>
      <c r="AD167" s="12">
        <v>101</v>
      </c>
      <c r="AE167" s="12">
        <v>712</v>
      </c>
      <c r="AF167" s="12">
        <v>103</v>
      </c>
      <c r="AG167" s="23">
        <f t="shared" si="28"/>
        <v>0.31692307692307692</v>
      </c>
      <c r="AH167" s="24">
        <v>134</v>
      </c>
      <c r="AI167" s="12">
        <v>3</v>
      </c>
      <c r="AJ167" s="12">
        <v>98</v>
      </c>
      <c r="AK167" s="24">
        <v>122.5</v>
      </c>
      <c r="AL167" s="25">
        <f t="shared" si="29"/>
        <v>4.5370370370370373E-2</v>
      </c>
    </row>
    <row r="168" spans="1:38" x14ac:dyDescent="0.25">
      <c r="A168" s="11" t="s">
        <v>214</v>
      </c>
      <c r="B168" s="12">
        <v>421</v>
      </c>
      <c r="C168" s="13">
        <v>1</v>
      </c>
      <c r="D168" s="14" t="s">
        <v>61</v>
      </c>
      <c r="E168" s="15">
        <v>1</v>
      </c>
      <c r="F168" s="16">
        <v>1880</v>
      </c>
      <c r="G168" s="17">
        <v>3</v>
      </c>
      <c r="H168" s="18">
        <v>2120</v>
      </c>
      <c r="I168" s="18">
        <f t="shared" si="20"/>
        <v>1.1648351648351649</v>
      </c>
      <c r="J168" s="19">
        <f t="shared" si="21"/>
        <v>361.42452830188677</v>
      </c>
      <c r="K168" s="17">
        <v>1</v>
      </c>
      <c r="L168" s="18">
        <v>30</v>
      </c>
      <c r="M168" s="18">
        <f t="shared" si="22"/>
        <v>1.6483516483516484E-2</v>
      </c>
      <c r="N168" s="12">
        <v>14256</v>
      </c>
      <c r="O168" s="12">
        <v>1</v>
      </c>
      <c r="P168" s="12">
        <v>967</v>
      </c>
      <c r="Q168" s="12">
        <f t="shared" si="23"/>
        <v>15224</v>
      </c>
      <c r="R168" s="12">
        <v>0</v>
      </c>
      <c r="S168" s="20">
        <f t="shared" si="24"/>
        <v>15224</v>
      </c>
      <c r="T168" s="21">
        <f t="shared" si="25"/>
        <v>36.161520190023751</v>
      </c>
      <c r="U168" s="12">
        <v>12102</v>
      </c>
      <c r="V168" s="268">
        <f t="shared" si="26"/>
        <v>28.7458432304038</v>
      </c>
      <c r="W168" s="22">
        <f t="shared" si="27"/>
        <v>0.79492905937992642</v>
      </c>
      <c r="X168" s="12">
        <v>4370</v>
      </c>
      <c r="Y168" s="12">
        <v>3883</v>
      </c>
      <c r="Z168" s="12">
        <v>800</v>
      </c>
      <c r="AA168" s="12">
        <v>8711</v>
      </c>
      <c r="AB168" s="12">
        <v>3464</v>
      </c>
      <c r="AC168" s="12">
        <v>1600</v>
      </c>
      <c r="AD168" s="12">
        <v>0</v>
      </c>
      <c r="AE168" s="12">
        <v>0</v>
      </c>
      <c r="AF168" s="12">
        <v>293</v>
      </c>
      <c r="AG168" s="23">
        <f t="shared" si="28"/>
        <v>0.69596199524940616</v>
      </c>
      <c r="AH168" s="24">
        <v>100</v>
      </c>
      <c r="AI168" s="12">
        <v>5</v>
      </c>
      <c r="AJ168" s="12">
        <v>1500</v>
      </c>
      <c r="AK168" s="24">
        <v>375</v>
      </c>
      <c r="AL168" s="25">
        <f t="shared" si="29"/>
        <v>3.9893617021276598E-2</v>
      </c>
    </row>
    <row r="169" spans="1:38" x14ac:dyDescent="0.25">
      <c r="A169" s="11" t="s">
        <v>215</v>
      </c>
      <c r="B169" s="12">
        <v>628</v>
      </c>
      <c r="C169" s="13">
        <v>1</v>
      </c>
      <c r="D169" s="14" t="s">
        <v>65</v>
      </c>
      <c r="E169" s="15" t="s">
        <v>42</v>
      </c>
      <c r="F169" s="16">
        <v>900</v>
      </c>
      <c r="G169" s="17">
        <v>0</v>
      </c>
      <c r="H169" s="18">
        <v>0</v>
      </c>
      <c r="I169" s="18">
        <f t="shared" si="20"/>
        <v>0</v>
      </c>
      <c r="J169" s="19">
        <f t="shared" si="21"/>
        <v>0</v>
      </c>
      <c r="K169" s="17">
        <v>0</v>
      </c>
      <c r="L169" s="18">
        <v>0</v>
      </c>
      <c r="M169" s="18">
        <f t="shared" si="22"/>
        <v>0</v>
      </c>
      <c r="N169" s="12">
        <v>6024</v>
      </c>
      <c r="O169" s="12">
        <v>0</v>
      </c>
      <c r="P169" s="12">
        <v>430</v>
      </c>
      <c r="Q169" s="12">
        <f t="shared" si="23"/>
        <v>6454</v>
      </c>
      <c r="R169" s="12">
        <v>0</v>
      </c>
      <c r="S169" s="20">
        <f t="shared" si="24"/>
        <v>6454</v>
      </c>
      <c r="T169" s="21">
        <f t="shared" si="25"/>
        <v>10.277070063694268</v>
      </c>
      <c r="U169" s="12">
        <v>1902</v>
      </c>
      <c r="V169" s="268">
        <f t="shared" si="26"/>
        <v>3.0286624203821657</v>
      </c>
      <c r="W169" s="22">
        <f t="shared" si="27"/>
        <v>0.29470096064456153</v>
      </c>
      <c r="X169" s="12">
        <v>827</v>
      </c>
      <c r="Y169" s="12">
        <v>724</v>
      </c>
      <c r="Z169" s="12" t="s">
        <v>42</v>
      </c>
      <c r="AA169" s="12">
        <v>1000</v>
      </c>
      <c r="AB169" s="12">
        <v>431</v>
      </c>
      <c r="AC169" s="12">
        <v>500</v>
      </c>
      <c r="AD169" s="12">
        <v>0</v>
      </c>
      <c r="AE169" s="12">
        <v>0</v>
      </c>
      <c r="AF169" s="12">
        <v>79</v>
      </c>
      <c r="AG169" s="23">
        <f t="shared" si="28"/>
        <v>0.12579617834394904</v>
      </c>
      <c r="AH169" s="24">
        <v>182.4</v>
      </c>
      <c r="AI169" s="12">
        <v>3</v>
      </c>
      <c r="AJ169" s="12">
        <v>50</v>
      </c>
      <c r="AK169" s="24">
        <v>50</v>
      </c>
      <c r="AL169" s="25">
        <f t="shared" si="29"/>
        <v>1.8518518518518517E-2</v>
      </c>
    </row>
    <row r="170" spans="1:38" x14ac:dyDescent="0.25">
      <c r="A170" s="11" t="s">
        <v>216</v>
      </c>
      <c r="B170" s="12">
        <v>497</v>
      </c>
      <c r="C170" s="13">
        <v>1</v>
      </c>
      <c r="D170" s="14" t="s">
        <v>54</v>
      </c>
      <c r="E170" s="15" t="s">
        <v>42</v>
      </c>
      <c r="F170" s="16">
        <v>1163</v>
      </c>
      <c r="G170" s="17">
        <v>5</v>
      </c>
      <c r="H170" s="18">
        <v>1168</v>
      </c>
      <c r="I170" s="18">
        <f t="shared" si="20"/>
        <v>0.64175824175824181</v>
      </c>
      <c r="J170" s="19">
        <f t="shared" si="21"/>
        <v>774.43493150684924</v>
      </c>
      <c r="K170" s="17">
        <v>2</v>
      </c>
      <c r="L170" s="18">
        <v>103</v>
      </c>
      <c r="M170" s="18">
        <f t="shared" si="22"/>
        <v>5.6593406593406594E-2</v>
      </c>
      <c r="N170" s="12">
        <v>15297</v>
      </c>
      <c r="O170" s="12">
        <v>159</v>
      </c>
      <c r="P170" s="12">
        <v>1441</v>
      </c>
      <c r="Q170" s="12">
        <f t="shared" si="23"/>
        <v>16897</v>
      </c>
      <c r="R170" s="12">
        <v>0</v>
      </c>
      <c r="S170" s="20">
        <f t="shared" si="24"/>
        <v>16897</v>
      </c>
      <c r="T170" s="21">
        <f t="shared" si="25"/>
        <v>33.99798792756539</v>
      </c>
      <c r="U170" s="12">
        <v>5437</v>
      </c>
      <c r="V170" s="268">
        <f t="shared" si="26"/>
        <v>10.939637826961771</v>
      </c>
      <c r="W170" s="22">
        <f t="shared" si="27"/>
        <v>0.32177309581582531</v>
      </c>
      <c r="X170" s="12">
        <v>0</v>
      </c>
      <c r="Y170" s="12">
        <v>0</v>
      </c>
      <c r="Z170" s="12">
        <v>0</v>
      </c>
      <c r="AA170" s="12">
        <v>2940</v>
      </c>
      <c r="AB170" s="12">
        <v>0</v>
      </c>
      <c r="AC170" s="12">
        <v>1500</v>
      </c>
      <c r="AD170" s="12">
        <v>99</v>
      </c>
      <c r="AE170" s="12">
        <v>0</v>
      </c>
      <c r="AF170" s="12">
        <v>246</v>
      </c>
      <c r="AG170" s="23">
        <f t="shared" si="28"/>
        <v>0.49496981891348091</v>
      </c>
      <c r="AH170" s="24">
        <v>91.4</v>
      </c>
      <c r="AI170" s="12">
        <v>7</v>
      </c>
      <c r="AJ170" s="12">
        <v>5344</v>
      </c>
      <c r="AK170" s="24">
        <v>1530</v>
      </c>
      <c r="AL170" s="25">
        <f t="shared" si="29"/>
        <v>0.18793759980346395</v>
      </c>
    </row>
    <row r="171" spans="1:38" x14ac:dyDescent="0.25">
      <c r="A171" s="11" t="s">
        <v>217</v>
      </c>
      <c r="B171" s="12">
        <v>2288</v>
      </c>
      <c r="C171" s="13">
        <v>3</v>
      </c>
      <c r="D171" s="14" t="s">
        <v>65</v>
      </c>
      <c r="E171" s="15">
        <v>3</v>
      </c>
      <c r="F171" s="16">
        <v>1594.5</v>
      </c>
      <c r="G171" s="17">
        <v>3</v>
      </c>
      <c r="H171" s="18">
        <v>1932.5</v>
      </c>
      <c r="I171" s="18">
        <f t="shared" si="20"/>
        <v>1.0618131868131868</v>
      </c>
      <c r="J171" s="19">
        <f t="shared" si="21"/>
        <v>2154.8046571798191</v>
      </c>
      <c r="K171" s="17">
        <v>9</v>
      </c>
      <c r="L171" s="18">
        <v>190</v>
      </c>
      <c r="M171" s="18">
        <f t="shared" si="22"/>
        <v>0.1043956043956044</v>
      </c>
      <c r="N171" s="12">
        <v>9040</v>
      </c>
      <c r="O171" s="12">
        <v>0</v>
      </c>
      <c r="P171" s="12">
        <v>580</v>
      </c>
      <c r="Q171" s="12">
        <f t="shared" si="23"/>
        <v>9620</v>
      </c>
      <c r="R171" s="12">
        <v>2</v>
      </c>
      <c r="S171" s="20">
        <f t="shared" si="24"/>
        <v>9622</v>
      </c>
      <c r="T171" s="21">
        <f t="shared" si="25"/>
        <v>4.2054195804195809</v>
      </c>
      <c r="U171" s="12">
        <v>5062</v>
      </c>
      <c r="V171" s="268">
        <f t="shared" si="26"/>
        <v>2.2124125874125875</v>
      </c>
      <c r="W171" s="22">
        <f t="shared" si="27"/>
        <v>0.52608605279567655</v>
      </c>
      <c r="X171" s="12">
        <v>2388</v>
      </c>
      <c r="Y171" s="12">
        <v>3609</v>
      </c>
      <c r="Z171" s="12">
        <v>2760</v>
      </c>
      <c r="AA171" s="12">
        <v>4740</v>
      </c>
      <c r="AB171" s="12">
        <v>863</v>
      </c>
      <c r="AC171" s="12">
        <v>3230</v>
      </c>
      <c r="AD171" s="12">
        <v>24</v>
      </c>
      <c r="AE171" s="12">
        <v>375</v>
      </c>
      <c r="AF171" s="12">
        <v>373</v>
      </c>
      <c r="AG171" s="23">
        <f t="shared" si="28"/>
        <v>0.16302447552447552</v>
      </c>
      <c r="AH171" s="24">
        <v>241.7</v>
      </c>
      <c r="AI171" s="12">
        <v>5</v>
      </c>
      <c r="AJ171" s="12">
        <v>1280</v>
      </c>
      <c r="AK171" s="24">
        <v>1320</v>
      </c>
      <c r="AL171" s="25">
        <f t="shared" si="29"/>
        <v>0.16556914393226718</v>
      </c>
    </row>
    <row r="172" spans="1:38" x14ac:dyDescent="0.25">
      <c r="A172" s="11" t="s">
        <v>218</v>
      </c>
      <c r="B172" s="12">
        <v>143</v>
      </c>
      <c r="C172" s="13">
        <v>1</v>
      </c>
      <c r="D172" s="14" t="s">
        <v>44</v>
      </c>
      <c r="E172" s="15"/>
      <c r="F172" s="16">
        <v>971</v>
      </c>
      <c r="G172" s="17">
        <v>2</v>
      </c>
      <c r="H172" s="18">
        <v>1443.5</v>
      </c>
      <c r="I172" s="18">
        <f t="shared" si="20"/>
        <v>0.79313186813186809</v>
      </c>
      <c r="J172" s="19">
        <f t="shared" si="21"/>
        <v>180.29788708001385</v>
      </c>
      <c r="K172" s="17">
        <v>14</v>
      </c>
      <c r="L172" s="18">
        <v>98.5</v>
      </c>
      <c r="M172" s="18">
        <f t="shared" si="22"/>
        <v>5.4120879120879123E-2</v>
      </c>
      <c r="N172" s="12">
        <v>6557</v>
      </c>
      <c r="O172" s="12">
        <v>0</v>
      </c>
      <c r="P172" s="12">
        <v>940</v>
      </c>
      <c r="Q172" s="12">
        <f t="shared" si="23"/>
        <v>7497</v>
      </c>
      <c r="R172" s="12">
        <v>0</v>
      </c>
      <c r="S172" s="20">
        <f t="shared" si="24"/>
        <v>7497</v>
      </c>
      <c r="T172" s="21">
        <f t="shared" si="25"/>
        <v>52.426573426573427</v>
      </c>
      <c r="U172" s="12">
        <v>5473</v>
      </c>
      <c r="V172" s="268">
        <f t="shared" si="26"/>
        <v>38.272727272727273</v>
      </c>
      <c r="W172" s="22">
        <f t="shared" si="27"/>
        <v>0.73002534347072168</v>
      </c>
      <c r="X172" s="12">
        <v>2137</v>
      </c>
      <c r="Y172" s="12">
        <v>2720</v>
      </c>
      <c r="Z172" s="12">
        <v>150</v>
      </c>
      <c r="AA172" s="12">
        <v>4450</v>
      </c>
      <c r="AB172" s="12">
        <v>0</v>
      </c>
      <c r="AC172" s="12">
        <v>502</v>
      </c>
      <c r="AD172" s="12">
        <v>0</v>
      </c>
      <c r="AE172" s="12">
        <v>0</v>
      </c>
      <c r="AF172" s="12">
        <v>566</v>
      </c>
      <c r="AG172" s="23">
        <f t="shared" si="28"/>
        <v>3.9580419580419579</v>
      </c>
      <c r="AH172" s="24">
        <v>80.599999999999994</v>
      </c>
      <c r="AI172" s="12">
        <v>4</v>
      </c>
      <c r="AJ172" s="12">
        <v>1212</v>
      </c>
      <c r="AK172" s="24">
        <v>909</v>
      </c>
      <c r="AL172" s="25">
        <f t="shared" si="29"/>
        <v>0.23403707518022657</v>
      </c>
    </row>
    <row r="173" spans="1:38" x14ac:dyDescent="0.25">
      <c r="A173" s="11" t="s">
        <v>219</v>
      </c>
      <c r="B173" s="12">
        <v>857</v>
      </c>
      <c r="C173" s="13">
        <v>1</v>
      </c>
      <c r="D173" s="14" t="s">
        <v>46</v>
      </c>
      <c r="E173" s="15" t="s">
        <v>42</v>
      </c>
      <c r="F173" s="16">
        <v>1000</v>
      </c>
      <c r="G173" s="17">
        <v>3</v>
      </c>
      <c r="H173" s="18">
        <v>1130</v>
      </c>
      <c r="I173" s="18">
        <f t="shared" si="20"/>
        <v>0.62087912087912089</v>
      </c>
      <c r="J173" s="19">
        <f t="shared" si="21"/>
        <v>1380.3008849557523</v>
      </c>
      <c r="K173" s="17">
        <v>24</v>
      </c>
      <c r="L173" s="18">
        <v>1393</v>
      </c>
      <c r="M173" s="18">
        <f t="shared" si="22"/>
        <v>0.76538461538461533</v>
      </c>
      <c r="N173" s="12">
        <v>11251</v>
      </c>
      <c r="O173" s="12">
        <v>100</v>
      </c>
      <c r="P173" s="12">
        <v>318</v>
      </c>
      <c r="Q173" s="12">
        <f t="shared" si="23"/>
        <v>11669</v>
      </c>
      <c r="R173" s="12">
        <v>0</v>
      </c>
      <c r="S173" s="20">
        <f t="shared" si="24"/>
        <v>11669</v>
      </c>
      <c r="T173" s="21">
        <f t="shared" si="25"/>
        <v>13.61610268378063</v>
      </c>
      <c r="U173" s="12">
        <v>5772</v>
      </c>
      <c r="V173" s="268">
        <f t="shared" si="26"/>
        <v>6.7351225204200702</v>
      </c>
      <c r="W173" s="22">
        <f t="shared" si="27"/>
        <v>0.49464392835718568</v>
      </c>
      <c r="X173" s="12">
        <v>1374</v>
      </c>
      <c r="Y173" s="12">
        <v>2556</v>
      </c>
      <c r="Z173" s="12">
        <v>250</v>
      </c>
      <c r="AA173" s="12">
        <v>4000</v>
      </c>
      <c r="AB173" s="12">
        <v>2901</v>
      </c>
      <c r="AC173" s="12">
        <v>565</v>
      </c>
      <c r="AD173" s="12">
        <v>18</v>
      </c>
      <c r="AE173" s="12">
        <v>141</v>
      </c>
      <c r="AF173" s="12">
        <v>278</v>
      </c>
      <c r="AG173" s="23">
        <f t="shared" si="28"/>
        <v>0.32438739789964993</v>
      </c>
      <c r="AH173" s="24">
        <v>180</v>
      </c>
      <c r="AI173" s="12">
        <v>3</v>
      </c>
      <c r="AJ173" s="12">
        <v>1250</v>
      </c>
      <c r="AK173" s="24">
        <v>1250</v>
      </c>
      <c r="AL173" s="25">
        <f t="shared" si="29"/>
        <v>0.41666666666666669</v>
      </c>
    </row>
    <row r="174" spans="1:38" x14ac:dyDescent="0.25">
      <c r="A174" s="11" t="s">
        <v>220</v>
      </c>
      <c r="B174" s="12">
        <v>2418</v>
      </c>
      <c r="C174" s="13">
        <v>1</v>
      </c>
      <c r="D174" s="14" t="s">
        <v>65</v>
      </c>
      <c r="E174" s="15" t="s">
        <v>42</v>
      </c>
      <c r="F174" s="16">
        <v>2050</v>
      </c>
      <c r="G174" s="17">
        <v>5</v>
      </c>
      <c r="H174" s="18">
        <v>5850</v>
      </c>
      <c r="I174" s="18">
        <f t="shared" si="20"/>
        <v>3.2142857142857144</v>
      </c>
      <c r="J174" s="19">
        <f t="shared" si="21"/>
        <v>752.26666666666665</v>
      </c>
      <c r="K174" s="17">
        <v>15</v>
      </c>
      <c r="L174" s="18">
        <v>199</v>
      </c>
      <c r="M174" s="18">
        <f t="shared" si="22"/>
        <v>0.10934065934065934</v>
      </c>
      <c r="N174" s="12">
        <v>17309</v>
      </c>
      <c r="O174" s="12">
        <v>197</v>
      </c>
      <c r="P174" s="12">
        <v>1956</v>
      </c>
      <c r="Q174" s="12">
        <f t="shared" si="23"/>
        <v>19462</v>
      </c>
      <c r="R174" s="12">
        <v>22</v>
      </c>
      <c r="S174" s="20">
        <f t="shared" si="24"/>
        <v>19484</v>
      </c>
      <c r="T174" s="21">
        <f t="shared" si="25"/>
        <v>8.0578990901571554</v>
      </c>
      <c r="U174" s="12">
        <v>41565</v>
      </c>
      <c r="V174" s="268">
        <f t="shared" si="26"/>
        <v>17.189826302729529</v>
      </c>
      <c r="W174" s="22">
        <f t="shared" si="27"/>
        <v>2.133288852391706</v>
      </c>
      <c r="X174" s="12">
        <v>8689</v>
      </c>
      <c r="Y174" s="12">
        <v>8689</v>
      </c>
      <c r="Z174" s="12">
        <v>7000</v>
      </c>
      <c r="AA174" s="12">
        <v>19822</v>
      </c>
      <c r="AB174" s="12">
        <v>3700</v>
      </c>
      <c r="AC174" s="12">
        <v>750</v>
      </c>
      <c r="AD174" s="12">
        <v>181</v>
      </c>
      <c r="AE174" s="12">
        <v>1986</v>
      </c>
      <c r="AF174" s="12">
        <v>975</v>
      </c>
      <c r="AG174" s="23">
        <f t="shared" si="28"/>
        <v>0.40322580645161288</v>
      </c>
      <c r="AH174" s="24">
        <v>184</v>
      </c>
      <c r="AI174" s="12">
        <v>4</v>
      </c>
      <c r="AJ174" s="12">
        <v>6300</v>
      </c>
      <c r="AK174" s="24">
        <v>3150</v>
      </c>
      <c r="AL174" s="25">
        <f t="shared" si="29"/>
        <v>0.38414634146341464</v>
      </c>
    </row>
    <row r="175" spans="1:38" x14ac:dyDescent="0.25">
      <c r="A175" s="11" t="s">
        <v>221</v>
      </c>
      <c r="B175" s="12">
        <v>4884</v>
      </c>
      <c r="C175" s="13">
        <v>1</v>
      </c>
      <c r="D175" s="14" t="s">
        <v>39</v>
      </c>
      <c r="E175" s="15" t="s">
        <v>42</v>
      </c>
      <c r="F175" s="16">
        <v>2550</v>
      </c>
      <c r="G175" s="17">
        <v>6</v>
      </c>
      <c r="H175" s="18">
        <v>6475</v>
      </c>
      <c r="I175" s="18">
        <f t="shared" si="20"/>
        <v>3.5576923076923075</v>
      </c>
      <c r="J175" s="19">
        <f t="shared" si="21"/>
        <v>1372.8000000000002</v>
      </c>
      <c r="K175" s="17">
        <v>100</v>
      </c>
      <c r="L175" s="18">
        <v>1687</v>
      </c>
      <c r="M175" s="18">
        <f t="shared" si="22"/>
        <v>0.92692307692307696</v>
      </c>
      <c r="N175" s="12">
        <v>20972</v>
      </c>
      <c r="O175" s="12">
        <v>631</v>
      </c>
      <c r="P175" s="12">
        <v>2162</v>
      </c>
      <c r="Q175" s="12">
        <f t="shared" si="23"/>
        <v>23765</v>
      </c>
      <c r="R175" s="12">
        <v>0</v>
      </c>
      <c r="S175" s="20">
        <f t="shared" si="24"/>
        <v>23765</v>
      </c>
      <c r="T175" s="21">
        <f t="shared" si="25"/>
        <v>4.8658886158886157</v>
      </c>
      <c r="U175" s="12">
        <v>36583</v>
      </c>
      <c r="V175" s="268">
        <f t="shared" si="26"/>
        <v>7.4903767403767407</v>
      </c>
      <c r="W175" s="22">
        <f t="shared" si="27"/>
        <v>1.5393646118241111</v>
      </c>
      <c r="X175" s="12">
        <v>14158</v>
      </c>
      <c r="Y175" s="12">
        <v>13229</v>
      </c>
      <c r="Z175" s="12">
        <v>1800</v>
      </c>
      <c r="AA175" s="12">
        <v>39200</v>
      </c>
      <c r="AB175" s="12">
        <v>7623</v>
      </c>
      <c r="AC175" s="12">
        <v>2950</v>
      </c>
      <c r="AD175" s="12">
        <v>579</v>
      </c>
      <c r="AE175" s="12">
        <v>6680</v>
      </c>
      <c r="AF175" s="12">
        <v>2815</v>
      </c>
      <c r="AG175" s="23">
        <f t="shared" si="28"/>
        <v>0.57637182637182638</v>
      </c>
      <c r="AH175" s="24">
        <v>929</v>
      </c>
      <c r="AI175" s="12">
        <v>9</v>
      </c>
      <c r="AJ175" s="12">
        <v>5100</v>
      </c>
      <c r="AK175" s="24">
        <v>4913</v>
      </c>
      <c r="AL175" s="25">
        <f t="shared" si="29"/>
        <v>0.21407407407407408</v>
      </c>
    </row>
    <row r="176" spans="1:38" x14ac:dyDescent="0.25">
      <c r="A176" s="11" t="s">
        <v>222</v>
      </c>
      <c r="B176" s="12">
        <v>9856</v>
      </c>
      <c r="C176" s="13">
        <v>3</v>
      </c>
      <c r="D176" s="14" t="s">
        <v>65</v>
      </c>
      <c r="E176" s="15" t="s">
        <v>42</v>
      </c>
      <c r="F176" s="16">
        <v>4284</v>
      </c>
      <c r="G176" s="17">
        <v>16</v>
      </c>
      <c r="H176" s="18">
        <v>19796</v>
      </c>
      <c r="I176" s="18">
        <f t="shared" si="20"/>
        <v>10.876923076923077</v>
      </c>
      <c r="J176" s="19">
        <f t="shared" si="21"/>
        <v>906.13861386138615</v>
      </c>
      <c r="K176" s="17">
        <v>29</v>
      </c>
      <c r="L176" s="18">
        <v>518.75</v>
      </c>
      <c r="M176" s="18">
        <f t="shared" si="22"/>
        <v>0.28502747252747251</v>
      </c>
      <c r="N176" s="12">
        <v>44617</v>
      </c>
      <c r="O176" s="12">
        <v>566</v>
      </c>
      <c r="P176" s="12">
        <v>5920</v>
      </c>
      <c r="Q176" s="12">
        <f t="shared" si="23"/>
        <v>51103</v>
      </c>
      <c r="R176" s="12">
        <v>0</v>
      </c>
      <c r="S176" s="20">
        <f t="shared" si="24"/>
        <v>51103</v>
      </c>
      <c r="T176" s="21">
        <f t="shared" si="25"/>
        <v>5.1849634740259738</v>
      </c>
      <c r="U176" s="12">
        <v>38968</v>
      </c>
      <c r="V176" s="268">
        <f t="shared" si="26"/>
        <v>3.9537337662337664</v>
      </c>
      <c r="W176" s="22">
        <f t="shared" si="27"/>
        <v>0.76253840283349317</v>
      </c>
      <c r="X176" s="12">
        <v>10163</v>
      </c>
      <c r="Y176" s="12">
        <v>16530</v>
      </c>
      <c r="Z176" s="12">
        <v>11600</v>
      </c>
      <c r="AA176" s="12">
        <v>32900</v>
      </c>
      <c r="AB176" s="12">
        <v>19724</v>
      </c>
      <c r="AC176" s="12">
        <v>13000</v>
      </c>
      <c r="AD176" s="12">
        <v>413</v>
      </c>
      <c r="AE176" s="12">
        <v>4591</v>
      </c>
      <c r="AF176" s="12">
        <v>1811</v>
      </c>
      <c r="AG176" s="23">
        <f t="shared" si="28"/>
        <v>0.18374594155844157</v>
      </c>
      <c r="AH176" s="24">
        <v>3551</v>
      </c>
      <c r="AI176" s="12">
        <v>21</v>
      </c>
      <c r="AJ176" s="12">
        <v>9600</v>
      </c>
      <c r="AK176" s="24">
        <v>18675</v>
      </c>
      <c r="AL176" s="25">
        <f t="shared" si="29"/>
        <v>0.20758303321328531</v>
      </c>
    </row>
    <row r="177" spans="1:38" x14ac:dyDescent="0.25">
      <c r="A177" s="11" t="s">
        <v>223</v>
      </c>
      <c r="B177" s="12">
        <v>1022</v>
      </c>
      <c r="C177" s="13">
        <v>1</v>
      </c>
      <c r="D177" s="14" t="s">
        <v>54</v>
      </c>
      <c r="E177" s="15" t="s">
        <v>42</v>
      </c>
      <c r="F177" s="16">
        <v>1200</v>
      </c>
      <c r="G177" s="17">
        <v>4</v>
      </c>
      <c r="H177" s="18">
        <v>1544.5</v>
      </c>
      <c r="I177" s="18">
        <f t="shared" si="20"/>
        <v>0.84862637362637361</v>
      </c>
      <c r="J177" s="19">
        <f t="shared" si="21"/>
        <v>1204.2991259307219</v>
      </c>
      <c r="K177" s="17">
        <v>2</v>
      </c>
      <c r="L177" s="18">
        <v>120</v>
      </c>
      <c r="M177" s="18">
        <f t="shared" si="22"/>
        <v>6.5934065934065936E-2</v>
      </c>
      <c r="N177" s="12">
        <v>8894</v>
      </c>
      <c r="O177" s="12">
        <v>10</v>
      </c>
      <c r="P177" s="12">
        <v>1339</v>
      </c>
      <c r="Q177" s="12">
        <f t="shared" si="23"/>
        <v>10243</v>
      </c>
      <c r="R177" s="12">
        <v>0</v>
      </c>
      <c r="S177" s="20">
        <f t="shared" si="24"/>
        <v>10243</v>
      </c>
      <c r="T177" s="21">
        <f t="shared" si="25"/>
        <v>10.022504892367905</v>
      </c>
      <c r="U177" s="12">
        <v>10610</v>
      </c>
      <c r="V177" s="268">
        <f t="shared" si="26"/>
        <v>10.38160469667319</v>
      </c>
      <c r="W177" s="22">
        <f t="shared" si="27"/>
        <v>1.0358293468710338</v>
      </c>
      <c r="X177" s="12">
        <v>5411</v>
      </c>
      <c r="Y177" s="12">
        <v>3344</v>
      </c>
      <c r="Z177" s="12">
        <v>246</v>
      </c>
      <c r="AA177" s="12">
        <v>5979</v>
      </c>
      <c r="AB177" s="12">
        <v>4040</v>
      </c>
      <c r="AC177" s="12">
        <v>325</v>
      </c>
      <c r="AD177" s="12">
        <v>69</v>
      </c>
      <c r="AE177" s="12">
        <v>574</v>
      </c>
      <c r="AF177" s="12">
        <v>192</v>
      </c>
      <c r="AG177" s="23">
        <f t="shared" si="28"/>
        <v>0.18786692759295498</v>
      </c>
      <c r="AH177" s="24">
        <v>162</v>
      </c>
      <c r="AI177" s="12">
        <v>6</v>
      </c>
      <c r="AJ177" s="12">
        <v>2054</v>
      </c>
      <c r="AK177" s="24">
        <v>1905</v>
      </c>
      <c r="AL177" s="25">
        <f t="shared" si="29"/>
        <v>0.26458333333333334</v>
      </c>
    </row>
    <row r="178" spans="1:38" x14ac:dyDescent="0.25">
      <c r="A178" s="11" t="s">
        <v>224</v>
      </c>
      <c r="B178" s="12">
        <v>1025</v>
      </c>
      <c r="C178" s="13">
        <v>1</v>
      </c>
      <c r="D178" s="14" t="s">
        <v>65</v>
      </c>
      <c r="E178" s="15" t="s">
        <v>42</v>
      </c>
      <c r="F178" s="16">
        <v>1165</v>
      </c>
      <c r="G178" s="17">
        <v>3</v>
      </c>
      <c r="H178" s="18">
        <v>1469</v>
      </c>
      <c r="I178" s="18">
        <f t="shared" si="20"/>
        <v>0.80714285714285716</v>
      </c>
      <c r="J178" s="19">
        <f t="shared" si="21"/>
        <v>1269.9115044247787</v>
      </c>
      <c r="K178" s="17">
        <v>96</v>
      </c>
      <c r="L178" s="18">
        <v>791.5</v>
      </c>
      <c r="M178" s="18">
        <f t="shared" si="22"/>
        <v>0.4348901098901099</v>
      </c>
      <c r="N178" s="12">
        <v>10221</v>
      </c>
      <c r="O178" s="12">
        <v>6</v>
      </c>
      <c r="P178" s="12">
        <v>655</v>
      </c>
      <c r="Q178" s="12">
        <f t="shared" si="23"/>
        <v>10882</v>
      </c>
      <c r="R178" s="12">
        <v>0</v>
      </c>
      <c r="S178" s="20">
        <f t="shared" si="24"/>
        <v>10882</v>
      </c>
      <c r="T178" s="21">
        <f t="shared" si="25"/>
        <v>10.616585365853659</v>
      </c>
      <c r="U178" s="12">
        <v>6942</v>
      </c>
      <c r="V178" s="268">
        <f t="shared" si="26"/>
        <v>6.7726829268292681</v>
      </c>
      <c r="W178" s="22">
        <f t="shared" si="27"/>
        <v>0.63793420327145745</v>
      </c>
      <c r="X178" s="12">
        <v>3861</v>
      </c>
      <c r="Y178" s="12">
        <v>905</v>
      </c>
      <c r="Z178" s="12">
        <v>3100</v>
      </c>
      <c r="AA178" s="12">
        <v>4034</v>
      </c>
      <c r="AB178" s="12">
        <v>518</v>
      </c>
      <c r="AC178" s="12">
        <v>492</v>
      </c>
      <c r="AD178" s="12">
        <v>0</v>
      </c>
      <c r="AE178" s="12">
        <v>0</v>
      </c>
      <c r="AF178" s="12">
        <v>237</v>
      </c>
      <c r="AG178" s="23">
        <f t="shared" si="28"/>
        <v>0.23121951219512196</v>
      </c>
      <c r="AH178" s="24">
        <v>104.1</v>
      </c>
      <c r="AI178" s="12">
        <v>3</v>
      </c>
      <c r="AJ178" s="12">
        <v>400</v>
      </c>
      <c r="AK178" s="24">
        <v>366</v>
      </c>
      <c r="AL178" s="25">
        <f t="shared" si="29"/>
        <v>0.10472103004291845</v>
      </c>
    </row>
    <row r="179" spans="1:38" x14ac:dyDescent="0.25">
      <c r="A179" s="11" t="s">
        <v>225</v>
      </c>
      <c r="B179" s="12">
        <v>33640</v>
      </c>
      <c r="C179" s="13">
        <v>1</v>
      </c>
      <c r="D179" s="14" t="s">
        <v>44</v>
      </c>
      <c r="E179" s="15" t="s">
        <v>42</v>
      </c>
      <c r="F179" s="16">
        <v>3150</v>
      </c>
      <c r="G179" s="17">
        <v>30</v>
      </c>
      <c r="H179" s="18">
        <v>36109</v>
      </c>
      <c r="I179" s="18">
        <f t="shared" si="20"/>
        <v>19.84010989010989</v>
      </c>
      <c r="J179" s="19">
        <f t="shared" si="21"/>
        <v>1695.55512476114</v>
      </c>
      <c r="K179" s="17">
        <v>10</v>
      </c>
      <c r="L179" s="18">
        <v>374</v>
      </c>
      <c r="M179" s="18">
        <f t="shared" si="22"/>
        <v>0.20549450549450549</v>
      </c>
      <c r="N179" s="12">
        <v>54748</v>
      </c>
      <c r="O179" s="12">
        <v>48</v>
      </c>
      <c r="P179" s="12">
        <v>16526</v>
      </c>
      <c r="Q179" s="12">
        <f t="shared" si="23"/>
        <v>71322</v>
      </c>
      <c r="R179" s="12">
        <v>0</v>
      </c>
      <c r="S179" s="20">
        <f t="shared" si="24"/>
        <v>71322</v>
      </c>
      <c r="T179" s="21">
        <f t="shared" si="25"/>
        <v>2.1201545778834721</v>
      </c>
      <c r="U179" s="12">
        <v>317440</v>
      </c>
      <c r="V179" s="268">
        <f t="shared" si="26"/>
        <v>9.4363852556480374</v>
      </c>
      <c r="W179" s="22">
        <f t="shared" si="27"/>
        <v>4.4508005944869744</v>
      </c>
      <c r="X179" s="12">
        <v>60122</v>
      </c>
      <c r="Y179" s="12">
        <v>38333</v>
      </c>
      <c r="Z179" s="12">
        <v>21313</v>
      </c>
      <c r="AA179" s="12">
        <v>157173</v>
      </c>
      <c r="AB179" s="12">
        <v>95231</v>
      </c>
      <c r="AC179" s="12">
        <v>5950</v>
      </c>
      <c r="AD179" s="12">
        <v>848</v>
      </c>
      <c r="AE179" s="12">
        <v>17477</v>
      </c>
      <c r="AF179" s="12">
        <v>5550</v>
      </c>
      <c r="AG179" s="23">
        <f t="shared" si="28"/>
        <v>0.16498216409036862</v>
      </c>
      <c r="AH179" s="24">
        <v>1520</v>
      </c>
      <c r="AI179" s="12">
        <v>21</v>
      </c>
      <c r="AJ179" s="12">
        <v>21023</v>
      </c>
      <c r="AK179" s="24">
        <v>12522</v>
      </c>
      <c r="AL179" s="25">
        <f t="shared" si="29"/>
        <v>0.18929705215419501</v>
      </c>
    </row>
    <row r="180" spans="1:38" x14ac:dyDescent="0.25">
      <c r="A180" s="11" t="s">
        <v>226</v>
      </c>
      <c r="B180" s="12">
        <v>64645</v>
      </c>
      <c r="C180" s="13">
        <v>1</v>
      </c>
      <c r="D180" s="14" t="s">
        <v>50</v>
      </c>
      <c r="E180" s="15" t="s">
        <v>42</v>
      </c>
      <c r="F180" s="16">
        <v>3450</v>
      </c>
      <c r="G180" s="17">
        <v>70</v>
      </c>
      <c r="H180" s="18">
        <v>74282</v>
      </c>
      <c r="I180" s="18">
        <f t="shared" si="20"/>
        <v>40.814285714285717</v>
      </c>
      <c r="J180" s="19">
        <f t="shared" si="21"/>
        <v>1583.8816940847041</v>
      </c>
      <c r="K180" s="17">
        <v>223</v>
      </c>
      <c r="L180" s="18">
        <v>4948.75</v>
      </c>
      <c r="M180" s="18">
        <f t="shared" si="22"/>
        <v>2.7190934065934065</v>
      </c>
      <c r="N180" s="12">
        <v>147166</v>
      </c>
      <c r="O180" s="12">
        <v>3157</v>
      </c>
      <c r="P180" s="12">
        <v>29054</v>
      </c>
      <c r="Q180" s="12">
        <f t="shared" si="23"/>
        <v>179377</v>
      </c>
      <c r="R180" s="12">
        <v>151308</v>
      </c>
      <c r="S180" s="20">
        <f t="shared" si="24"/>
        <v>330685</v>
      </c>
      <c r="T180" s="21">
        <f t="shared" si="25"/>
        <v>5.1153994895196844</v>
      </c>
      <c r="U180" s="12">
        <v>1005269</v>
      </c>
      <c r="V180" s="268">
        <f t="shared" si="26"/>
        <v>15.550607162193518</v>
      </c>
      <c r="W180" s="22">
        <f t="shared" si="27"/>
        <v>3.0399594780531323</v>
      </c>
      <c r="X180" s="12">
        <v>2037</v>
      </c>
      <c r="Y180" s="12">
        <v>2811</v>
      </c>
      <c r="Z180" s="12">
        <v>125997</v>
      </c>
      <c r="AA180" s="12">
        <v>363295</v>
      </c>
      <c r="AB180" s="12">
        <v>825139</v>
      </c>
      <c r="AC180" s="12">
        <v>49595</v>
      </c>
      <c r="AD180" s="12">
        <v>1390</v>
      </c>
      <c r="AE180" s="12">
        <v>48562</v>
      </c>
      <c r="AF180" s="12">
        <v>14284</v>
      </c>
      <c r="AG180" s="23">
        <f t="shared" si="28"/>
        <v>0.22096063113929926</v>
      </c>
      <c r="AH180" s="24">
        <v>2482.8000000000002</v>
      </c>
      <c r="AI180" s="12">
        <v>36</v>
      </c>
      <c r="AJ180" s="12">
        <v>34823</v>
      </c>
      <c r="AK180" s="24">
        <v>0</v>
      </c>
      <c r="AL180" s="25">
        <f t="shared" si="29"/>
        <v>0</v>
      </c>
    </row>
    <row r="181" spans="1:38" x14ac:dyDescent="0.25">
      <c r="A181" s="11" t="s">
        <v>227</v>
      </c>
      <c r="B181" s="12">
        <v>6004</v>
      </c>
      <c r="C181" s="13">
        <v>1</v>
      </c>
      <c r="D181" s="14" t="s">
        <v>54</v>
      </c>
      <c r="E181" s="15" t="s">
        <v>42</v>
      </c>
      <c r="F181" s="16">
        <v>2200</v>
      </c>
      <c r="G181" s="17">
        <v>11</v>
      </c>
      <c r="H181" s="18">
        <v>7695.75</v>
      </c>
      <c r="I181" s="18">
        <f t="shared" si="20"/>
        <v>4.2284340659340662</v>
      </c>
      <c r="J181" s="19">
        <f t="shared" si="21"/>
        <v>1419.9109898320501</v>
      </c>
      <c r="K181" s="17">
        <v>8</v>
      </c>
      <c r="L181" s="18">
        <v>271</v>
      </c>
      <c r="M181" s="18">
        <f t="shared" si="22"/>
        <v>0.1489010989010989</v>
      </c>
      <c r="N181" s="12">
        <v>22993</v>
      </c>
      <c r="O181" s="12">
        <v>42</v>
      </c>
      <c r="P181" s="12">
        <v>1986</v>
      </c>
      <c r="Q181" s="12">
        <f t="shared" si="23"/>
        <v>25021</v>
      </c>
      <c r="R181" s="12">
        <v>0</v>
      </c>
      <c r="S181" s="20">
        <f t="shared" si="24"/>
        <v>25021</v>
      </c>
      <c r="T181" s="21">
        <f t="shared" si="25"/>
        <v>4.1673884077281809</v>
      </c>
      <c r="U181" s="12">
        <v>33950</v>
      </c>
      <c r="V181" s="268">
        <f t="shared" si="26"/>
        <v>5.6545636242504997</v>
      </c>
      <c r="W181" s="22">
        <f t="shared" si="27"/>
        <v>1.3568602374005836</v>
      </c>
      <c r="X181" s="12">
        <v>11107</v>
      </c>
      <c r="Y181" s="12">
        <v>0</v>
      </c>
      <c r="Z181" s="12">
        <v>630</v>
      </c>
      <c r="AA181" s="12">
        <v>38048</v>
      </c>
      <c r="AB181" s="12">
        <v>10985</v>
      </c>
      <c r="AC181" s="12">
        <v>1135</v>
      </c>
      <c r="AD181" s="12">
        <v>276</v>
      </c>
      <c r="AE181" s="12">
        <v>2823</v>
      </c>
      <c r="AF181" s="12">
        <v>745</v>
      </c>
      <c r="AG181" s="23">
        <f t="shared" si="28"/>
        <v>0.12408394403730846</v>
      </c>
      <c r="AH181" s="24">
        <v>499.5</v>
      </c>
      <c r="AI181" s="12">
        <v>16</v>
      </c>
      <c r="AJ181" s="12">
        <v>7961</v>
      </c>
      <c r="AK181" s="24">
        <v>3980</v>
      </c>
      <c r="AL181" s="25">
        <f t="shared" si="29"/>
        <v>0.11306818181818182</v>
      </c>
    </row>
    <row r="182" spans="1:38" x14ac:dyDescent="0.25">
      <c r="A182" s="11" t="s">
        <v>228</v>
      </c>
      <c r="B182" s="12">
        <v>6168</v>
      </c>
      <c r="C182" s="13">
        <v>2</v>
      </c>
      <c r="D182" s="14" t="s">
        <v>54</v>
      </c>
      <c r="E182" s="15">
        <v>2</v>
      </c>
      <c r="F182" s="16">
        <v>3601.5</v>
      </c>
      <c r="G182" s="17">
        <v>5</v>
      </c>
      <c r="H182" s="18">
        <v>5190</v>
      </c>
      <c r="I182" s="18">
        <f t="shared" si="20"/>
        <v>2.8516483516483517</v>
      </c>
      <c r="J182" s="19">
        <f t="shared" si="21"/>
        <v>2162.9595375722542</v>
      </c>
      <c r="K182" s="17">
        <v>4</v>
      </c>
      <c r="L182" s="18">
        <v>235</v>
      </c>
      <c r="M182" s="18">
        <f t="shared" si="22"/>
        <v>0.12912087912087913</v>
      </c>
      <c r="N182" s="12">
        <v>12590</v>
      </c>
      <c r="O182" s="12">
        <v>31</v>
      </c>
      <c r="P182" s="12">
        <v>597</v>
      </c>
      <c r="Q182" s="12">
        <f t="shared" si="23"/>
        <v>13218</v>
      </c>
      <c r="R182" s="12">
        <v>0</v>
      </c>
      <c r="S182" s="20">
        <f t="shared" si="24"/>
        <v>13218</v>
      </c>
      <c r="T182" s="21">
        <f t="shared" si="25"/>
        <v>2.1429961089494163</v>
      </c>
      <c r="U182" s="12">
        <v>19033</v>
      </c>
      <c r="V182" s="268">
        <f t="shared" si="26"/>
        <v>3.0857652399481195</v>
      </c>
      <c r="W182" s="22">
        <f t="shared" si="27"/>
        <v>1.4399303979422</v>
      </c>
      <c r="X182" s="12">
        <v>3400</v>
      </c>
      <c r="Y182" s="12">
        <v>3714</v>
      </c>
      <c r="Z182" s="12">
        <v>7153</v>
      </c>
      <c r="AA182" s="12">
        <v>71590</v>
      </c>
      <c r="AB182" s="12">
        <v>2441</v>
      </c>
      <c r="AC182" s="12">
        <v>8783</v>
      </c>
      <c r="AD182" s="12">
        <v>8</v>
      </c>
      <c r="AE182" s="12">
        <v>504</v>
      </c>
      <c r="AF182" s="12">
        <v>997</v>
      </c>
      <c r="AG182" s="23">
        <f t="shared" si="28"/>
        <v>0.16164072632944229</v>
      </c>
      <c r="AH182" s="24">
        <v>386</v>
      </c>
      <c r="AI182" s="12">
        <v>19</v>
      </c>
      <c r="AJ182" s="12">
        <v>3573</v>
      </c>
      <c r="AK182" s="24">
        <v>1877</v>
      </c>
      <c r="AL182" s="25">
        <f t="shared" si="29"/>
        <v>2.7430091263143282E-2</v>
      </c>
    </row>
    <row r="183" spans="1:38" x14ac:dyDescent="0.25">
      <c r="A183" s="11" t="s">
        <v>229</v>
      </c>
      <c r="B183" s="12">
        <v>379</v>
      </c>
      <c r="C183" s="13">
        <v>1</v>
      </c>
      <c r="D183" s="14" t="s">
        <v>39</v>
      </c>
      <c r="E183" s="15" t="s">
        <v>42</v>
      </c>
      <c r="F183" s="16">
        <v>900</v>
      </c>
      <c r="G183" s="17">
        <v>2</v>
      </c>
      <c r="H183" s="18">
        <v>990</v>
      </c>
      <c r="I183" s="18">
        <f t="shared" si="20"/>
        <v>0.54395604395604391</v>
      </c>
      <c r="J183" s="19">
        <f t="shared" si="21"/>
        <v>696.74747474747483</v>
      </c>
      <c r="K183" s="17">
        <v>28</v>
      </c>
      <c r="L183" s="18">
        <v>305</v>
      </c>
      <c r="M183" s="18">
        <f t="shared" si="22"/>
        <v>0.16758241758241757</v>
      </c>
      <c r="N183" s="12">
        <v>6767</v>
      </c>
      <c r="O183" s="12">
        <v>61</v>
      </c>
      <c r="P183" s="12">
        <v>1041</v>
      </c>
      <c r="Q183" s="12">
        <f t="shared" si="23"/>
        <v>7869</v>
      </c>
      <c r="R183" s="12">
        <v>0</v>
      </c>
      <c r="S183" s="20">
        <f t="shared" si="24"/>
        <v>7869</v>
      </c>
      <c r="T183" s="21">
        <f t="shared" si="25"/>
        <v>20.762532981530342</v>
      </c>
      <c r="U183" s="12">
        <v>5042</v>
      </c>
      <c r="V183" s="268">
        <f t="shared" si="26"/>
        <v>13.303430079155673</v>
      </c>
      <c r="W183" s="22">
        <f t="shared" si="27"/>
        <v>0.64074215275130253</v>
      </c>
      <c r="X183" s="12">
        <v>3516</v>
      </c>
      <c r="Y183" s="12">
        <v>2419</v>
      </c>
      <c r="Z183" s="12">
        <v>500</v>
      </c>
      <c r="AA183" s="12">
        <v>4620</v>
      </c>
      <c r="AB183" s="12">
        <v>1559</v>
      </c>
      <c r="AC183" s="12">
        <v>500</v>
      </c>
      <c r="AD183" s="12">
        <v>171</v>
      </c>
      <c r="AE183" s="12">
        <v>849</v>
      </c>
      <c r="AF183" s="12">
        <v>207</v>
      </c>
      <c r="AG183" s="23">
        <f t="shared" si="28"/>
        <v>0.54617414248021112</v>
      </c>
      <c r="AH183" s="24">
        <v>144</v>
      </c>
      <c r="AI183" s="12">
        <v>3</v>
      </c>
      <c r="AJ183" s="12">
        <v>750</v>
      </c>
      <c r="AK183" s="24">
        <v>15</v>
      </c>
      <c r="AL183" s="25">
        <f t="shared" si="29"/>
        <v>5.5555555555555558E-3</v>
      </c>
    </row>
    <row r="184" spans="1:38" x14ac:dyDescent="0.25">
      <c r="A184" s="11" t="s">
        <v>230</v>
      </c>
      <c r="B184" s="12">
        <v>505</v>
      </c>
      <c r="C184" s="13">
        <v>1</v>
      </c>
      <c r="D184" s="14" t="s">
        <v>52</v>
      </c>
      <c r="E184" s="15">
        <v>1</v>
      </c>
      <c r="F184" s="16">
        <v>1075</v>
      </c>
      <c r="G184" s="17">
        <v>1</v>
      </c>
      <c r="H184" s="18">
        <v>1075</v>
      </c>
      <c r="I184" s="18">
        <f t="shared" si="20"/>
        <v>0.59065934065934067</v>
      </c>
      <c r="J184" s="19">
        <f t="shared" si="21"/>
        <v>854.97674418604652</v>
      </c>
      <c r="K184" s="17">
        <v>10</v>
      </c>
      <c r="L184" s="18">
        <v>180</v>
      </c>
      <c r="M184" s="18">
        <f t="shared" si="22"/>
        <v>9.8901098901098897E-2</v>
      </c>
      <c r="N184" s="12">
        <v>6585</v>
      </c>
      <c r="O184" s="12">
        <v>246</v>
      </c>
      <c r="P184" s="12">
        <v>839</v>
      </c>
      <c r="Q184" s="12">
        <f t="shared" si="23"/>
        <v>7670</v>
      </c>
      <c r="R184" s="12">
        <v>0</v>
      </c>
      <c r="S184" s="20">
        <f t="shared" si="24"/>
        <v>7670</v>
      </c>
      <c r="T184" s="21">
        <f t="shared" si="25"/>
        <v>15.188118811881187</v>
      </c>
      <c r="U184" s="12">
        <v>8919</v>
      </c>
      <c r="V184" s="268">
        <f t="shared" si="26"/>
        <v>17.66138613861386</v>
      </c>
      <c r="W184" s="22">
        <f t="shared" si="27"/>
        <v>1.1628422425032594</v>
      </c>
      <c r="X184" s="12">
        <v>2370</v>
      </c>
      <c r="Y184" s="12">
        <v>1776</v>
      </c>
      <c r="Z184" s="12">
        <v>1350</v>
      </c>
      <c r="AA184" s="12">
        <v>4000</v>
      </c>
      <c r="AB184" s="12">
        <v>4703</v>
      </c>
      <c r="AC184" s="12">
        <v>1500</v>
      </c>
      <c r="AD184" s="12">
        <v>41</v>
      </c>
      <c r="AE184" s="12">
        <v>308</v>
      </c>
      <c r="AF184" s="12">
        <v>320</v>
      </c>
      <c r="AG184" s="23">
        <f t="shared" si="28"/>
        <v>0.63366336633663367</v>
      </c>
      <c r="AH184" s="24">
        <v>298.8</v>
      </c>
      <c r="AI184" s="12">
        <v>3</v>
      </c>
      <c r="AJ184" s="12">
        <v>634</v>
      </c>
      <c r="AK184" s="24">
        <v>317</v>
      </c>
      <c r="AL184" s="25">
        <f t="shared" si="29"/>
        <v>9.8294573643410849E-2</v>
      </c>
    </row>
    <row r="185" spans="1:38" x14ac:dyDescent="0.25">
      <c r="A185" s="11" t="s">
        <v>231</v>
      </c>
      <c r="B185" s="12">
        <v>10851</v>
      </c>
      <c r="C185" s="13">
        <v>1</v>
      </c>
      <c r="D185" s="14" t="s">
        <v>46</v>
      </c>
      <c r="E185" s="15" t="s">
        <v>42</v>
      </c>
      <c r="F185" s="16">
        <v>2700</v>
      </c>
      <c r="G185" s="17">
        <v>16</v>
      </c>
      <c r="H185" s="18">
        <v>11311.2</v>
      </c>
      <c r="I185" s="18">
        <f t="shared" si="20"/>
        <v>6.2149450549450558</v>
      </c>
      <c r="J185" s="19">
        <f t="shared" si="21"/>
        <v>1745.9526840653509</v>
      </c>
      <c r="K185" s="17">
        <v>73</v>
      </c>
      <c r="L185" s="18">
        <v>635</v>
      </c>
      <c r="M185" s="18">
        <f t="shared" si="22"/>
        <v>0.34890109890109888</v>
      </c>
      <c r="N185" s="12">
        <v>19076</v>
      </c>
      <c r="O185" s="12">
        <v>25</v>
      </c>
      <c r="P185" s="12">
        <v>4979</v>
      </c>
      <c r="Q185" s="12">
        <f t="shared" si="23"/>
        <v>24080</v>
      </c>
      <c r="R185" s="12">
        <v>186</v>
      </c>
      <c r="S185" s="20">
        <f t="shared" si="24"/>
        <v>24266</v>
      </c>
      <c r="T185" s="21">
        <f t="shared" si="25"/>
        <v>2.2362915860289374</v>
      </c>
      <c r="U185" s="12">
        <v>61750</v>
      </c>
      <c r="V185" s="268">
        <f t="shared" si="26"/>
        <v>5.6907197493318584</v>
      </c>
      <c r="W185" s="22">
        <f t="shared" si="27"/>
        <v>2.5447127668342535</v>
      </c>
      <c r="X185" s="12">
        <v>12804</v>
      </c>
      <c r="Y185" s="12">
        <v>13139</v>
      </c>
      <c r="Z185" s="12">
        <v>22156</v>
      </c>
      <c r="AA185" s="12">
        <v>57306</v>
      </c>
      <c r="AB185" s="12">
        <v>26334</v>
      </c>
      <c r="AC185" s="12">
        <v>3435</v>
      </c>
      <c r="AD185" s="12">
        <v>488</v>
      </c>
      <c r="AE185" s="12">
        <v>7046</v>
      </c>
      <c r="AF185" s="12">
        <v>2122</v>
      </c>
      <c r="AG185" s="23">
        <f t="shared" si="28"/>
        <v>0.19555801308635148</v>
      </c>
      <c r="AH185" s="24">
        <v>630</v>
      </c>
      <c r="AI185" s="12">
        <v>12</v>
      </c>
      <c r="AJ185" s="12">
        <v>9548</v>
      </c>
      <c r="AK185" s="24">
        <v>10082.290000000001</v>
      </c>
      <c r="AL185" s="25">
        <f t="shared" si="29"/>
        <v>0.31118179012345681</v>
      </c>
    </row>
    <row r="186" spans="1:38" x14ac:dyDescent="0.25">
      <c r="A186" s="11" t="s">
        <v>232</v>
      </c>
      <c r="B186" s="12">
        <v>1215</v>
      </c>
      <c r="C186" s="13">
        <v>1</v>
      </c>
      <c r="D186" s="14" t="s">
        <v>52</v>
      </c>
      <c r="E186" s="15" t="s">
        <v>42</v>
      </c>
      <c r="F186" s="16">
        <v>1320</v>
      </c>
      <c r="G186" s="17">
        <v>6</v>
      </c>
      <c r="H186" s="18">
        <v>2578.5</v>
      </c>
      <c r="I186" s="18">
        <f t="shared" si="20"/>
        <v>1.4167582417582418</v>
      </c>
      <c r="J186" s="19">
        <f t="shared" si="21"/>
        <v>857.59162303664914</v>
      </c>
      <c r="K186" s="17">
        <v>21</v>
      </c>
      <c r="L186" s="18">
        <v>106</v>
      </c>
      <c r="M186" s="18">
        <f t="shared" si="22"/>
        <v>5.8241758241758243E-2</v>
      </c>
      <c r="N186" s="12">
        <v>17733</v>
      </c>
      <c r="O186" s="12">
        <v>0</v>
      </c>
      <c r="P186" s="12">
        <v>2416</v>
      </c>
      <c r="Q186" s="12">
        <f t="shared" si="23"/>
        <v>20149</v>
      </c>
      <c r="R186" s="12">
        <v>0</v>
      </c>
      <c r="S186" s="20">
        <f t="shared" si="24"/>
        <v>20149</v>
      </c>
      <c r="T186" s="21">
        <f t="shared" si="25"/>
        <v>16.583539094650206</v>
      </c>
      <c r="U186" s="12">
        <v>13487</v>
      </c>
      <c r="V186" s="268">
        <f t="shared" si="26"/>
        <v>11.100411522633745</v>
      </c>
      <c r="W186" s="22">
        <f t="shared" si="27"/>
        <v>0.66936324383344081</v>
      </c>
      <c r="X186" s="12">
        <v>5024</v>
      </c>
      <c r="Y186" s="12">
        <v>5312</v>
      </c>
      <c r="Z186" s="12">
        <v>9350</v>
      </c>
      <c r="AA186" s="12">
        <v>12430</v>
      </c>
      <c r="AB186" s="12">
        <v>3992</v>
      </c>
      <c r="AC186" s="12">
        <v>1400</v>
      </c>
      <c r="AD186" s="12">
        <v>141</v>
      </c>
      <c r="AE186" s="12">
        <v>3008</v>
      </c>
      <c r="AF186" s="12">
        <v>518</v>
      </c>
      <c r="AG186" s="23">
        <f t="shared" si="28"/>
        <v>0.42633744855967076</v>
      </c>
      <c r="AH186" s="24">
        <v>123.3</v>
      </c>
      <c r="AI186" s="12">
        <v>4</v>
      </c>
      <c r="AJ186" s="12">
        <v>640</v>
      </c>
      <c r="AK186" s="24">
        <v>580</v>
      </c>
      <c r="AL186" s="25">
        <f t="shared" si="29"/>
        <v>0.10984848484848485</v>
      </c>
    </row>
    <row r="187" spans="1:38" x14ac:dyDescent="0.25">
      <c r="A187" s="11" t="s">
        <v>233</v>
      </c>
      <c r="B187" s="12">
        <v>16127</v>
      </c>
      <c r="C187" s="13">
        <v>1</v>
      </c>
      <c r="D187" s="14" t="s">
        <v>44</v>
      </c>
      <c r="E187" s="15" t="s">
        <v>42</v>
      </c>
      <c r="F187" s="16">
        <v>2850</v>
      </c>
      <c r="G187" s="17">
        <v>27</v>
      </c>
      <c r="H187" s="18">
        <v>19230.5</v>
      </c>
      <c r="I187" s="18">
        <f t="shared" si="20"/>
        <v>10.566208791208791</v>
      </c>
      <c r="J187" s="19">
        <f t="shared" si="21"/>
        <v>1526.2806479290712</v>
      </c>
      <c r="K187" s="17">
        <v>62</v>
      </c>
      <c r="L187" s="18">
        <v>2383</v>
      </c>
      <c r="M187" s="18">
        <f t="shared" si="22"/>
        <v>1.3093406593406594</v>
      </c>
      <c r="N187" s="12">
        <v>40572</v>
      </c>
      <c r="O187" s="12">
        <v>95</v>
      </c>
      <c r="P187" s="12">
        <v>7269</v>
      </c>
      <c r="Q187" s="12">
        <f t="shared" si="23"/>
        <v>47936</v>
      </c>
      <c r="R187" s="12">
        <v>0</v>
      </c>
      <c r="S187" s="20">
        <f t="shared" si="24"/>
        <v>47936</v>
      </c>
      <c r="T187" s="21">
        <f t="shared" si="25"/>
        <v>2.9724065232219261</v>
      </c>
      <c r="U187" s="12">
        <v>227343</v>
      </c>
      <c r="V187" s="268">
        <f t="shared" si="26"/>
        <v>14.097042227320642</v>
      </c>
      <c r="W187" s="22">
        <f t="shared" si="27"/>
        <v>4.7426360146862487</v>
      </c>
      <c r="X187" s="12">
        <v>53748</v>
      </c>
      <c r="Y187" s="12">
        <v>27321</v>
      </c>
      <c r="Z187" s="12">
        <v>15735</v>
      </c>
      <c r="AA187" s="12">
        <v>126280</v>
      </c>
      <c r="AB187" s="12">
        <v>40819</v>
      </c>
      <c r="AC187" s="12">
        <v>4253</v>
      </c>
      <c r="AD187" s="12">
        <v>151</v>
      </c>
      <c r="AE187" s="12">
        <v>8463</v>
      </c>
      <c r="AF187" s="12">
        <v>9938</v>
      </c>
      <c r="AG187" s="23">
        <f t="shared" si="28"/>
        <v>0.61623364543932535</v>
      </c>
      <c r="AH187" s="24">
        <v>925</v>
      </c>
      <c r="AI187" s="12">
        <v>15</v>
      </c>
      <c r="AJ187" s="12">
        <v>20387</v>
      </c>
      <c r="AK187" s="24">
        <v>13591</v>
      </c>
      <c r="AL187" s="25">
        <f t="shared" si="29"/>
        <v>0.31791812865497077</v>
      </c>
    </row>
    <row r="188" spans="1:38" x14ac:dyDescent="0.25">
      <c r="A188" s="11" t="s">
        <v>234</v>
      </c>
      <c r="B188" s="12">
        <v>95597</v>
      </c>
      <c r="C188" s="13">
        <v>2</v>
      </c>
      <c r="D188" s="14" t="s">
        <v>50</v>
      </c>
      <c r="E188" s="15" t="s">
        <v>42</v>
      </c>
      <c r="F188" s="16">
        <v>3486</v>
      </c>
      <c r="G188" s="17">
        <v>110</v>
      </c>
      <c r="H188" s="18">
        <v>135502</v>
      </c>
      <c r="I188" s="18">
        <f t="shared" si="20"/>
        <v>74.451648351648345</v>
      </c>
      <c r="J188" s="19">
        <f t="shared" si="21"/>
        <v>1284.0145532907266</v>
      </c>
      <c r="K188" s="17">
        <v>250</v>
      </c>
      <c r="L188" s="18">
        <v>2923</v>
      </c>
      <c r="M188" s="18">
        <f t="shared" si="22"/>
        <v>1.6060439560439561</v>
      </c>
      <c r="N188" s="12">
        <v>193294</v>
      </c>
      <c r="O188" s="12">
        <v>440</v>
      </c>
      <c r="P188" s="12">
        <v>41586</v>
      </c>
      <c r="Q188" s="12">
        <f t="shared" si="23"/>
        <v>235320</v>
      </c>
      <c r="R188" s="12">
        <v>16576</v>
      </c>
      <c r="S188" s="20">
        <f t="shared" si="24"/>
        <v>251896</v>
      </c>
      <c r="T188" s="21">
        <f t="shared" si="25"/>
        <v>2.634978085086352</v>
      </c>
      <c r="U188" s="12">
        <v>1396879</v>
      </c>
      <c r="V188" s="268">
        <f t="shared" si="26"/>
        <v>14.612163561618042</v>
      </c>
      <c r="W188" s="22">
        <f t="shared" si="27"/>
        <v>5.5454592371454883</v>
      </c>
      <c r="X188" s="12">
        <v>3920</v>
      </c>
      <c r="Y188" s="12">
        <v>2689</v>
      </c>
      <c r="Z188" s="12">
        <v>220608</v>
      </c>
      <c r="AA188" s="12">
        <v>573161</v>
      </c>
      <c r="AB188" s="12">
        <v>1012138</v>
      </c>
      <c r="AC188" s="12">
        <v>100330</v>
      </c>
      <c r="AD188" s="12">
        <v>3508</v>
      </c>
      <c r="AE188" s="12">
        <v>67634</v>
      </c>
      <c r="AF188" s="12">
        <v>22067</v>
      </c>
      <c r="AG188" s="23">
        <f t="shared" si="28"/>
        <v>0.23083360356496543</v>
      </c>
      <c r="AH188" s="24">
        <v>5600</v>
      </c>
      <c r="AI188" s="12">
        <v>82</v>
      </c>
      <c r="AJ188" s="12">
        <v>52041</v>
      </c>
      <c r="AK188" s="24">
        <v>37360</v>
      </c>
      <c r="AL188" s="25">
        <f t="shared" si="29"/>
        <v>0.13069700404405077</v>
      </c>
    </row>
    <row r="189" spans="1:38" x14ac:dyDescent="0.25">
      <c r="A189" s="11" t="s">
        <v>235</v>
      </c>
      <c r="B189" s="12">
        <v>13327</v>
      </c>
      <c r="C189" s="13">
        <v>1</v>
      </c>
      <c r="D189" s="14" t="s">
        <v>39</v>
      </c>
      <c r="E189" s="15" t="s">
        <v>42</v>
      </c>
      <c r="F189" s="16">
        <v>2750</v>
      </c>
      <c r="G189" s="17">
        <v>21</v>
      </c>
      <c r="H189" s="18">
        <v>12085</v>
      </c>
      <c r="I189" s="18">
        <f t="shared" si="20"/>
        <v>6.6401098901098905</v>
      </c>
      <c r="J189" s="19">
        <f t="shared" si="21"/>
        <v>2007.0450972279684</v>
      </c>
      <c r="K189" s="17">
        <v>35</v>
      </c>
      <c r="L189" s="18">
        <v>1574</v>
      </c>
      <c r="M189" s="18">
        <f t="shared" si="22"/>
        <v>0.86483516483516487</v>
      </c>
      <c r="N189" s="12">
        <v>28554</v>
      </c>
      <c r="O189" s="12">
        <v>2327</v>
      </c>
      <c r="P189" s="12">
        <v>3708</v>
      </c>
      <c r="Q189" s="12">
        <f t="shared" si="23"/>
        <v>34589</v>
      </c>
      <c r="R189" s="12">
        <v>0</v>
      </c>
      <c r="S189" s="20">
        <f t="shared" si="24"/>
        <v>34589</v>
      </c>
      <c r="T189" s="21">
        <f t="shared" si="25"/>
        <v>2.5954078187138889</v>
      </c>
      <c r="U189" s="12">
        <v>114050</v>
      </c>
      <c r="V189" s="268">
        <f t="shared" si="26"/>
        <v>8.5578149621070008</v>
      </c>
      <c r="W189" s="22">
        <f t="shared" si="27"/>
        <v>3.2972910462863916</v>
      </c>
      <c r="X189" s="12">
        <v>37421</v>
      </c>
      <c r="Y189" s="12">
        <v>19522</v>
      </c>
      <c r="Z189" s="12">
        <v>3700</v>
      </c>
      <c r="AA189" s="12">
        <v>66831</v>
      </c>
      <c r="AB189" s="12">
        <v>19555</v>
      </c>
      <c r="AC189" s="12">
        <v>3300</v>
      </c>
      <c r="AD189" s="12">
        <v>378</v>
      </c>
      <c r="AE189" s="12">
        <v>5915</v>
      </c>
      <c r="AF189" s="12">
        <v>6256</v>
      </c>
      <c r="AG189" s="23">
        <f t="shared" si="28"/>
        <v>0.46942297591355892</v>
      </c>
      <c r="AH189" s="24">
        <v>398</v>
      </c>
      <c r="AI189" s="12">
        <v>10</v>
      </c>
      <c r="AJ189" s="12">
        <v>13133</v>
      </c>
      <c r="AK189" s="24">
        <v>6566</v>
      </c>
      <c r="AL189" s="25">
        <f t="shared" si="29"/>
        <v>0.23876363636363637</v>
      </c>
    </row>
    <row r="190" spans="1:38" x14ac:dyDescent="0.25">
      <c r="A190" s="11" t="s">
        <v>236</v>
      </c>
      <c r="B190" s="12">
        <v>2695</v>
      </c>
      <c r="C190" s="13">
        <v>1</v>
      </c>
      <c r="D190" s="14" t="s">
        <v>46</v>
      </c>
      <c r="E190" s="15" t="s">
        <v>42</v>
      </c>
      <c r="F190" s="16">
        <v>1500</v>
      </c>
      <c r="G190" s="17">
        <v>5</v>
      </c>
      <c r="H190" s="18">
        <v>6500</v>
      </c>
      <c r="I190" s="18">
        <f t="shared" si="20"/>
        <v>3.5714285714285716</v>
      </c>
      <c r="J190" s="19">
        <f t="shared" si="21"/>
        <v>754.59999999999991</v>
      </c>
      <c r="K190" s="17">
        <v>22</v>
      </c>
      <c r="L190" s="18">
        <v>1160</v>
      </c>
      <c r="M190" s="18">
        <f t="shared" si="22"/>
        <v>0.63736263736263732</v>
      </c>
      <c r="N190" s="12">
        <v>21593</v>
      </c>
      <c r="O190" s="12">
        <v>650</v>
      </c>
      <c r="P190" s="12">
        <v>3775</v>
      </c>
      <c r="Q190" s="12">
        <f t="shared" si="23"/>
        <v>26018</v>
      </c>
      <c r="R190" s="12">
        <v>72</v>
      </c>
      <c r="S190" s="20">
        <f t="shared" si="24"/>
        <v>26090</v>
      </c>
      <c r="T190" s="21">
        <f t="shared" si="25"/>
        <v>9.6808905380333954</v>
      </c>
      <c r="U190" s="12">
        <v>45874</v>
      </c>
      <c r="V190" s="268">
        <f t="shared" si="26"/>
        <v>17.021892393320964</v>
      </c>
      <c r="W190" s="22">
        <f t="shared" si="27"/>
        <v>1.7582981985435033</v>
      </c>
      <c r="X190" s="12">
        <v>9571</v>
      </c>
      <c r="Y190" s="12">
        <v>7317</v>
      </c>
      <c r="Z190" s="12">
        <v>1759</v>
      </c>
      <c r="AA190" s="12">
        <v>28392</v>
      </c>
      <c r="AB190" s="12">
        <v>28070</v>
      </c>
      <c r="AC190" s="12">
        <v>728</v>
      </c>
      <c r="AD190" s="12">
        <v>290</v>
      </c>
      <c r="AE190" s="12">
        <v>3232</v>
      </c>
      <c r="AF190" s="12">
        <v>1477</v>
      </c>
      <c r="AG190" s="23">
        <f t="shared" si="28"/>
        <v>0.54805194805194801</v>
      </c>
      <c r="AH190" s="24">
        <v>569.6</v>
      </c>
      <c r="AI190" s="12">
        <v>16</v>
      </c>
      <c r="AJ190" s="12">
        <v>2530</v>
      </c>
      <c r="AK190" s="24">
        <v>4983</v>
      </c>
      <c r="AL190" s="25">
        <f t="shared" si="29"/>
        <v>0.207625</v>
      </c>
    </row>
    <row r="191" spans="1:38" x14ac:dyDescent="0.25">
      <c r="A191" s="11" t="s">
        <v>237</v>
      </c>
      <c r="B191" s="12">
        <v>1465</v>
      </c>
      <c r="C191" s="13">
        <v>1</v>
      </c>
      <c r="D191" s="14" t="s">
        <v>44</v>
      </c>
      <c r="E191" s="15" t="s">
        <v>42</v>
      </c>
      <c r="F191" s="16">
        <v>1750</v>
      </c>
      <c r="G191" s="17">
        <v>4</v>
      </c>
      <c r="H191" s="18">
        <v>3848</v>
      </c>
      <c r="I191" s="18">
        <f t="shared" si="20"/>
        <v>2.1142857142857143</v>
      </c>
      <c r="J191" s="19">
        <f t="shared" si="21"/>
        <v>692.90540540540542</v>
      </c>
      <c r="K191" s="17">
        <v>2</v>
      </c>
      <c r="L191" s="18">
        <v>64</v>
      </c>
      <c r="M191" s="18">
        <f t="shared" si="22"/>
        <v>3.5164835164835165E-2</v>
      </c>
      <c r="N191" s="12">
        <v>10071</v>
      </c>
      <c r="O191" s="12">
        <v>14</v>
      </c>
      <c r="P191" s="12">
        <v>694</v>
      </c>
      <c r="Q191" s="12">
        <f t="shared" si="23"/>
        <v>10779</v>
      </c>
      <c r="R191" s="12">
        <v>0</v>
      </c>
      <c r="S191" s="20">
        <f t="shared" si="24"/>
        <v>10779</v>
      </c>
      <c r="T191" s="21">
        <f t="shared" si="25"/>
        <v>7.3576791808873718</v>
      </c>
      <c r="U191" s="12">
        <v>5854</v>
      </c>
      <c r="V191" s="268">
        <f t="shared" si="26"/>
        <v>3.9959044368600685</v>
      </c>
      <c r="W191" s="22">
        <f t="shared" si="27"/>
        <v>0.54309305130346042</v>
      </c>
      <c r="X191" s="12">
        <v>1921</v>
      </c>
      <c r="Y191" s="12">
        <v>2849</v>
      </c>
      <c r="Z191" s="12">
        <v>1050</v>
      </c>
      <c r="AA191" s="12">
        <v>5516</v>
      </c>
      <c r="AB191" s="12">
        <v>2738</v>
      </c>
      <c r="AC191" s="12">
        <v>2500</v>
      </c>
      <c r="AD191" s="12">
        <v>219</v>
      </c>
      <c r="AE191" s="12">
        <v>2241</v>
      </c>
      <c r="AF191" s="12">
        <v>442</v>
      </c>
      <c r="AG191" s="23">
        <f t="shared" si="28"/>
        <v>0.30170648464163824</v>
      </c>
      <c r="AH191" s="24">
        <v>456.6</v>
      </c>
      <c r="AI191" s="12">
        <v>4</v>
      </c>
      <c r="AJ191" s="12">
        <v>4500</v>
      </c>
      <c r="AK191" s="24">
        <v>6750</v>
      </c>
      <c r="AL191" s="25">
        <f t="shared" si="29"/>
        <v>0.9642857142857143</v>
      </c>
    </row>
    <row r="192" spans="1:38" x14ac:dyDescent="0.25">
      <c r="A192" s="11" t="s">
        <v>238</v>
      </c>
      <c r="B192" s="12">
        <v>14310</v>
      </c>
      <c r="C192" s="13">
        <v>1</v>
      </c>
      <c r="D192" s="14" t="s">
        <v>46</v>
      </c>
      <c r="E192" s="15" t="s">
        <v>42</v>
      </c>
      <c r="F192" s="16">
        <v>2777</v>
      </c>
      <c r="G192" s="17">
        <v>13</v>
      </c>
      <c r="H192" s="18">
        <v>13802.5</v>
      </c>
      <c r="I192" s="18">
        <f t="shared" si="20"/>
        <v>7.5837912087912089</v>
      </c>
      <c r="J192" s="19">
        <f t="shared" si="21"/>
        <v>1886.919036406448</v>
      </c>
      <c r="K192" s="17">
        <v>22</v>
      </c>
      <c r="L192" s="18">
        <v>446</v>
      </c>
      <c r="M192" s="18">
        <f t="shared" si="22"/>
        <v>0.24505494505494504</v>
      </c>
      <c r="N192" s="12">
        <v>29890</v>
      </c>
      <c r="O192" s="12">
        <v>796</v>
      </c>
      <c r="P192" s="12">
        <v>5809</v>
      </c>
      <c r="Q192" s="12">
        <f t="shared" si="23"/>
        <v>36495</v>
      </c>
      <c r="R192" s="12">
        <v>2</v>
      </c>
      <c r="S192" s="20">
        <f t="shared" si="24"/>
        <v>36497</v>
      </c>
      <c r="T192" s="21">
        <f t="shared" si="25"/>
        <v>2.5504542278127182</v>
      </c>
      <c r="U192" s="12">
        <v>71620</v>
      </c>
      <c r="V192" s="268">
        <f t="shared" si="26"/>
        <v>5.0048916841369673</v>
      </c>
      <c r="W192" s="22">
        <f t="shared" si="27"/>
        <v>1.962353070115352</v>
      </c>
      <c r="X192" s="12">
        <v>12143</v>
      </c>
      <c r="Y192" s="12">
        <v>13633</v>
      </c>
      <c r="Z192" s="12">
        <v>349</v>
      </c>
      <c r="AA192" s="12">
        <v>70770</v>
      </c>
      <c r="AB192" s="12">
        <v>58274</v>
      </c>
      <c r="AC192" s="12">
        <v>8875</v>
      </c>
      <c r="AD192" s="12">
        <v>523</v>
      </c>
      <c r="AE192" s="12">
        <v>6046</v>
      </c>
      <c r="AF192" s="12">
        <v>3294</v>
      </c>
      <c r="AG192" s="23">
        <f t="shared" si="28"/>
        <v>0.23018867924528302</v>
      </c>
      <c r="AH192" s="24">
        <v>643.70000000000005</v>
      </c>
      <c r="AI192" s="12">
        <v>14</v>
      </c>
      <c r="AJ192" s="12">
        <v>27199</v>
      </c>
      <c r="AK192" s="24">
        <v>13599.5</v>
      </c>
      <c r="AL192" s="25">
        <f t="shared" si="29"/>
        <v>0.34979937239569936</v>
      </c>
    </row>
    <row r="193" spans="1:38" x14ac:dyDescent="0.25">
      <c r="A193" s="11" t="s">
        <v>239</v>
      </c>
      <c r="B193" s="12">
        <v>7173</v>
      </c>
      <c r="C193" s="13">
        <v>1</v>
      </c>
      <c r="D193" s="14" t="s">
        <v>52</v>
      </c>
      <c r="E193" s="15" t="s">
        <v>42</v>
      </c>
      <c r="F193" s="16">
        <v>4160</v>
      </c>
      <c r="G193" s="17">
        <v>6</v>
      </c>
      <c r="H193" s="18">
        <v>3508</v>
      </c>
      <c r="I193" s="18">
        <f t="shared" si="20"/>
        <v>1.9274725274725275</v>
      </c>
      <c r="J193" s="19">
        <f t="shared" si="21"/>
        <v>3721.4538198403648</v>
      </c>
      <c r="K193" s="17">
        <v>32</v>
      </c>
      <c r="L193" s="18">
        <v>1866</v>
      </c>
      <c r="M193" s="18">
        <f t="shared" si="22"/>
        <v>1.0252747252747252</v>
      </c>
      <c r="N193" s="12">
        <v>27248</v>
      </c>
      <c r="O193" s="12">
        <v>2</v>
      </c>
      <c r="P193" s="12">
        <v>4055</v>
      </c>
      <c r="Q193" s="12">
        <f t="shared" si="23"/>
        <v>31305</v>
      </c>
      <c r="R193" s="12">
        <v>0</v>
      </c>
      <c r="S193" s="20">
        <f t="shared" si="24"/>
        <v>31305</v>
      </c>
      <c r="T193" s="21">
        <f t="shared" si="25"/>
        <v>4.3642827268925135</v>
      </c>
      <c r="U193" s="12">
        <v>14713</v>
      </c>
      <c r="V193" s="268">
        <f t="shared" si="26"/>
        <v>2.0511640875505366</v>
      </c>
      <c r="W193" s="22">
        <f t="shared" si="27"/>
        <v>0.46998881967736783</v>
      </c>
      <c r="X193" s="12">
        <v>5307</v>
      </c>
      <c r="Y193" s="12">
        <v>6584</v>
      </c>
      <c r="Z193" s="12">
        <v>5185</v>
      </c>
      <c r="AA193" s="12">
        <v>11350</v>
      </c>
      <c r="AB193" s="12">
        <v>1203</v>
      </c>
      <c r="AC193" s="12">
        <v>4605</v>
      </c>
      <c r="AD193" s="12">
        <v>10</v>
      </c>
      <c r="AE193" s="12">
        <v>15</v>
      </c>
      <c r="AF193" s="12">
        <v>755</v>
      </c>
      <c r="AG193" s="23">
        <f t="shared" si="28"/>
        <v>0.10525582043775268</v>
      </c>
      <c r="AH193" s="24">
        <v>1654</v>
      </c>
      <c r="AI193" s="12">
        <v>13</v>
      </c>
      <c r="AJ193" s="12">
        <v>4720</v>
      </c>
      <c r="AK193" s="24">
        <v>21027</v>
      </c>
      <c r="AL193" s="25">
        <f t="shared" si="29"/>
        <v>0.3888128698224852</v>
      </c>
    </row>
    <row r="194" spans="1:38" x14ac:dyDescent="0.25">
      <c r="A194" s="11" t="s">
        <v>240</v>
      </c>
      <c r="B194" s="12">
        <v>8380</v>
      </c>
      <c r="C194" s="13">
        <v>3</v>
      </c>
      <c r="D194" s="14" t="s">
        <v>52</v>
      </c>
      <c r="E194" s="15">
        <v>1</v>
      </c>
      <c r="F194" s="16">
        <v>2450</v>
      </c>
      <c r="G194" s="17">
        <v>8</v>
      </c>
      <c r="H194" s="18">
        <v>10075.5</v>
      </c>
      <c r="I194" s="18">
        <f t="shared" si="20"/>
        <v>5.5359890109890113</v>
      </c>
      <c r="J194" s="19">
        <f t="shared" si="21"/>
        <v>1513.731328470051</v>
      </c>
      <c r="K194" s="17">
        <v>11</v>
      </c>
      <c r="L194" s="18">
        <v>293</v>
      </c>
      <c r="M194" s="18">
        <f t="shared" si="22"/>
        <v>0.160989010989011</v>
      </c>
      <c r="N194" s="12">
        <v>36879</v>
      </c>
      <c r="O194" s="12">
        <v>1472</v>
      </c>
      <c r="P194" s="12">
        <v>5328</v>
      </c>
      <c r="Q194" s="12">
        <f t="shared" si="23"/>
        <v>43679</v>
      </c>
      <c r="R194" s="12">
        <v>0</v>
      </c>
      <c r="S194" s="20">
        <f t="shared" si="24"/>
        <v>43679</v>
      </c>
      <c r="T194" s="21">
        <f t="shared" si="25"/>
        <v>5.2122911694510741</v>
      </c>
      <c r="U194" s="12">
        <v>76064</v>
      </c>
      <c r="V194" s="268">
        <f t="shared" si="26"/>
        <v>9.076849642004774</v>
      </c>
      <c r="W194" s="22">
        <f t="shared" si="27"/>
        <v>1.7414318093362944</v>
      </c>
      <c r="X194" s="12">
        <v>10164</v>
      </c>
      <c r="Y194" s="12">
        <v>10757</v>
      </c>
      <c r="Z194" s="12">
        <v>51210</v>
      </c>
      <c r="AA194" s="12">
        <v>57808</v>
      </c>
      <c r="AB194" s="12">
        <v>30585</v>
      </c>
      <c r="AC194" s="12">
        <v>45769</v>
      </c>
      <c r="AD194" s="12">
        <v>137</v>
      </c>
      <c r="AE194" s="12">
        <v>2868</v>
      </c>
      <c r="AF194" s="12">
        <v>1964</v>
      </c>
      <c r="AG194" s="23">
        <f t="shared" si="28"/>
        <v>0.23436754176610977</v>
      </c>
      <c r="AH194" s="24">
        <v>1125</v>
      </c>
      <c r="AI194" s="12">
        <v>9</v>
      </c>
      <c r="AJ194" s="12">
        <v>5140</v>
      </c>
      <c r="AK194" s="24">
        <v>5140</v>
      </c>
      <c r="AL194" s="25">
        <f t="shared" si="29"/>
        <v>0.23310657596371881</v>
      </c>
    </row>
    <row r="195" spans="1:38" x14ac:dyDescent="0.25">
      <c r="A195" s="11" t="s">
        <v>241</v>
      </c>
      <c r="B195" s="12">
        <v>3417</v>
      </c>
      <c r="C195" s="13">
        <v>3</v>
      </c>
      <c r="D195" s="14" t="s">
        <v>54</v>
      </c>
      <c r="E195" s="15" t="s">
        <v>42</v>
      </c>
      <c r="F195" s="16">
        <v>3684.5</v>
      </c>
      <c r="G195" s="17">
        <v>7</v>
      </c>
      <c r="H195" s="18">
        <v>3958.5</v>
      </c>
      <c r="I195" s="18">
        <f t="shared" ref="I195:I223" si="30">IF(H195="n/a","n/a", (H195/1820))</f>
        <v>2.1749999999999998</v>
      </c>
      <c r="J195" s="19">
        <f t="shared" ref="J195:J223" si="31">IF(I195="n/a","n/a",IF(I195="n.d.","n.d.",IF(I195=0,0,B195/I195)))</f>
        <v>1571.0344827586209</v>
      </c>
      <c r="K195" s="17">
        <v>111</v>
      </c>
      <c r="L195" s="18">
        <v>708.5</v>
      </c>
      <c r="M195" s="18">
        <f t="shared" ref="M195:M223" si="32">IF(L195="n/a","n/a",IF(L195="n.d.","n.d.",L195/1820))</f>
        <v>0.38928571428571429</v>
      </c>
      <c r="N195" s="12">
        <v>24338</v>
      </c>
      <c r="O195" s="12">
        <v>947</v>
      </c>
      <c r="P195" s="12">
        <v>4707</v>
      </c>
      <c r="Q195" s="12">
        <f t="shared" ref="Q195:Q223" si="33">SUM(N195:P195)</f>
        <v>29992</v>
      </c>
      <c r="R195" s="12">
        <v>0</v>
      </c>
      <c r="S195" s="20">
        <f t="shared" ref="S195:S223" si="34">Q195+R195</f>
        <v>29992</v>
      </c>
      <c r="T195" s="21">
        <f t="shared" ref="T195:T223" si="35">IF(S195="n/a","n/a",IF(S195="n.d.","n.d.",S195/B195))</f>
        <v>8.7772900204858058</v>
      </c>
      <c r="U195" s="12">
        <v>17625</v>
      </c>
      <c r="V195" s="268">
        <f t="shared" ref="V195:V223" si="36">IF(U195="n/a","n/a",IF(U195="n.d.","n.d.",U195/B195))</f>
        <v>5.1580333625987711</v>
      </c>
      <c r="W195" s="22">
        <f t="shared" ref="W195:W223" si="37">IF(U195="n/a","n/a",IF(U195="n.d.","n.d.",U195/S195))</f>
        <v>0.58765670845558815</v>
      </c>
      <c r="X195" s="12">
        <v>7356</v>
      </c>
      <c r="Y195" s="12">
        <v>8967</v>
      </c>
      <c r="Z195" s="12">
        <v>1149</v>
      </c>
      <c r="AA195" s="12">
        <v>13060</v>
      </c>
      <c r="AB195" s="12">
        <v>9159</v>
      </c>
      <c r="AC195" s="12">
        <v>1750</v>
      </c>
      <c r="AD195" s="12">
        <v>193</v>
      </c>
      <c r="AE195" s="12">
        <v>1548</v>
      </c>
      <c r="AF195" s="12">
        <v>748</v>
      </c>
      <c r="AG195" s="23">
        <f t="shared" ref="AG195:AG223" si="38">IF(AF195="n/a","n/a",(IF(AF195="n.d.","n.d.",(AF195/B195))))</f>
        <v>0.21890547263681592</v>
      </c>
      <c r="AH195" s="24">
        <v>440.7</v>
      </c>
      <c r="AI195" s="12">
        <v>13</v>
      </c>
      <c r="AJ195" s="12">
        <v>3852</v>
      </c>
      <c r="AK195" s="24">
        <v>5031.75</v>
      </c>
      <c r="AL195" s="25">
        <f t="shared" ref="AL195:AL223" si="39">IF(AK195="n/a","n/a",(IF(AK195="n.d.","n.d.",AK195/(F195*AI195))))</f>
        <v>0.10505026253431736</v>
      </c>
    </row>
    <row r="196" spans="1:38" x14ac:dyDescent="0.25">
      <c r="A196" s="11" t="s">
        <v>242</v>
      </c>
      <c r="B196" s="12">
        <v>1025</v>
      </c>
      <c r="C196" s="13">
        <v>1</v>
      </c>
      <c r="D196" s="14" t="s">
        <v>44</v>
      </c>
      <c r="E196" s="15" t="s">
        <v>42</v>
      </c>
      <c r="F196" s="16">
        <v>1511</v>
      </c>
      <c r="G196" s="17">
        <v>6</v>
      </c>
      <c r="H196" s="18">
        <v>1862.25</v>
      </c>
      <c r="I196" s="18">
        <f t="shared" si="30"/>
        <v>1.0232142857142856</v>
      </c>
      <c r="J196" s="19">
        <f t="shared" si="31"/>
        <v>1001.7452006980803</v>
      </c>
      <c r="K196" s="17">
        <v>19</v>
      </c>
      <c r="L196" s="18">
        <v>545.5</v>
      </c>
      <c r="M196" s="18">
        <f t="shared" si="32"/>
        <v>0.29972527472527472</v>
      </c>
      <c r="N196" s="12">
        <v>8663</v>
      </c>
      <c r="O196" s="12">
        <v>6</v>
      </c>
      <c r="P196" s="12">
        <v>1238</v>
      </c>
      <c r="Q196" s="12">
        <f t="shared" si="33"/>
        <v>9907</v>
      </c>
      <c r="R196" s="12">
        <v>0</v>
      </c>
      <c r="S196" s="20">
        <f t="shared" si="34"/>
        <v>9907</v>
      </c>
      <c r="T196" s="21">
        <f t="shared" si="35"/>
        <v>9.6653658536585372</v>
      </c>
      <c r="U196" s="12">
        <v>16796</v>
      </c>
      <c r="V196" s="268">
        <f t="shared" si="36"/>
        <v>16.386341463414634</v>
      </c>
      <c r="W196" s="22">
        <f t="shared" si="37"/>
        <v>1.6953669122842434</v>
      </c>
      <c r="X196" s="12">
        <v>5721</v>
      </c>
      <c r="Y196" s="12">
        <v>3473</v>
      </c>
      <c r="Z196" s="12">
        <v>1050</v>
      </c>
      <c r="AA196" s="12">
        <v>10450</v>
      </c>
      <c r="AB196" s="12">
        <v>2902</v>
      </c>
      <c r="AC196" s="12">
        <v>1000</v>
      </c>
      <c r="AD196" s="12">
        <v>68</v>
      </c>
      <c r="AE196" s="12">
        <v>862</v>
      </c>
      <c r="AF196" s="12">
        <v>632</v>
      </c>
      <c r="AG196" s="23">
        <f t="shared" si="38"/>
        <v>0.61658536585365853</v>
      </c>
      <c r="AH196" s="24">
        <v>200</v>
      </c>
      <c r="AI196" s="12">
        <v>6</v>
      </c>
      <c r="AJ196" s="12">
        <v>2350</v>
      </c>
      <c r="AK196" s="24">
        <v>4500</v>
      </c>
      <c r="AL196" s="25">
        <f t="shared" si="39"/>
        <v>0.49636002647253474</v>
      </c>
    </row>
    <row r="197" spans="1:38" x14ac:dyDescent="0.25">
      <c r="A197" s="11" t="s">
        <v>243</v>
      </c>
      <c r="B197" s="12">
        <v>3230</v>
      </c>
      <c r="C197" s="13">
        <v>1</v>
      </c>
      <c r="D197" s="14" t="s">
        <v>39</v>
      </c>
      <c r="E197" s="15" t="s">
        <v>42</v>
      </c>
      <c r="F197" s="16">
        <v>2250</v>
      </c>
      <c r="G197" s="17">
        <v>4</v>
      </c>
      <c r="H197" s="18">
        <v>4170.7</v>
      </c>
      <c r="I197" s="18">
        <f t="shared" si="30"/>
        <v>2.2915934065934067</v>
      </c>
      <c r="J197" s="19">
        <f t="shared" si="31"/>
        <v>1409.4996043829572</v>
      </c>
      <c r="K197" s="17">
        <v>11</v>
      </c>
      <c r="L197" s="18">
        <v>507</v>
      </c>
      <c r="M197" s="18">
        <f t="shared" si="32"/>
        <v>0.27857142857142858</v>
      </c>
      <c r="N197" s="12">
        <v>14500</v>
      </c>
      <c r="O197" s="12">
        <v>53</v>
      </c>
      <c r="P197" s="12">
        <v>1830</v>
      </c>
      <c r="Q197" s="12">
        <f t="shared" si="33"/>
        <v>16383</v>
      </c>
      <c r="R197" s="12">
        <v>0</v>
      </c>
      <c r="S197" s="20">
        <f t="shared" si="34"/>
        <v>16383</v>
      </c>
      <c r="T197" s="21">
        <f t="shared" si="35"/>
        <v>5.0721362229102169</v>
      </c>
      <c r="U197" s="12">
        <v>48956</v>
      </c>
      <c r="V197" s="268">
        <f t="shared" si="36"/>
        <v>15.156656346749227</v>
      </c>
      <c r="W197" s="22">
        <f t="shared" si="37"/>
        <v>2.9882194958188366</v>
      </c>
      <c r="X197" s="12">
        <v>19791</v>
      </c>
      <c r="Y197" s="12">
        <v>8928</v>
      </c>
      <c r="Z197" s="12">
        <v>3600</v>
      </c>
      <c r="AA197" s="12">
        <v>23150</v>
      </c>
      <c r="AB197" s="12">
        <v>5507</v>
      </c>
      <c r="AC197" s="12">
        <v>1350</v>
      </c>
      <c r="AD197" s="12">
        <v>167</v>
      </c>
      <c r="AE197" s="12">
        <v>2038</v>
      </c>
      <c r="AF197" s="12">
        <v>2016</v>
      </c>
      <c r="AG197" s="23">
        <f t="shared" si="38"/>
        <v>0.62414860681114548</v>
      </c>
      <c r="AH197" s="24">
        <v>288</v>
      </c>
      <c r="AI197" s="12">
        <v>4</v>
      </c>
      <c r="AJ197" s="12">
        <v>3588</v>
      </c>
      <c r="AK197" s="24">
        <v>1794</v>
      </c>
      <c r="AL197" s="25">
        <f t="shared" si="39"/>
        <v>0.19933333333333333</v>
      </c>
    </row>
    <row r="198" spans="1:38" x14ac:dyDescent="0.25">
      <c r="A198" s="11" t="s">
        <v>244</v>
      </c>
      <c r="B198" s="12">
        <v>2182</v>
      </c>
      <c r="C198" s="13">
        <v>1</v>
      </c>
      <c r="D198" s="14" t="s">
        <v>54</v>
      </c>
      <c r="E198" s="15" t="s">
        <v>42</v>
      </c>
      <c r="F198" s="16">
        <v>2089</v>
      </c>
      <c r="G198" s="17">
        <v>5</v>
      </c>
      <c r="H198" s="18">
        <v>6429</v>
      </c>
      <c r="I198" s="18">
        <f t="shared" si="30"/>
        <v>3.5324175824175823</v>
      </c>
      <c r="J198" s="19">
        <f t="shared" si="31"/>
        <v>617.7072639601804</v>
      </c>
      <c r="K198" s="17">
        <v>9</v>
      </c>
      <c r="L198" s="18">
        <v>245</v>
      </c>
      <c r="M198" s="18">
        <f t="shared" si="32"/>
        <v>0.13461538461538461</v>
      </c>
      <c r="N198" s="12">
        <v>14066</v>
      </c>
      <c r="O198" s="12">
        <v>550</v>
      </c>
      <c r="P198" s="12">
        <v>5459</v>
      </c>
      <c r="Q198" s="12">
        <f t="shared" si="33"/>
        <v>20075</v>
      </c>
      <c r="R198" s="12">
        <v>2</v>
      </c>
      <c r="S198" s="20">
        <f t="shared" si="34"/>
        <v>20077</v>
      </c>
      <c r="T198" s="21">
        <f t="shared" si="35"/>
        <v>9.2011915673693867</v>
      </c>
      <c r="U198" s="12">
        <v>24987</v>
      </c>
      <c r="V198" s="268">
        <f t="shared" si="36"/>
        <v>11.451420714940422</v>
      </c>
      <c r="W198" s="22">
        <f t="shared" si="37"/>
        <v>1.2445584499676245</v>
      </c>
      <c r="X198" s="12">
        <v>12455</v>
      </c>
      <c r="Y198" s="12">
        <v>3841</v>
      </c>
      <c r="Z198" s="12">
        <v>1927</v>
      </c>
      <c r="AA198" s="12">
        <v>12420</v>
      </c>
      <c r="AB198" s="12">
        <v>0</v>
      </c>
      <c r="AC198" s="12">
        <v>12630</v>
      </c>
      <c r="AD198" s="12">
        <v>252</v>
      </c>
      <c r="AE198" s="12">
        <v>3097</v>
      </c>
      <c r="AF198" s="12">
        <v>1186</v>
      </c>
      <c r="AG198" s="23">
        <f t="shared" si="38"/>
        <v>0.54353803849679194</v>
      </c>
      <c r="AH198" s="24">
        <v>225</v>
      </c>
      <c r="AI198" s="12">
        <v>6</v>
      </c>
      <c r="AJ198" s="12">
        <v>7888</v>
      </c>
      <c r="AK198" s="24">
        <v>2888</v>
      </c>
      <c r="AL198" s="25">
        <f t="shared" si="39"/>
        <v>0.23041327588958035</v>
      </c>
    </row>
    <row r="199" spans="1:38" x14ac:dyDescent="0.25">
      <c r="A199" s="11" t="s">
        <v>245</v>
      </c>
      <c r="B199" s="12">
        <v>1072</v>
      </c>
      <c r="C199" s="13">
        <v>1</v>
      </c>
      <c r="D199" s="14" t="s">
        <v>39</v>
      </c>
      <c r="E199" s="15" t="s">
        <v>42</v>
      </c>
      <c r="F199" s="16">
        <v>1400</v>
      </c>
      <c r="G199" s="17">
        <v>3</v>
      </c>
      <c r="H199" s="18">
        <v>1458</v>
      </c>
      <c r="I199" s="18">
        <f t="shared" si="30"/>
        <v>0.80109890109890114</v>
      </c>
      <c r="J199" s="19">
        <f t="shared" si="31"/>
        <v>1338.161865569273</v>
      </c>
      <c r="K199" s="17">
        <v>3</v>
      </c>
      <c r="L199" s="18">
        <v>55</v>
      </c>
      <c r="M199" s="18">
        <f t="shared" si="32"/>
        <v>3.021978021978022E-2</v>
      </c>
      <c r="N199" s="12">
        <v>10188</v>
      </c>
      <c r="O199" s="12">
        <v>0</v>
      </c>
      <c r="P199" s="12">
        <v>316</v>
      </c>
      <c r="Q199" s="12">
        <f t="shared" si="33"/>
        <v>10504</v>
      </c>
      <c r="R199" s="12">
        <v>0</v>
      </c>
      <c r="S199" s="20">
        <f t="shared" si="34"/>
        <v>10504</v>
      </c>
      <c r="T199" s="21">
        <f t="shared" si="35"/>
        <v>9.7985074626865671</v>
      </c>
      <c r="U199" s="12">
        <v>10237</v>
      </c>
      <c r="V199" s="268">
        <f t="shared" si="36"/>
        <v>9.5494402985074629</v>
      </c>
      <c r="W199" s="22">
        <f t="shared" si="37"/>
        <v>0.97458111195734953</v>
      </c>
      <c r="X199" s="12">
        <v>3494</v>
      </c>
      <c r="Y199" s="12">
        <v>4223</v>
      </c>
      <c r="Z199" s="12">
        <v>850</v>
      </c>
      <c r="AA199" s="12">
        <v>1600</v>
      </c>
      <c r="AB199" s="12">
        <v>63</v>
      </c>
      <c r="AC199" s="12">
        <v>1200</v>
      </c>
      <c r="AD199" s="12">
        <v>0</v>
      </c>
      <c r="AE199" s="12">
        <v>0</v>
      </c>
      <c r="AF199" s="12">
        <v>227</v>
      </c>
      <c r="AG199" s="23">
        <f t="shared" si="38"/>
        <v>0.21175373134328357</v>
      </c>
      <c r="AH199" s="24">
        <v>146</v>
      </c>
      <c r="AI199" s="12">
        <v>4</v>
      </c>
      <c r="AJ199" s="12">
        <v>1295</v>
      </c>
      <c r="AK199" s="24">
        <v>0</v>
      </c>
      <c r="AL199" s="25">
        <f t="shared" si="39"/>
        <v>0</v>
      </c>
    </row>
    <row r="200" spans="1:38" x14ac:dyDescent="0.25">
      <c r="A200" s="11" t="s">
        <v>246</v>
      </c>
      <c r="B200" s="12">
        <v>1431</v>
      </c>
      <c r="C200" s="13">
        <v>1</v>
      </c>
      <c r="D200" s="14" t="s">
        <v>54</v>
      </c>
      <c r="E200" s="15" t="s">
        <v>42</v>
      </c>
      <c r="F200" s="16">
        <v>1925</v>
      </c>
      <c r="G200" s="17">
        <v>4</v>
      </c>
      <c r="H200" s="18">
        <v>2346.5</v>
      </c>
      <c r="I200" s="18">
        <f t="shared" si="30"/>
        <v>1.2892857142857144</v>
      </c>
      <c r="J200" s="19">
        <f t="shared" si="31"/>
        <v>1109.9168975069251</v>
      </c>
      <c r="K200" s="17">
        <v>22</v>
      </c>
      <c r="L200" s="18">
        <v>411.75</v>
      </c>
      <c r="M200" s="18">
        <f t="shared" si="32"/>
        <v>0.22623626373626374</v>
      </c>
      <c r="N200" s="12">
        <v>13004</v>
      </c>
      <c r="O200" s="12">
        <v>85</v>
      </c>
      <c r="P200" s="12">
        <v>2998</v>
      </c>
      <c r="Q200" s="12">
        <f t="shared" si="33"/>
        <v>16087</v>
      </c>
      <c r="R200" s="12">
        <v>0</v>
      </c>
      <c r="S200" s="20">
        <f t="shared" si="34"/>
        <v>16087</v>
      </c>
      <c r="T200" s="21">
        <f t="shared" si="35"/>
        <v>11.241788958770091</v>
      </c>
      <c r="U200" s="12">
        <v>19597</v>
      </c>
      <c r="V200" s="268">
        <f t="shared" si="36"/>
        <v>13.694619147449336</v>
      </c>
      <c r="W200" s="22">
        <f t="shared" si="37"/>
        <v>1.2181885994902717</v>
      </c>
      <c r="X200" s="12">
        <v>8082</v>
      </c>
      <c r="Y200" s="12">
        <v>6684</v>
      </c>
      <c r="Z200" s="12">
        <v>3750</v>
      </c>
      <c r="AA200" s="12">
        <v>10100</v>
      </c>
      <c r="AB200" s="12">
        <v>1682</v>
      </c>
      <c r="AC200" s="12">
        <v>5050</v>
      </c>
      <c r="AD200" s="12">
        <v>119</v>
      </c>
      <c r="AE200" s="12">
        <v>844</v>
      </c>
      <c r="AF200" s="12">
        <v>448</v>
      </c>
      <c r="AG200" s="23">
        <f t="shared" si="38"/>
        <v>0.31306778476589797</v>
      </c>
      <c r="AH200" s="24">
        <v>260.2</v>
      </c>
      <c r="AI200" s="12">
        <v>3</v>
      </c>
      <c r="AJ200" s="12">
        <v>855</v>
      </c>
      <c r="AK200" s="24">
        <v>548.75</v>
      </c>
      <c r="AL200" s="25">
        <f t="shared" si="39"/>
        <v>9.5021645021645021E-2</v>
      </c>
    </row>
    <row r="201" spans="1:38" x14ac:dyDescent="0.25">
      <c r="A201" s="11" t="s">
        <v>247</v>
      </c>
      <c r="B201" s="12">
        <v>1972</v>
      </c>
      <c r="C201" s="13">
        <v>1</v>
      </c>
      <c r="D201" s="14" t="s">
        <v>65</v>
      </c>
      <c r="E201" s="15" t="s">
        <v>42</v>
      </c>
      <c r="F201" s="16">
        <v>1788</v>
      </c>
      <c r="G201" s="17">
        <v>6</v>
      </c>
      <c r="H201" s="18">
        <v>6533</v>
      </c>
      <c r="I201" s="18">
        <f t="shared" si="30"/>
        <v>3.5895604395604397</v>
      </c>
      <c r="J201" s="19">
        <f t="shared" si="31"/>
        <v>549.37088626970763</v>
      </c>
      <c r="K201" s="17">
        <v>5</v>
      </c>
      <c r="L201" s="18">
        <v>394</v>
      </c>
      <c r="M201" s="18">
        <f t="shared" si="32"/>
        <v>0.21648351648351649</v>
      </c>
      <c r="N201" s="12">
        <v>20553</v>
      </c>
      <c r="O201" s="12">
        <v>229</v>
      </c>
      <c r="P201" s="12">
        <v>2612</v>
      </c>
      <c r="Q201" s="12">
        <f t="shared" si="33"/>
        <v>23394</v>
      </c>
      <c r="R201" s="12">
        <v>0</v>
      </c>
      <c r="S201" s="20">
        <f t="shared" si="34"/>
        <v>23394</v>
      </c>
      <c r="T201" s="21">
        <f t="shared" si="35"/>
        <v>11.863083164300203</v>
      </c>
      <c r="U201" s="12">
        <v>23680</v>
      </c>
      <c r="V201" s="268">
        <f t="shared" si="36"/>
        <v>12.008113590263692</v>
      </c>
      <c r="W201" s="22">
        <f t="shared" si="37"/>
        <v>1.0122253569291271</v>
      </c>
      <c r="X201" s="12">
        <v>7335</v>
      </c>
      <c r="Y201" s="12">
        <v>5325</v>
      </c>
      <c r="Z201" s="12">
        <v>3150</v>
      </c>
      <c r="AA201" s="12">
        <v>25433</v>
      </c>
      <c r="AB201" s="12">
        <v>3487</v>
      </c>
      <c r="AC201" s="12">
        <v>3750</v>
      </c>
      <c r="AD201" s="12">
        <v>130</v>
      </c>
      <c r="AE201" s="12">
        <v>2092</v>
      </c>
      <c r="AF201" s="12">
        <v>667</v>
      </c>
      <c r="AG201" s="23">
        <f t="shared" si="38"/>
        <v>0.33823529411764708</v>
      </c>
      <c r="AH201" s="24">
        <v>429</v>
      </c>
      <c r="AI201" s="12">
        <v>6</v>
      </c>
      <c r="AJ201" s="12">
        <v>9360</v>
      </c>
      <c r="AK201" s="24">
        <v>4680</v>
      </c>
      <c r="AL201" s="25">
        <f t="shared" si="39"/>
        <v>0.43624161073825501</v>
      </c>
    </row>
    <row r="202" spans="1:38" x14ac:dyDescent="0.25">
      <c r="A202" s="11" t="s">
        <v>248</v>
      </c>
      <c r="B202" s="12">
        <v>1288</v>
      </c>
      <c r="C202" s="13">
        <v>1</v>
      </c>
      <c r="D202" s="14" t="s">
        <v>52</v>
      </c>
      <c r="E202" s="15" t="s">
        <v>42</v>
      </c>
      <c r="F202" s="16">
        <v>1672</v>
      </c>
      <c r="G202" s="17">
        <v>2</v>
      </c>
      <c r="H202" s="18">
        <v>0</v>
      </c>
      <c r="I202" s="18">
        <f t="shared" si="30"/>
        <v>0</v>
      </c>
      <c r="J202" s="19">
        <f t="shared" si="31"/>
        <v>0</v>
      </c>
      <c r="K202" s="17">
        <v>10</v>
      </c>
      <c r="L202" s="18">
        <v>409</v>
      </c>
      <c r="M202" s="18">
        <f t="shared" si="32"/>
        <v>0.22472527472527473</v>
      </c>
      <c r="N202" s="12">
        <v>12807</v>
      </c>
      <c r="O202" s="12">
        <v>448</v>
      </c>
      <c r="P202" s="12">
        <v>1459</v>
      </c>
      <c r="Q202" s="12">
        <f t="shared" si="33"/>
        <v>14714</v>
      </c>
      <c r="R202" s="12">
        <v>0</v>
      </c>
      <c r="S202" s="20">
        <f t="shared" si="34"/>
        <v>14714</v>
      </c>
      <c r="T202" s="21">
        <f t="shared" si="35"/>
        <v>11.423913043478262</v>
      </c>
      <c r="U202" s="12">
        <v>26147</v>
      </c>
      <c r="V202" s="268">
        <f t="shared" si="36"/>
        <v>20.300465838509318</v>
      </c>
      <c r="W202" s="22">
        <f t="shared" si="37"/>
        <v>1.7770150876716053</v>
      </c>
      <c r="X202" s="12">
        <v>8170</v>
      </c>
      <c r="Y202" s="12">
        <v>3590</v>
      </c>
      <c r="Z202" s="12" t="s">
        <v>42</v>
      </c>
      <c r="AA202" s="12">
        <v>31600</v>
      </c>
      <c r="AB202" s="12">
        <v>9232</v>
      </c>
      <c r="AC202" s="12">
        <v>600</v>
      </c>
      <c r="AD202" s="12">
        <v>0</v>
      </c>
      <c r="AE202" s="12">
        <v>170</v>
      </c>
      <c r="AF202" s="12">
        <v>542</v>
      </c>
      <c r="AG202" s="23">
        <f t="shared" si="38"/>
        <v>0.42080745341614906</v>
      </c>
      <c r="AH202" s="24">
        <v>245.7</v>
      </c>
      <c r="AI202" s="12">
        <v>4</v>
      </c>
      <c r="AJ202" s="12">
        <v>7000</v>
      </c>
      <c r="AK202" s="24">
        <v>4750</v>
      </c>
      <c r="AL202" s="25">
        <f t="shared" si="39"/>
        <v>0.71022727272727271</v>
      </c>
    </row>
    <row r="203" spans="1:38" x14ac:dyDescent="0.25">
      <c r="A203" s="11" t="s">
        <v>249</v>
      </c>
      <c r="B203" s="12">
        <v>5758</v>
      </c>
      <c r="C203" s="13">
        <v>1</v>
      </c>
      <c r="D203" s="14" t="s">
        <v>54</v>
      </c>
      <c r="E203" s="15" t="s">
        <v>42</v>
      </c>
      <c r="F203" s="16">
        <v>2646</v>
      </c>
      <c r="G203" s="17">
        <v>11</v>
      </c>
      <c r="H203" s="18">
        <v>11696</v>
      </c>
      <c r="I203" s="18">
        <f t="shared" si="30"/>
        <v>6.4263736263736266</v>
      </c>
      <c r="J203" s="19">
        <f t="shared" si="31"/>
        <v>895.99521203830363</v>
      </c>
      <c r="K203" s="17">
        <v>18</v>
      </c>
      <c r="L203" s="18">
        <v>850</v>
      </c>
      <c r="M203" s="18">
        <f t="shared" si="32"/>
        <v>0.46703296703296704</v>
      </c>
      <c r="N203" s="12">
        <v>43339</v>
      </c>
      <c r="O203" s="12">
        <v>54</v>
      </c>
      <c r="P203" s="12">
        <v>4865</v>
      </c>
      <c r="Q203" s="12">
        <f t="shared" si="33"/>
        <v>48258</v>
      </c>
      <c r="R203" s="12">
        <v>0</v>
      </c>
      <c r="S203" s="20">
        <f t="shared" si="34"/>
        <v>48258</v>
      </c>
      <c r="T203" s="21">
        <f t="shared" si="35"/>
        <v>8.3810350816255639</v>
      </c>
      <c r="U203" s="12">
        <v>51718</v>
      </c>
      <c r="V203" s="268">
        <f t="shared" si="36"/>
        <v>8.9819381729767276</v>
      </c>
      <c r="W203" s="22">
        <f t="shared" si="37"/>
        <v>1.0716979568154503</v>
      </c>
      <c r="X203" s="12">
        <v>11339</v>
      </c>
      <c r="Y203" s="12">
        <v>12415</v>
      </c>
      <c r="Z203" s="12">
        <v>9463</v>
      </c>
      <c r="AA203" s="12">
        <v>50469</v>
      </c>
      <c r="AB203" s="12">
        <v>75</v>
      </c>
      <c r="AC203" s="12">
        <v>1010</v>
      </c>
      <c r="AD203" s="12">
        <v>453</v>
      </c>
      <c r="AE203" s="12">
        <v>2599</v>
      </c>
      <c r="AF203" s="12">
        <v>2257</v>
      </c>
      <c r="AG203" s="23">
        <f t="shared" si="38"/>
        <v>0.39197638068773882</v>
      </c>
      <c r="AH203" s="24">
        <v>965</v>
      </c>
      <c r="AI203" s="12">
        <v>10</v>
      </c>
      <c r="AJ203" s="12">
        <v>4809</v>
      </c>
      <c r="AK203" s="24">
        <v>2404.5</v>
      </c>
      <c r="AL203" s="25">
        <f t="shared" si="39"/>
        <v>9.0873015873015869E-2</v>
      </c>
    </row>
    <row r="204" spans="1:38" x14ac:dyDescent="0.25">
      <c r="A204" s="11" t="s">
        <v>250</v>
      </c>
      <c r="B204" s="12">
        <v>4545</v>
      </c>
      <c r="C204" s="13">
        <v>1</v>
      </c>
      <c r="D204" s="14" t="s">
        <v>54</v>
      </c>
      <c r="E204" s="15" t="s">
        <v>42</v>
      </c>
      <c r="F204" s="16">
        <v>2050</v>
      </c>
      <c r="G204" s="17">
        <v>6</v>
      </c>
      <c r="H204" s="18">
        <v>7306</v>
      </c>
      <c r="I204" s="18">
        <f t="shared" si="30"/>
        <v>4.0142857142857142</v>
      </c>
      <c r="J204" s="19">
        <f t="shared" si="31"/>
        <v>1132.2064056939503</v>
      </c>
      <c r="K204" s="17">
        <v>2</v>
      </c>
      <c r="L204" s="18">
        <v>416</v>
      </c>
      <c r="M204" s="18">
        <f t="shared" si="32"/>
        <v>0.22857142857142856</v>
      </c>
      <c r="N204" s="12">
        <v>13843</v>
      </c>
      <c r="O204" s="12">
        <v>441</v>
      </c>
      <c r="P204" s="12">
        <v>2396</v>
      </c>
      <c r="Q204" s="12">
        <f t="shared" si="33"/>
        <v>16680</v>
      </c>
      <c r="R204" s="12">
        <v>0</v>
      </c>
      <c r="S204" s="20">
        <f t="shared" si="34"/>
        <v>16680</v>
      </c>
      <c r="T204" s="21">
        <f t="shared" si="35"/>
        <v>3.66996699669967</v>
      </c>
      <c r="U204" s="12">
        <v>50427</v>
      </c>
      <c r="V204" s="268">
        <f t="shared" si="36"/>
        <v>11.095049504950495</v>
      </c>
      <c r="W204" s="22">
        <f t="shared" si="37"/>
        <v>3.023201438848921</v>
      </c>
      <c r="X204" s="12">
        <v>19966</v>
      </c>
      <c r="Y204" s="12">
        <v>7882</v>
      </c>
      <c r="Z204" s="12">
        <v>320</v>
      </c>
      <c r="AA204" s="12">
        <v>18207</v>
      </c>
      <c r="AB204" s="12">
        <v>9765</v>
      </c>
      <c r="AC204" s="12">
        <v>894</v>
      </c>
      <c r="AD204" s="12">
        <v>147</v>
      </c>
      <c r="AE204" s="12">
        <v>2802</v>
      </c>
      <c r="AF204" s="12">
        <v>819</v>
      </c>
      <c r="AG204" s="23">
        <f t="shared" si="38"/>
        <v>0.18019801980198019</v>
      </c>
      <c r="AH204" s="24">
        <v>343.7</v>
      </c>
      <c r="AI204" s="12">
        <v>5</v>
      </c>
      <c r="AJ204" s="12">
        <v>2932</v>
      </c>
      <c r="AK204" s="24">
        <v>2405</v>
      </c>
      <c r="AL204" s="25">
        <f t="shared" si="39"/>
        <v>0.2346341463414634</v>
      </c>
    </row>
    <row r="205" spans="1:38" x14ac:dyDescent="0.25">
      <c r="A205" s="11" t="s">
        <v>251</v>
      </c>
      <c r="B205" s="12">
        <v>249</v>
      </c>
      <c r="C205" s="13">
        <v>1</v>
      </c>
      <c r="D205" s="14" t="s">
        <v>50</v>
      </c>
      <c r="E205" s="15">
        <v>1</v>
      </c>
      <c r="F205" s="16">
        <v>883.25</v>
      </c>
      <c r="G205" s="17">
        <v>0</v>
      </c>
      <c r="H205" s="18">
        <v>0</v>
      </c>
      <c r="I205" s="18">
        <f t="shared" si="30"/>
        <v>0</v>
      </c>
      <c r="J205" s="19">
        <f t="shared" si="31"/>
        <v>0</v>
      </c>
      <c r="K205" s="17">
        <v>20</v>
      </c>
      <c r="L205" s="18">
        <v>280</v>
      </c>
      <c r="M205" s="18">
        <f t="shared" si="32"/>
        <v>0.15384615384615385</v>
      </c>
      <c r="N205" s="12">
        <v>14760</v>
      </c>
      <c r="O205" s="12">
        <v>227</v>
      </c>
      <c r="P205" s="12">
        <v>621</v>
      </c>
      <c r="Q205" s="12">
        <f t="shared" si="33"/>
        <v>15608</v>
      </c>
      <c r="R205" s="12">
        <v>0</v>
      </c>
      <c r="S205" s="20">
        <f t="shared" si="34"/>
        <v>15608</v>
      </c>
      <c r="T205" s="21">
        <f t="shared" si="35"/>
        <v>62.682730923694777</v>
      </c>
      <c r="U205" s="12">
        <v>6321</v>
      </c>
      <c r="V205" s="268">
        <f t="shared" si="36"/>
        <v>25.3855421686747</v>
      </c>
      <c r="W205" s="22">
        <f t="shared" si="37"/>
        <v>0.40498462327011786</v>
      </c>
      <c r="X205" s="12">
        <v>0</v>
      </c>
      <c r="Y205" s="12">
        <v>0</v>
      </c>
      <c r="Z205" s="12">
        <v>3210</v>
      </c>
      <c r="AA205" s="12">
        <v>19125</v>
      </c>
      <c r="AB205" s="12" t="s">
        <v>42</v>
      </c>
      <c r="AC205" s="12">
        <v>1000</v>
      </c>
      <c r="AD205" s="12">
        <v>9</v>
      </c>
      <c r="AE205" s="12">
        <v>38</v>
      </c>
      <c r="AF205" s="12">
        <v>202</v>
      </c>
      <c r="AG205" s="23">
        <f t="shared" si="38"/>
        <v>0.8112449799196787</v>
      </c>
      <c r="AH205" s="24">
        <v>108</v>
      </c>
      <c r="AI205" s="12">
        <v>2</v>
      </c>
      <c r="AJ205" s="12">
        <v>2000</v>
      </c>
      <c r="AK205" s="24">
        <v>1000</v>
      </c>
      <c r="AL205" s="25">
        <f t="shared" si="39"/>
        <v>0.56609114067364841</v>
      </c>
    </row>
    <row r="206" spans="1:38" x14ac:dyDescent="0.25">
      <c r="A206" s="11" t="s">
        <v>252</v>
      </c>
      <c r="B206" s="12">
        <v>1041</v>
      </c>
      <c r="C206" s="13">
        <v>1</v>
      </c>
      <c r="D206" s="14" t="s">
        <v>54</v>
      </c>
      <c r="E206" s="15" t="s">
        <v>42</v>
      </c>
      <c r="F206" s="16">
        <v>1212</v>
      </c>
      <c r="G206" s="17">
        <v>4</v>
      </c>
      <c r="H206" s="18">
        <v>2768</v>
      </c>
      <c r="I206" s="18">
        <f t="shared" si="30"/>
        <v>1.5208791208791208</v>
      </c>
      <c r="J206" s="19">
        <f t="shared" si="31"/>
        <v>684.47254335260118</v>
      </c>
      <c r="K206" s="17">
        <v>2</v>
      </c>
      <c r="L206" s="18">
        <v>140</v>
      </c>
      <c r="M206" s="18">
        <f t="shared" si="32"/>
        <v>7.6923076923076927E-2</v>
      </c>
      <c r="N206" s="12">
        <v>9621</v>
      </c>
      <c r="O206" s="12">
        <v>34</v>
      </c>
      <c r="P206" s="12">
        <v>1073</v>
      </c>
      <c r="Q206" s="12">
        <f t="shared" si="33"/>
        <v>10728</v>
      </c>
      <c r="R206" s="12">
        <v>0</v>
      </c>
      <c r="S206" s="20">
        <f t="shared" si="34"/>
        <v>10728</v>
      </c>
      <c r="T206" s="21">
        <f t="shared" si="35"/>
        <v>10.305475504322766</v>
      </c>
      <c r="U206" s="12">
        <v>14184</v>
      </c>
      <c r="V206" s="268">
        <f t="shared" si="36"/>
        <v>13.62536023054755</v>
      </c>
      <c r="W206" s="22">
        <f t="shared" si="37"/>
        <v>1.3221476510067114</v>
      </c>
      <c r="X206" s="12">
        <v>5466</v>
      </c>
      <c r="Y206" s="12">
        <v>2692</v>
      </c>
      <c r="Z206" s="12">
        <v>450</v>
      </c>
      <c r="AA206" s="12">
        <v>3750</v>
      </c>
      <c r="AB206" s="12">
        <v>2520</v>
      </c>
      <c r="AC206" s="12">
        <v>300</v>
      </c>
      <c r="AD206" s="12">
        <v>0</v>
      </c>
      <c r="AE206" s="12">
        <v>208</v>
      </c>
      <c r="AF206" s="12">
        <v>358</v>
      </c>
      <c r="AG206" s="23">
        <f t="shared" si="38"/>
        <v>0.34390009606147937</v>
      </c>
      <c r="AH206" s="24">
        <v>171</v>
      </c>
      <c r="AI206" s="12">
        <v>3</v>
      </c>
      <c r="AJ206" s="12">
        <v>370</v>
      </c>
      <c r="AK206" s="24">
        <v>407</v>
      </c>
      <c r="AL206" s="25">
        <f t="shared" si="39"/>
        <v>0.11193619361936194</v>
      </c>
    </row>
    <row r="207" spans="1:38" x14ac:dyDescent="0.25">
      <c r="A207" s="11" t="s">
        <v>253</v>
      </c>
      <c r="B207" s="12">
        <v>290</v>
      </c>
      <c r="C207" s="13">
        <v>1</v>
      </c>
      <c r="D207" s="14" t="s">
        <v>54</v>
      </c>
      <c r="E207" s="15" t="s">
        <v>42</v>
      </c>
      <c r="F207" s="16">
        <v>728</v>
      </c>
      <c r="G207" s="17">
        <v>0</v>
      </c>
      <c r="H207" s="18">
        <v>728</v>
      </c>
      <c r="I207" s="18">
        <f t="shared" si="30"/>
        <v>0.4</v>
      </c>
      <c r="J207" s="19">
        <f t="shared" si="31"/>
        <v>725</v>
      </c>
      <c r="K207" s="17">
        <v>274</v>
      </c>
      <c r="L207" s="18">
        <v>1365</v>
      </c>
      <c r="M207" s="18">
        <f t="shared" si="32"/>
        <v>0.75</v>
      </c>
      <c r="N207" s="12">
        <v>9260</v>
      </c>
      <c r="O207" s="12">
        <v>0</v>
      </c>
      <c r="P207" s="12">
        <v>805</v>
      </c>
      <c r="Q207" s="12">
        <f t="shared" si="33"/>
        <v>10065</v>
      </c>
      <c r="R207" s="12">
        <v>789</v>
      </c>
      <c r="S207" s="20">
        <f t="shared" si="34"/>
        <v>10854</v>
      </c>
      <c r="T207" s="21">
        <f t="shared" si="35"/>
        <v>37.427586206896549</v>
      </c>
      <c r="U207" s="12">
        <v>1502</v>
      </c>
      <c r="V207" s="268">
        <f t="shared" si="36"/>
        <v>5.1793103448275861</v>
      </c>
      <c r="W207" s="22">
        <f t="shared" si="37"/>
        <v>0.13838216325778516</v>
      </c>
      <c r="X207" s="12">
        <v>1054</v>
      </c>
      <c r="Y207" s="12">
        <v>1432</v>
      </c>
      <c r="Z207" s="12">
        <v>150</v>
      </c>
      <c r="AA207" s="12">
        <v>2570</v>
      </c>
      <c r="AB207" s="12">
        <v>0</v>
      </c>
      <c r="AC207" s="12">
        <v>50</v>
      </c>
      <c r="AD207" s="12">
        <v>0</v>
      </c>
      <c r="AE207" s="12">
        <v>0</v>
      </c>
      <c r="AF207" s="12">
        <v>166</v>
      </c>
      <c r="AG207" s="23">
        <f t="shared" si="38"/>
        <v>0.57241379310344831</v>
      </c>
      <c r="AH207" s="24">
        <v>123</v>
      </c>
      <c r="AI207" s="12">
        <v>6</v>
      </c>
      <c r="AJ207" s="12">
        <v>65</v>
      </c>
      <c r="AK207" s="24">
        <v>91.19</v>
      </c>
      <c r="AL207" s="25">
        <f t="shared" si="39"/>
        <v>2.0876831501831502E-2</v>
      </c>
    </row>
    <row r="208" spans="1:38" x14ac:dyDescent="0.25">
      <c r="A208" s="11" t="s">
        <v>254</v>
      </c>
      <c r="B208" s="12">
        <v>1836</v>
      </c>
      <c r="C208" s="13">
        <v>1</v>
      </c>
      <c r="D208" s="14" t="s">
        <v>52</v>
      </c>
      <c r="E208" s="15" t="s">
        <v>42</v>
      </c>
      <c r="F208" s="16">
        <v>1968</v>
      </c>
      <c r="G208" s="17">
        <v>6</v>
      </c>
      <c r="H208" s="18">
        <v>3632</v>
      </c>
      <c r="I208" s="18">
        <f t="shared" si="30"/>
        <v>1.9956043956043956</v>
      </c>
      <c r="J208" s="19">
        <f t="shared" si="31"/>
        <v>920.02202643171802</v>
      </c>
      <c r="K208" s="17">
        <v>1</v>
      </c>
      <c r="L208" s="18">
        <v>27</v>
      </c>
      <c r="M208" s="18">
        <f t="shared" si="32"/>
        <v>1.4835164835164835E-2</v>
      </c>
      <c r="N208" s="12">
        <v>15274</v>
      </c>
      <c r="O208" s="12">
        <v>157</v>
      </c>
      <c r="P208" s="12">
        <v>2546</v>
      </c>
      <c r="Q208" s="12">
        <f t="shared" si="33"/>
        <v>17977</v>
      </c>
      <c r="R208" s="12">
        <v>0</v>
      </c>
      <c r="S208" s="20">
        <f t="shared" si="34"/>
        <v>17977</v>
      </c>
      <c r="T208" s="21">
        <f t="shared" si="35"/>
        <v>9.791394335511983</v>
      </c>
      <c r="U208" s="12">
        <v>28138</v>
      </c>
      <c r="V208" s="268">
        <f t="shared" si="36"/>
        <v>15.325708061002178</v>
      </c>
      <c r="W208" s="22">
        <f t="shared" si="37"/>
        <v>1.5652222284029593</v>
      </c>
      <c r="X208" s="12">
        <v>11090</v>
      </c>
      <c r="Y208" s="12">
        <v>5863</v>
      </c>
      <c r="Z208" s="12">
        <v>1500</v>
      </c>
      <c r="AA208" s="12">
        <v>23864</v>
      </c>
      <c r="AB208" s="12">
        <v>5275</v>
      </c>
      <c r="AC208" s="12">
        <v>563</v>
      </c>
      <c r="AD208" s="12">
        <v>101</v>
      </c>
      <c r="AE208" s="12">
        <v>1368</v>
      </c>
      <c r="AF208" s="12">
        <v>800</v>
      </c>
      <c r="AG208" s="23">
        <f t="shared" si="38"/>
        <v>0.4357298474945534</v>
      </c>
      <c r="AH208" s="24">
        <v>310</v>
      </c>
      <c r="AI208" s="12">
        <v>11</v>
      </c>
      <c r="AJ208" s="12">
        <v>3990</v>
      </c>
      <c r="AK208" s="24">
        <v>5985</v>
      </c>
      <c r="AL208" s="25">
        <f t="shared" si="39"/>
        <v>0.27646895787139691</v>
      </c>
    </row>
    <row r="209" spans="1:38" x14ac:dyDescent="0.25">
      <c r="A209" s="11" t="s">
        <v>255</v>
      </c>
      <c r="B209" s="12">
        <v>3893</v>
      </c>
      <c r="C209" s="13">
        <v>0</v>
      </c>
      <c r="D209" s="14" t="s">
        <v>52</v>
      </c>
      <c r="E209" s="15" t="s">
        <v>42</v>
      </c>
      <c r="F209" s="34" t="s">
        <v>76</v>
      </c>
      <c r="G209" s="34" t="s">
        <v>76</v>
      </c>
      <c r="H209" s="33" t="s">
        <v>76</v>
      </c>
      <c r="I209" s="33" t="str">
        <f t="shared" si="30"/>
        <v>n/a</v>
      </c>
      <c r="J209" s="19" t="str">
        <f t="shared" si="31"/>
        <v>n/a</v>
      </c>
      <c r="K209" s="34" t="s">
        <v>76</v>
      </c>
      <c r="L209" s="33" t="s">
        <v>76</v>
      </c>
      <c r="M209" s="18" t="str">
        <f t="shared" si="32"/>
        <v>n/a</v>
      </c>
      <c r="N209" s="19" t="s">
        <v>76</v>
      </c>
      <c r="O209" s="19" t="s">
        <v>76</v>
      </c>
      <c r="P209" s="19" t="s">
        <v>76</v>
      </c>
      <c r="Q209" s="19" t="s">
        <v>76</v>
      </c>
      <c r="R209" s="19" t="s">
        <v>76</v>
      </c>
      <c r="S209" s="19" t="s">
        <v>76</v>
      </c>
      <c r="T209" s="21" t="str">
        <f t="shared" si="35"/>
        <v>n/a</v>
      </c>
      <c r="U209" s="19" t="s">
        <v>76</v>
      </c>
      <c r="V209" s="268" t="str">
        <f t="shared" si="36"/>
        <v>n/a</v>
      </c>
      <c r="W209" s="22" t="str">
        <f t="shared" si="37"/>
        <v>n/a</v>
      </c>
      <c r="X209" s="19" t="s">
        <v>76</v>
      </c>
      <c r="Y209" s="19" t="s">
        <v>76</v>
      </c>
      <c r="Z209" s="19" t="s">
        <v>76</v>
      </c>
      <c r="AA209" s="19" t="s">
        <v>76</v>
      </c>
      <c r="AB209" s="19" t="s">
        <v>76</v>
      </c>
      <c r="AC209" s="19" t="s">
        <v>76</v>
      </c>
      <c r="AD209" s="19" t="s">
        <v>76</v>
      </c>
      <c r="AE209" s="19" t="s">
        <v>76</v>
      </c>
      <c r="AF209" s="19" t="s">
        <v>76</v>
      </c>
      <c r="AG209" s="23" t="str">
        <f t="shared" si="38"/>
        <v>n/a</v>
      </c>
      <c r="AH209" s="22" t="s">
        <v>76</v>
      </c>
      <c r="AI209" s="19" t="s">
        <v>76</v>
      </c>
      <c r="AJ209" s="19" t="s">
        <v>76</v>
      </c>
      <c r="AK209" s="22" t="s">
        <v>76</v>
      </c>
      <c r="AL209" s="25" t="str">
        <f t="shared" si="39"/>
        <v>n/a</v>
      </c>
    </row>
    <row r="210" spans="1:38" x14ac:dyDescent="0.25">
      <c r="A210" s="11" t="s">
        <v>256</v>
      </c>
      <c r="B210" s="12">
        <v>661</v>
      </c>
      <c r="C210" s="13">
        <v>1</v>
      </c>
      <c r="D210" s="14" t="s">
        <v>44</v>
      </c>
      <c r="E210" s="15" t="s">
        <v>42</v>
      </c>
      <c r="F210" s="16">
        <v>1550</v>
      </c>
      <c r="G210" s="17">
        <v>4</v>
      </c>
      <c r="H210" s="18">
        <v>2311</v>
      </c>
      <c r="I210" s="18">
        <f t="shared" si="30"/>
        <v>1.2697802197802197</v>
      </c>
      <c r="J210" s="19">
        <f t="shared" si="31"/>
        <v>520.56252704456949</v>
      </c>
      <c r="K210" s="17">
        <v>40</v>
      </c>
      <c r="L210" s="18">
        <v>249.25</v>
      </c>
      <c r="M210" s="18">
        <f t="shared" si="32"/>
        <v>0.13695054945054946</v>
      </c>
      <c r="N210" s="12">
        <v>14135</v>
      </c>
      <c r="O210" s="12">
        <v>432</v>
      </c>
      <c r="P210" s="12">
        <v>1911</v>
      </c>
      <c r="Q210" s="12">
        <f t="shared" si="33"/>
        <v>16478</v>
      </c>
      <c r="R210" s="12">
        <v>0</v>
      </c>
      <c r="S210" s="20">
        <f t="shared" si="34"/>
        <v>16478</v>
      </c>
      <c r="T210" s="21">
        <f t="shared" si="35"/>
        <v>24.928895612708018</v>
      </c>
      <c r="U210" s="12">
        <v>12003</v>
      </c>
      <c r="V210" s="268">
        <f t="shared" si="36"/>
        <v>18.158850226928895</v>
      </c>
      <c r="W210" s="22">
        <f t="shared" si="37"/>
        <v>0.728425779827649</v>
      </c>
      <c r="X210" s="12">
        <v>4588</v>
      </c>
      <c r="Y210" s="12">
        <v>5649</v>
      </c>
      <c r="Z210" s="12">
        <v>700</v>
      </c>
      <c r="AA210" s="12">
        <v>6950</v>
      </c>
      <c r="AB210" s="12">
        <v>1850</v>
      </c>
      <c r="AC210" s="12">
        <v>500</v>
      </c>
      <c r="AD210" s="12">
        <v>22</v>
      </c>
      <c r="AE210" s="12">
        <v>344</v>
      </c>
      <c r="AF210" s="12">
        <v>580</v>
      </c>
      <c r="AG210" s="23">
        <f t="shared" si="38"/>
        <v>0.87745839636913769</v>
      </c>
      <c r="AH210" s="24">
        <v>342</v>
      </c>
      <c r="AI210" s="12">
        <v>6</v>
      </c>
      <c r="AJ210" s="12">
        <v>976</v>
      </c>
      <c r="AK210" s="24">
        <v>801.33</v>
      </c>
      <c r="AL210" s="25">
        <f t="shared" si="39"/>
        <v>8.6164516129032268E-2</v>
      </c>
    </row>
    <row r="211" spans="1:38" x14ac:dyDescent="0.25">
      <c r="A211" s="11" t="s">
        <v>257</v>
      </c>
      <c r="B211" s="12">
        <v>6289</v>
      </c>
      <c r="C211" s="13">
        <v>1</v>
      </c>
      <c r="D211" s="14" t="s">
        <v>54</v>
      </c>
      <c r="E211" s="15" t="s">
        <v>42</v>
      </c>
      <c r="F211" s="16">
        <v>2356</v>
      </c>
      <c r="G211" s="17">
        <v>11</v>
      </c>
      <c r="H211" s="18">
        <v>9006</v>
      </c>
      <c r="I211" s="18">
        <f t="shared" si="30"/>
        <v>4.9483516483516485</v>
      </c>
      <c r="J211" s="19">
        <f t="shared" si="31"/>
        <v>1270.9282700421941</v>
      </c>
      <c r="K211" s="17">
        <v>42</v>
      </c>
      <c r="L211" s="18">
        <v>535</v>
      </c>
      <c r="M211" s="18">
        <f t="shared" si="32"/>
        <v>0.29395604395604397</v>
      </c>
      <c r="N211" s="12">
        <v>33572</v>
      </c>
      <c r="O211" s="12">
        <v>653</v>
      </c>
      <c r="P211" s="12">
        <v>2931</v>
      </c>
      <c r="Q211" s="12">
        <f t="shared" si="33"/>
        <v>37156</v>
      </c>
      <c r="R211" s="12">
        <v>1</v>
      </c>
      <c r="S211" s="20">
        <f t="shared" si="34"/>
        <v>37157</v>
      </c>
      <c r="T211" s="21">
        <f t="shared" si="35"/>
        <v>5.9082525043727143</v>
      </c>
      <c r="U211" s="12">
        <v>47056</v>
      </c>
      <c r="V211" s="268">
        <f t="shared" si="36"/>
        <v>7.4822706312609322</v>
      </c>
      <c r="W211" s="22">
        <f t="shared" si="37"/>
        <v>1.2664100976935706</v>
      </c>
      <c r="X211" s="12">
        <v>13730</v>
      </c>
      <c r="Y211" s="12">
        <v>9246</v>
      </c>
      <c r="Z211" s="12">
        <v>22500</v>
      </c>
      <c r="AA211" s="12">
        <v>24781</v>
      </c>
      <c r="AB211" s="12">
        <v>9286</v>
      </c>
      <c r="AC211" s="12">
        <v>8100</v>
      </c>
      <c r="AD211" s="12">
        <v>255</v>
      </c>
      <c r="AE211" s="12">
        <v>5734</v>
      </c>
      <c r="AF211" s="12">
        <v>2972</v>
      </c>
      <c r="AG211" s="23">
        <f t="shared" si="38"/>
        <v>0.47257115598664334</v>
      </c>
      <c r="AH211" s="24">
        <v>700</v>
      </c>
      <c r="AI211" s="12">
        <v>8</v>
      </c>
      <c r="AJ211" s="12">
        <v>2224</v>
      </c>
      <c r="AK211" s="24">
        <v>1849</v>
      </c>
      <c r="AL211" s="25">
        <f t="shared" si="39"/>
        <v>9.8100594227504251E-2</v>
      </c>
    </row>
    <row r="212" spans="1:38" x14ac:dyDescent="0.25">
      <c r="A212" s="11" t="s">
        <v>258</v>
      </c>
      <c r="B212" s="12">
        <v>789</v>
      </c>
      <c r="C212" s="13">
        <v>1</v>
      </c>
      <c r="D212" s="14" t="s">
        <v>44</v>
      </c>
      <c r="E212" s="15" t="s">
        <v>42</v>
      </c>
      <c r="F212" s="16">
        <v>1368</v>
      </c>
      <c r="G212" s="17">
        <v>2</v>
      </c>
      <c r="H212" s="18">
        <v>1568</v>
      </c>
      <c r="I212" s="18">
        <f t="shared" si="30"/>
        <v>0.86153846153846159</v>
      </c>
      <c r="J212" s="19">
        <f t="shared" si="31"/>
        <v>915.80357142857133</v>
      </c>
      <c r="K212" s="17">
        <v>7</v>
      </c>
      <c r="L212" s="18">
        <v>1300</v>
      </c>
      <c r="M212" s="18">
        <f t="shared" si="32"/>
        <v>0.7142857142857143</v>
      </c>
      <c r="N212" s="12">
        <v>8596</v>
      </c>
      <c r="O212" s="12">
        <v>28</v>
      </c>
      <c r="P212" s="12">
        <v>695</v>
      </c>
      <c r="Q212" s="12">
        <f t="shared" si="33"/>
        <v>9319</v>
      </c>
      <c r="R212" s="12">
        <v>0</v>
      </c>
      <c r="S212" s="20">
        <f t="shared" si="34"/>
        <v>9319</v>
      </c>
      <c r="T212" s="21">
        <f t="shared" si="35"/>
        <v>11.811153358681876</v>
      </c>
      <c r="U212" s="12">
        <v>10235</v>
      </c>
      <c r="V212" s="268">
        <f t="shared" si="36"/>
        <v>12.97211660329531</v>
      </c>
      <c r="W212" s="22">
        <f t="shared" si="37"/>
        <v>1.0982938083485352</v>
      </c>
      <c r="X212" s="12">
        <v>3244</v>
      </c>
      <c r="Y212" s="12">
        <v>3379</v>
      </c>
      <c r="Z212" s="12">
        <v>0</v>
      </c>
      <c r="AA212" s="12">
        <v>0</v>
      </c>
      <c r="AB212" s="12">
        <v>0</v>
      </c>
      <c r="AC212" s="12">
        <v>500</v>
      </c>
      <c r="AD212" s="12">
        <v>0</v>
      </c>
      <c r="AE212" s="12">
        <v>0</v>
      </c>
      <c r="AF212" s="12">
        <v>302</v>
      </c>
      <c r="AG212" s="23">
        <f t="shared" si="38"/>
        <v>0.38276299112801015</v>
      </c>
      <c r="AH212" s="24">
        <v>190</v>
      </c>
      <c r="AI212" s="12">
        <v>7</v>
      </c>
      <c r="AJ212" s="12">
        <v>7</v>
      </c>
      <c r="AK212" s="24">
        <v>1</v>
      </c>
      <c r="AL212" s="25">
        <f t="shared" si="39"/>
        <v>1.0442773600668337E-4</v>
      </c>
    </row>
    <row r="213" spans="1:38" x14ac:dyDescent="0.25">
      <c r="A213" s="11" t="s">
        <v>259</v>
      </c>
      <c r="B213" s="12">
        <v>392</v>
      </c>
      <c r="C213" s="13">
        <v>1</v>
      </c>
      <c r="D213" s="14" t="s">
        <v>52</v>
      </c>
      <c r="E213" s="15" t="s">
        <v>42</v>
      </c>
      <c r="F213" s="16">
        <v>1000</v>
      </c>
      <c r="G213" s="17">
        <v>4</v>
      </c>
      <c r="H213" s="18">
        <v>1094.5</v>
      </c>
      <c r="I213" s="18">
        <f t="shared" si="30"/>
        <v>0.60137362637362635</v>
      </c>
      <c r="J213" s="19">
        <f t="shared" si="31"/>
        <v>651.84102329830978</v>
      </c>
      <c r="K213" s="17">
        <v>12</v>
      </c>
      <c r="L213" s="18">
        <v>386.5</v>
      </c>
      <c r="M213" s="18">
        <f t="shared" si="32"/>
        <v>0.21236263736263736</v>
      </c>
      <c r="N213" s="12">
        <v>13987</v>
      </c>
      <c r="O213" s="12">
        <v>369</v>
      </c>
      <c r="P213" s="12">
        <v>1974</v>
      </c>
      <c r="Q213" s="12">
        <f t="shared" si="33"/>
        <v>16330</v>
      </c>
      <c r="R213" s="12">
        <v>0</v>
      </c>
      <c r="S213" s="20">
        <f t="shared" si="34"/>
        <v>16330</v>
      </c>
      <c r="T213" s="21">
        <f t="shared" si="35"/>
        <v>41.658163265306122</v>
      </c>
      <c r="U213" s="12">
        <v>8297</v>
      </c>
      <c r="V213" s="268">
        <f t="shared" si="36"/>
        <v>21.165816326530614</v>
      </c>
      <c r="W213" s="22">
        <f t="shared" si="37"/>
        <v>0.50808328230251076</v>
      </c>
      <c r="X213" s="12">
        <v>2298</v>
      </c>
      <c r="Y213" s="12">
        <v>2768</v>
      </c>
      <c r="Z213" s="12">
        <v>100</v>
      </c>
      <c r="AA213" s="12">
        <v>2850</v>
      </c>
      <c r="AB213" s="12">
        <v>2878</v>
      </c>
      <c r="AC213" s="12">
        <v>1000</v>
      </c>
      <c r="AD213" s="12">
        <v>0</v>
      </c>
      <c r="AE213" s="12">
        <v>0</v>
      </c>
      <c r="AF213" s="12">
        <v>202</v>
      </c>
      <c r="AG213" s="23">
        <f t="shared" si="38"/>
        <v>0.51530612244897955</v>
      </c>
      <c r="AH213" s="24">
        <v>160</v>
      </c>
      <c r="AI213" s="12">
        <v>3</v>
      </c>
      <c r="AJ213" s="12">
        <v>1500</v>
      </c>
      <c r="AK213" s="24">
        <v>1349.37</v>
      </c>
      <c r="AL213" s="25">
        <f t="shared" si="39"/>
        <v>0.44978999999999997</v>
      </c>
    </row>
    <row r="214" spans="1:38" x14ac:dyDescent="0.25">
      <c r="A214" s="11" t="s">
        <v>260</v>
      </c>
      <c r="B214" s="12">
        <v>255</v>
      </c>
      <c r="C214" s="13">
        <v>1</v>
      </c>
      <c r="D214" s="14" t="s">
        <v>54</v>
      </c>
      <c r="E214" s="15"/>
      <c r="F214" s="16">
        <v>801</v>
      </c>
      <c r="G214" s="17">
        <v>4</v>
      </c>
      <c r="H214" s="18">
        <v>801</v>
      </c>
      <c r="I214" s="18">
        <f t="shared" si="30"/>
        <v>0.4401098901098901</v>
      </c>
      <c r="J214" s="19">
        <f t="shared" si="31"/>
        <v>579.40074906367045</v>
      </c>
      <c r="K214" s="17">
        <v>19</v>
      </c>
      <c r="L214" s="18">
        <v>110</v>
      </c>
      <c r="M214" s="18">
        <f t="shared" si="32"/>
        <v>6.043956043956044E-2</v>
      </c>
      <c r="N214" s="12">
        <v>5667</v>
      </c>
      <c r="O214" s="12">
        <v>0</v>
      </c>
      <c r="P214" s="12">
        <v>693</v>
      </c>
      <c r="Q214" s="12">
        <f t="shared" si="33"/>
        <v>6360</v>
      </c>
      <c r="R214" s="12">
        <v>0</v>
      </c>
      <c r="S214" s="20">
        <f t="shared" si="34"/>
        <v>6360</v>
      </c>
      <c r="T214" s="21">
        <f t="shared" si="35"/>
        <v>24.941176470588236</v>
      </c>
      <c r="U214" s="12">
        <v>1984</v>
      </c>
      <c r="V214" s="268">
        <f t="shared" si="36"/>
        <v>7.780392156862745</v>
      </c>
      <c r="W214" s="22">
        <f t="shared" si="37"/>
        <v>0.31194968553459118</v>
      </c>
      <c r="X214" s="12">
        <v>229</v>
      </c>
      <c r="Y214" s="12">
        <v>519</v>
      </c>
      <c r="Z214" s="12">
        <v>2970</v>
      </c>
      <c r="AA214" s="12">
        <v>4200</v>
      </c>
      <c r="AB214" s="12">
        <v>563</v>
      </c>
      <c r="AC214" s="12">
        <v>44</v>
      </c>
      <c r="AD214" s="12">
        <v>10</v>
      </c>
      <c r="AE214" s="12">
        <v>440</v>
      </c>
      <c r="AF214" s="12">
        <v>66</v>
      </c>
      <c r="AG214" s="23">
        <f t="shared" si="38"/>
        <v>0.25882352941176473</v>
      </c>
      <c r="AH214" s="24">
        <v>99</v>
      </c>
      <c r="AI214" s="12">
        <v>1</v>
      </c>
      <c r="AJ214" s="12">
        <v>300</v>
      </c>
      <c r="AK214" s="24">
        <v>300</v>
      </c>
      <c r="AL214" s="25">
        <f t="shared" si="39"/>
        <v>0.37453183520599254</v>
      </c>
    </row>
    <row r="215" spans="1:38" x14ac:dyDescent="0.25">
      <c r="A215" s="11" t="s">
        <v>261</v>
      </c>
      <c r="B215" s="12">
        <v>1410</v>
      </c>
      <c r="C215" s="13">
        <v>1</v>
      </c>
      <c r="D215" s="14" t="s">
        <v>65</v>
      </c>
      <c r="E215" s="15">
        <v>1</v>
      </c>
      <c r="F215" s="16">
        <v>914</v>
      </c>
      <c r="G215" s="17">
        <v>2</v>
      </c>
      <c r="H215" s="18">
        <v>1495</v>
      </c>
      <c r="I215" s="18">
        <f t="shared" si="30"/>
        <v>0.8214285714285714</v>
      </c>
      <c r="J215" s="19">
        <f t="shared" si="31"/>
        <v>1716.5217391304348</v>
      </c>
      <c r="K215" s="17">
        <v>10</v>
      </c>
      <c r="L215" s="18">
        <v>110</v>
      </c>
      <c r="M215" s="18">
        <f t="shared" si="32"/>
        <v>6.043956043956044E-2</v>
      </c>
      <c r="N215" s="12">
        <v>4453</v>
      </c>
      <c r="O215" s="12">
        <v>0</v>
      </c>
      <c r="P215" s="12">
        <v>226</v>
      </c>
      <c r="Q215" s="12">
        <f t="shared" si="33"/>
        <v>4679</v>
      </c>
      <c r="R215" s="12">
        <v>0</v>
      </c>
      <c r="S215" s="20">
        <f t="shared" si="34"/>
        <v>4679</v>
      </c>
      <c r="T215" s="21">
        <f t="shared" si="35"/>
        <v>3.3184397163120569</v>
      </c>
      <c r="U215" s="12">
        <v>2119</v>
      </c>
      <c r="V215" s="268">
        <f t="shared" si="36"/>
        <v>1.5028368794326241</v>
      </c>
      <c r="W215" s="22">
        <f t="shared" si="37"/>
        <v>0.45287454584312886</v>
      </c>
      <c r="X215" s="12">
        <v>1126</v>
      </c>
      <c r="Y215" s="12">
        <v>1373</v>
      </c>
      <c r="Z215" s="12">
        <v>1450</v>
      </c>
      <c r="AA215" s="12">
        <v>7844</v>
      </c>
      <c r="AB215" s="12">
        <v>0</v>
      </c>
      <c r="AC215" s="12">
        <v>250</v>
      </c>
      <c r="AD215" s="12">
        <v>52</v>
      </c>
      <c r="AE215" s="12">
        <v>1061</v>
      </c>
      <c r="AF215" s="12">
        <v>126</v>
      </c>
      <c r="AG215" s="23">
        <f t="shared" si="38"/>
        <v>8.9361702127659579E-2</v>
      </c>
      <c r="AH215" s="24">
        <v>103.4</v>
      </c>
      <c r="AI215" s="12">
        <v>2</v>
      </c>
      <c r="AJ215" s="12">
        <v>860</v>
      </c>
      <c r="AK215" s="24">
        <v>1000</v>
      </c>
      <c r="AL215" s="25">
        <f t="shared" si="39"/>
        <v>0.54704595185995619</v>
      </c>
    </row>
    <row r="216" spans="1:38" x14ac:dyDescent="0.25">
      <c r="A216" s="11" t="s">
        <v>262</v>
      </c>
      <c r="B216" s="12">
        <v>12791</v>
      </c>
      <c r="C216" s="13">
        <v>3</v>
      </c>
      <c r="D216" s="14" t="s">
        <v>44</v>
      </c>
      <c r="E216" s="15"/>
      <c r="F216" s="16">
        <v>3257</v>
      </c>
      <c r="G216" s="17">
        <v>15</v>
      </c>
      <c r="H216" s="18">
        <v>10623</v>
      </c>
      <c r="I216" s="18">
        <f t="shared" si="30"/>
        <v>5.8368131868131865</v>
      </c>
      <c r="J216" s="19">
        <f t="shared" si="31"/>
        <v>2191.4355643415233</v>
      </c>
      <c r="K216" s="17">
        <v>36</v>
      </c>
      <c r="L216" s="18">
        <v>909</v>
      </c>
      <c r="M216" s="18">
        <f t="shared" si="32"/>
        <v>0.49945054945054945</v>
      </c>
      <c r="N216" s="12">
        <v>33336</v>
      </c>
      <c r="O216" s="12">
        <v>671</v>
      </c>
      <c r="P216" s="12">
        <v>6261</v>
      </c>
      <c r="Q216" s="12">
        <f t="shared" si="33"/>
        <v>40268</v>
      </c>
      <c r="R216" s="12">
        <v>27</v>
      </c>
      <c r="S216" s="20">
        <f t="shared" si="34"/>
        <v>40295</v>
      </c>
      <c r="T216" s="21">
        <f t="shared" si="35"/>
        <v>3.150261902900477</v>
      </c>
      <c r="U216" s="12">
        <v>85054</v>
      </c>
      <c r="V216" s="268">
        <f t="shared" si="36"/>
        <v>6.6495191931827069</v>
      </c>
      <c r="W216" s="22">
        <f t="shared" si="37"/>
        <v>2.1107829755552796</v>
      </c>
      <c r="X216" s="12">
        <v>22782</v>
      </c>
      <c r="Y216" s="12">
        <v>16056</v>
      </c>
      <c r="Z216" s="12">
        <v>7660</v>
      </c>
      <c r="AA216" s="12">
        <v>54163</v>
      </c>
      <c r="AB216" s="12">
        <v>35915</v>
      </c>
      <c r="AC216" s="12">
        <v>1078</v>
      </c>
      <c r="AD216" s="12">
        <v>274</v>
      </c>
      <c r="AE216" s="12">
        <v>2346</v>
      </c>
      <c r="AF216" s="12">
        <v>2723</v>
      </c>
      <c r="AG216" s="23">
        <f t="shared" si="38"/>
        <v>0.21288405910405753</v>
      </c>
      <c r="AH216" s="24">
        <v>709</v>
      </c>
      <c r="AI216" s="12">
        <v>14</v>
      </c>
      <c r="AJ216" s="12">
        <v>6948</v>
      </c>
      <c r="AK216" s="24">
        <v>4254</v>
      </c>
      <c r="AL216" s="25">
        <f t="shared" si="39"/>
        <v>9.3293565507259091E-2</v>
      </c>
    </row>
    <row r="217" spans="1:38" x14ac:dyDescent="0.25">
      <c r="A217" s="11" t="s">
        <v>263</v>
      </c>
      <c r="B217" s="12">
        <v>12621</v>
      </c>
      <c r="C217" s="13">
        <v>1</v>
      </c>
      <c r="D217" s="14" t="s">
        <v>44</v>
      </c>
      <c r="E217" s="15" t="s">
        <v>42</v>
      </c>
      <c r="F217" s="16">
        <v>2700</v>
      </c>
      <c r="G217" s="17">
        <v>12</v>
      </c>
      <c r="H217" s="18">
        <v>14061.5</v>
      </c>
      <c r="I217" s="18">
        <f t="shared" si="30"/>
        <v>7.7260989010989007</v>
      </c>
      <c r="J217" s="19">
        <f t="shared" si="31"/>
        <v>1633.5540305088361</v>
      </c>
      <c r="K217" s="17">
        <v>2</v>
      </c>
      <c r="L217" s="18">
        <v>24</v>
      </c>
      <c r="M217" s="18">
        <f t="shared" si="32"/>
        <v>1.3186813186813187E-2</v>
      </c>
      <c r="N217" s="12">
        <v>24780</v>
      </c>
      <c r="O217" s="12">
        <v>1548</v>
      </c>
      <c r="P217" s="12">
        <v>8090</v>
      </c>
      <c r="Q217" s="12">
        <f t="shared" si="33"/>
        <v>34418</v>
      </c>
      <c r="R217" s="12">
        <v>0</v>
      </c>
      <c r="S217" s="20">
        <f t="shared" si="34"/>
        <v>34418</v>
      </c>
      <c r="T217" s="21">
        <f t="shared" si="35"/>
        <v>2.7270422312019651</v>
      </c>
      <c r="U217" s="12">
        <v>123539</v>
      </c>
      <c r="V217" s="268">
        <f t="shared" si="36"/>
        <v>9.7883685920291583</v>
      </c>
      <c r="W217" s="22">
        <f t="shared" si="37"/>
        <v>3.5893718403161134</v>
      </c>
      <c r="X217" s="12">
        <v>28968</v>
      </c>
      <c r="Y217" s="12">
        <v>19745</v>
      </c>
      <c r="Z217" s="12">
        <v>17625</v>
      </c>
      <c r="AA217" s="12">
        <v>90023</v>
      </c>
      <c r="AB217" s="12">
        <v>29112</v>
      </c>
      <c r="AC217" s="12">
        <v>15188</v>
      </c>
      <c r="AD217" s="12">
        <v>572</v>
      </c>
      <c r="AE217" s="12">
        <v>11698</v>
      </c>
      <c r="AF217" s="12">
        <v>10644</v>
      </c>
      <c r="AG217" s="23">
        <f t="shared" si="38"/>
        <v>0.84335631091038743</v>
      </c>
      <c r="AH217" s="24">
        <v>723</v>
      </c>
      <c r="AI217" s="12">
        <v>11</v>
      </c>
      <c r="AJ217" s="12">
        <v>13200</v>
      </c>
      <c r="AK217" s="24">
        <v>26000</v>
      </c>
      <c r="AL217" s="25">
        <f t="shared" si="39"/>
        <v>0.87542087542087543</v>
      </c>
    </row>
    <row r="218" spans="1:38" x14ac:dyDescent="0.25">
      <c r="A218" s="11" t="s">
        <v>264</v>
      </c>
      <c r="B218" s="12">
        <v>10866</v>
      </c>
      <c r="C218" s="13">
        <v>3</v>
      </c>
      <c r="D218" s="14" t="s">
        <v>44</v>
      </c>
      <c r="E218" s="15">
        <v>2</v>
      </c>
      <c r="F218" s="16">
        <v>3189.25</v>
      </c>
      <c r="G218" s="17">
        <v>3</v>
      </c>
      <c r="H218" s="18">
        <v>1570</v>
      </c>
      <c r="I218" s="18">
        <f t="shared" si="30"/>
        <v>0.86263736263736268</v>
      </c>
      <c r="J218" s="19">
        <f t="shared" si="31"/>
        <v>12596.254777070064</v>
      </c>
      <c r="K218" s="17">
        <v>51</v>
      </c>
      <c r="L218" s="18">
        <v>2599.5</v>
      </c>
      <c r="M218" s="18">
        <f t="shared" si="32"/>
        <v>1.4282967032967033</v>
      </c>
      <c r="N218" s="12">
        <v>28485</v>
      </c>
      <c r="O218" s="12">
        <v>112</v>
      </c>
      <c r="P218" s="12">
        <v>1100</v>
      </c>
      <c r="Q218" s="12">
        <f t="shared" si="33"/>
        <v>29697</v>
      </c>
      <c r="R218" s="12">
        <v>0</v>
      </c>
      <c r="S218" s="20">
        <f t="shared" si="34"/>
        <v>29697</v>
      </c>
      <c r="T218" s="21">
        <f t="shared" si="35"/>
        <v>2.73302043070127</v>
      </c>
      <c r="U218" s="12">
        <v>15721</v>
      </c>
      <c r="V218" s="268">
        <f t="shared" si="36"/>
        <v>1.4468065525492362</v>
      </c>
      <c r="W218" s="22">
        <f t="shared" si="37"/>
        <v>0.52938007206115101</v>
      </c>
      <c r="X218" s="12">
        <v>7201</v>
      </c>
      <c r="Y218" s="12">
        <v>6576</v>
      </c>
      <c r="Z218" s="12">
        <v>1100</v>
      </c>
      <c r="AA218" s="12">
        <v>16228</v>
      </c>
      <c r="AB218" s="12">
        <v>8802</v>
      </c>
      <c r="AC218" s="12">
        <v>1040</v>
      </c>
      <c r="AD218" s="12">
        <v>74</v>
      </c>
      <c r="AE218" s="12">
        <v>2916</v>
      </c>
      <c r="AF218" s="12">
        <v>1264</v>
      </c>
      <c r="AG218" s="23">
        <f t="shared" si="38"/>
        <v>0.11632615497883306</v>
      </c>
      <c r="AH218" s="24">
        <v>509.7</v>
      </c>
      <c r="AI218" s="12">
        <v>9</v>
      </c>
      <c r="AJ218" s="12">
        <v>1608</v>
      </c>
      <c r="AK218" s="24">
        <v>1675</v>
      </c>
      <c r="AL218" s="25">
        <f t="shared" si="39"/>
        <v>5.8355761107191692E-2</v>
      </c>
    </row>
    <row r="219" spans="1:38" x14ac:dyDescent="0.25">
      <c r="A219" s="11" t="s">
        <v>265</v>
      </c>
      <c r="B219" s="12">
        <v>10574</v>
      </c>
      <c r="C219" s="13">
        <v>1</v>
      </c>
      <c r="D219" s="14" t="s">
        <v>44</v>
      </c>
      <c r="E219" s="15" t="s">
        <v>42</v>
      </c>
      <c r="F219" s="16">
        <v>2988</v>
      </c>
      <c r="G219" s="17">
        <v>12</v>
      </c>
      <c r="H219" s="18">
        <v>11219</v>
      </c>
      <c r="I219" s="18">
        <f t="shared" si="30"/>
        <v>6.1642857142857146</v>
      </c>
      <c r="J219" s="19">
        <f t="shared" si="31"/>
        <v>1715.3650057937427</v>
      </c>
      <c r="K219" s="17">
        <v>7</v>
      </c>
      <c r="L219" s="18">
        <v>180</v>
      </c>
      <c r="M219" s="18">
        <f t="shared" si="32"/>
        <v>9.8901098901098897E-2</v>
      </c>
      <c r="N219" s="12">
        <v>43009</v>
      </c>
      <c r="O219" s="12">
        <v>1330</v>
      </c>
      <c r="P219" s="12">
        <v>7578</v>
      </c>
      <c r="Q219" s="12">
        <f t="shared" si="33"/>
        <v>51917</v>
      </c>
      <c r="R219" s="12">
        <v>8</v>
      </c>
      <c r="S219" s="20">
        <f t="shared" si="34"/>
        <v>51925</v>
      </c>
      <c r="T219" s="21">
        <f t="shared" si="35"/>
        <v>4.9106298467940235</v>
      </c>
      <c r="U219" s="12">
        <v>68969</v>
      </c>
      <c r="V219" s="268">
        <f t="shared" si="36"/>
        <v>6.522508038585209</v>
      </c>
      <c r="W219" s="22">
        <f t="shared" si="37"/>
        <v>1.3282426576793451</v>
      </c>
      <c r="X219" s="12">
        <v>12409</v>
      </c>
      <c r="Y219" s="12">
        <v>23611</v>
      </c>
      <c r="Z219" s="12">
        <v>2964</v>
      </c>
      <c r="AA219" s="12">
        <v>57310</v>
      </c>
      <c r="AB219" s="12">
        <v>14978</v>
      </c>
      <c r="AC219" s="12">
        <v>9340</v>
      </c>
      <c r="AD219" s="12">
        <v>0</v>
      </c>
      <c r="AE219" s="12">
        <v>0</v>
      </c>
      <c r="AF219" s="12">
        <v>3676</v>
      </c>
      <c r="AG219" s="23">
        <f t="shared" si="38"/>
        <v>0.34764516739171553</v>
      </c>
      <c r="AH219" s="24">
        <v>590</v>
      </c>
      <c r="AI219" s="12">
        <v>8</v>
      </c>
      <c r="AJ219" s="12">
        <v>9492</v>
      </c>
      <c r="AK219" s="24">
        <v>7119</v>
      </c>
      <c r="AL219" s="25">
        <f t="shared" si="39"/>
        <v>0.29781626506024095</v>
      </c>
    </row>
    <row r="220" spans="1:38" x14ac:dyDescent="0.25">
      <c r="A220" s="11" t="s">
        <v>266</v>
      </c>
      <c r="B220" s="12">
        <v>125032</v>
      </c>
      <c r="C220" s="13">
        <v>1</v>
      </c>
      <c r="D220" s="14" t="s">
        <v>50</v>
      </c>
      <c r="E220" s="15" t="s">
        <v>42</v>
      </c>
      <c r="F220" s="16">
        <v>3650</v>
      </c>
      <c r="G220" s="17">
        <v>55</v>
      </c>
      <c r="H220" s="18">
        <v>86450</v>
      </c>
      <c r="I220" s="18">
        <f t="shared" si="30"/>
        <v>47.5</v>
      </c>
      <c r="J220" s="19">
        <f t="shared" si="31"/>
        <v>2632.2526315789473</v>
      </c>
      <c r="K220" s="17">
        <v>4</v>
      </c>
      <c r="L220" s="18">
        <v>272</v>
      </c>
      <c r="M220" s="18">
        <f t="shared" si="32"/>
        <v>0.14945054945054945</v>
      </c>
      <c r="N220" s="12">
        <v>155745</v>
      </c>
      <c r="O220" s="12">
        <v>2068</v>
      </c>
      <c r="P220" s="12">
        <v>29860</v>
      </c>
      <c r="Q220" s="12">
        <f t="shared" si="33"/>
        <v>187673</v>
      </c>
      <c r="R220" s="12">
        <v>73863</v>
      </c>
      <c r="S220" s="20">
        <f t="shared" si="34"/>
        <v>261536</v>
      </c>
      <c r="T220" s="21">
        <f t="shared" si="35"/>
        <v>2.0917525113570927</v>
      </c>
      <c r="U220" s="12">
        <v>214394</v>
      </c>
      <c r="V220" s="268">
        <f t="shared" si="36"/>
        <v>1.7147130334634333</v>
      </c>
      <c r="W220" s="22">
        <f t="shared" si="37"/>
        <v>0.81974947999510583</v>
      </c>
      <c r="X220" s="12">
        <v>856</v>
      </c>
      <c r="Y220" s="12">
        <v>1938</v>
      </c>
      <c r="Z220" s="12">
        <v>48743</v>
      </c>
      <c r="AA220" s="12">
        <v>236254</v>
      </c>
      <c r="AB220" s="12">
        <v>267501</v>
      </c>
      <c r="AC220" s="12">
        <v>46990</v>
      </c>
      <c r="AD220" s="12">
        <v>1065</v>
      </c>
      <c r="AE220" s="12">
        <v>25914</v>
      </c>
      <c r="AF220" s="12">
        <v>9067</v>
      </c>
      <c r="AG220" s="23">
        <f t="shared" si="38"/>
        <v>7.2517435536502653E-2</v>
      </c>
      <c r="AH220" s="24">
        <v>5082.8</v>
      </c>
      <c r="AI220" s="12">
        <v>27</v>
      </c>
      <c r="AJ220" s="12">
        <v>20823</v>
      </c>
      <c r="AK220" s="24">
        <v>17886.669999999998</v>
      </c>
      <c r="AL220" s="25">
        <f t="shared" si="39"/>
        <v>0.18149842719431758</v>
      </c>
    </row>
    <row r="221" spans="1:38" x14ac:dyDescent="0.25">
      <c r="A221" s="11" t="s">
        <v>267</v>
      </c>
      <c r="B221" s="12">
        <v>4612</v>
      </c>
      <c r="C221" s="13">
        <v>2</v>
      </c>
      <c r="D221" s="14" t="s">
        <v>44</v>
      </c>
      <c r="E221" s="15">
        <v>1</v>
      </c>
      <c r="F221" s="16">
        <v>3283</v>
      </c>
      <c r="G221" s="17">
        <v>4</v>
      </c>
      <c r="H221" s="18">
        <v>3553</v>
      </c>
      <c r="I221" s="18">
        <f t="shared" si="30"/>
        <v>1.9521978021978021</v>
      </c>
      <c r="J221" s="19">
        <f t="shared" si="31"/>
        <v>2362.4655220940053</v>
      </c>
      <c r="K221" s="17">
        <v>6</v>
      </c>
      <c r="L221" s="18">
        <v>224</v>
      </c>
      <c r="M221" s="18">
        <f t="shared" si="32"/>
        <v>0.12307692307692308</v>
      </c>
      <c r="N221" s="12">
        <v>23043</v>
      </c>
      <c r="O221" s="12">
        <v>68</v>
      </c>
      <c r="P221" s="12">
        <v>5784</v>
      </c>
      <c r="Q221" s="12">
        <f t="shared" si="33"/>
        <v>28895</v>
      </c>
      <c r="R221" s="12">
        <v>0</v>
      </c>
      <c r="S221" s="20">
        <f t="shared" si="34"/>
        <v>28895</v>
      </c>
      <c r="T221" s="21">
        <f t="shared" si="35"/>
        <v>6.2651777970511713</v>
      </c>
      <c r="U221" s="12">
        <v>35307</v>
      </c>
      <c r="V221" s="268">
        <f t="shared" si="36"/>
        <v>7.6554640069384217</v>
      </c>
      <c r="W221" s="22">
        <f t="shared" si="37"/>
        <v>1.2219069043087039</v>
      </c>
      <c r="X221" s="12">
        <v>5683</v>
      </c>
      <c r="Y221" s="12">
        <v>22011</v>
      </c>
      <c r="Z221" s="12">
        <v>3028</v>
      </c>
      <c r="AA221" s="12">
        <v>14359</v>
      </c>
      <c r="AB221" s="12">
        <v>1178</v>
      </c>
      <c r="AC221" s="12">
        <v>3600</v>
      </c>
      <c r="AD221" s="12">
        <v>68</v>
      </c>
      <c r="AE221" s="12">
        <v>1181</v>
      </c>
      <c r="AF221" s="12">
        <v>517</v>
      </c>
      <c r="AG221" s="23">
        <f t="shared" si="38"/>
        <v>0.11209887250650477</v>
      </c>
      <c r="AH221" s="24">
        <v>490</v>
      </c>
      <c r="AI221" s="12">
        <v>9</v>
      </c>
      <c r="AJ221" s="12">
        <v>3000</v>
      </c>
      <c r="AK221" s="24">
        <v>3000</v>
      </c>
      <c r="AL221" s="25">
        <f t="shared" si="39"/>
        <v>0.1015331505736623</v>
      </c>
    </row>
    <row r="222" spans="1:38" x14ac:dyDescent="0.25">
      <c r="A222" s="11" t="s">
        <v>268</v>
      </c>
      <c r="B222" s="12">
        <v>10469</v>
      </c>
      <c r="C222" s="13">
        <v>3</v>
      </c>
      <c r="D222" s="14" t="s">
        <v>44</v>
      </c>
      <c r="E222" s="15">
        <v>2</v>
      </c>
      <c r="F222" s="16">
        <v>5587</v>
      </c>
      <c r="G222" s="17">
        <v>0</v>
      </c>
      <c r="H222" s="18">
        <v>12101.75</v>
      </c>
      <c r="I222" s="18">
        <f t="shared" si="30"/>
        <v>6.6493131868131865</v>
      </c>
      <c r="J222" s="19">
        <f t="shared" si="31"/>
        <v>1574.4483235895636</v>
      </c>
      <c r="K222" s="17">
        <v>55</v>
      </c>
      <c r="L222" s="18">
        <v>361</v>
      </c>
      <c r="M222" s="18">
        <f t="shared" si="32"/>
        <v>0.19835164835164834</v>
      </c>
      <c r="N222" s="12">
        <v>34396</v>
      </c>
      <c r="O222" s="12">
        <v>109</v>
      </c>
      <c r="P222" s="12">
        <v>6916</v>
      </c>
      <c r="Q222" s="12">
        <f t="shared" si="33"/>
        <v>41421</v>
      </c>
      <c r="R222" s="12">
        <v>0</v>
      </c>
      <c r="S222" s="20">
        <f t="shared" si="34"/>
        <v>41421</v>
      </c>
      <c r="T222" s="21">
        <f t="shared" si="35"/>
        <v>3.9565383513229535</v>
      </c>
      <c r="U222" s="12">
        <v>37732</v>
      </c>
      <c r="V222" s="268">
        <f t="shared" si="36"/>
        <v>3.6041646766644377</v>
      </c>
      <c r="W222" s="22">
        <f t="shared" si="37"/>
        <v>0.91093889572921949</v>
      </c>
      <c r="X222" s="12">
        <v>12601</v>
      </c>
      <c r="Y222" s="12">
        <v>15513</v>
      </c>
      <c r="Z222" s="12">
        <v>43832</v>
      </c>
      <c r="AA222" s="12">
        <v>46189</v>
      </c>
      <c r="AB222" s="12">
        <v>6498</v>
      </c>
      <c r="AC222" s="12">
        <v>5420</v>
      </c>
      <c r="AD222" s="12">
        <v>275</v>
      </c>
      <c r="AE222" s="12">
        <v>4623</v>
      </c>
      <c r="AF222" s="12">
        <v>2699</v>
      </c>
      <c r="AG222" s="23">
        <f t="shared" si="38"/>
        <v>0.25780876874582098</v>
      </c>
      <c r="AH222" s="24">
        <v>745.09999999999991</v>
      </c>
      <c r="AI222" s="12">
        <v>28</v>
      </c>
      <c r="AJ222" s="12">
        <v>6717</v>
      </c>
      <c r="AK222" s="24">
        <v>6261</v>
      </c>
      <c r="AL222" s="25">
        <f t="shared" si="39"/>
        <v>4.002275691017413E-2</v>
      </c>
    </row>
    <row r="223" spans="1:38" x14ac:dyDescent="0.25">
      <c r="A223" s="11" t="s">
        <v>269</v>
      </c>
      <c r="B223" s="12">
        <v>178</v>
      </c>
      <c r="C223" s="13">
        <v>1</v>
      </c>
      <c r="D223" s="14" t="s">
        <v>39</v>
      </c>
      <c r="E223" s="15" t="s">
        <v>42</v>
      </c>
      <c r="F223" s="16">
        <v>1400</v>
      </c>
      <c r="G223" s="17">
        <v>4</v>
      </c>
      <c r="H223" s="18">
        <v>1490.5</v>
      </c>
      <c r="I223" s="18">
        <f t="shared" si="30"/>
        <v>0.81895604395604393</v>
      </c>
      <c r="J223" s="19">
        <f t="shared" si="31"/>
        <v>217.34988258973499</v>
      </c>
      <c r="K223" s="17">
        <v>0</v>
      </c>
      <c r="L223" s="18">
        <v>0</v>
      </c>
      <c r="M223" s="18">
        <f t="shared" si="32"/>
        <v>0</v>
      </c>
      <c r="N223" s="12">
        <v>8733</v>
      </c>
      <c r="O223" s="12">
        <v>0</v>
      </c>
      <c r="P223" s="12">
        <v>793</v>
      </c>
      <c r="Q223" s="12">
        <f t="shared" si="33"/>
        <v>9526</v>
      </c>
      <c r="R223" s="12">
        <v>0</v>
      </c>
      <c r="S223" s="20">
        <f t="shared" si="34"/>
        <v>9526</v>
      </c>
      <c r="T223" s="21">
        <f t="shared" si="35"/>
        <v>53.516853932584269</v>
      </c>
      <c r="U223" s="12">
        <v>3709</v>
      </c>
      <c r="V223" s="268">
        <f t="shared" si="36"/>
        <v>20.837078651685392</v>
      </c>
      <c r="W223" s="22">
        <f t="shared" si="37"/>
        <v>0.38935544824690321</v>
      </c>
      <c r="X223" s="12">
        <v>2330</v>
      </c>
      <c r="Y223" s="12">
        <v>4453</v>
      </c>
      <c r="Z223" s="12">
        <v>15</v>
      </c>
      <c r="AA223" s="12">
        <v>2700</v>
      </c>
      <c r="AB223" s="12">
        <v>1357</v>
      </c>
      <c r="AC223" s="12">
        <v>15</v>
      </c>
      <c r="AD223" s="12">
        <v>0</v>
      </c>
      <c r="AE223" s="12">
        <v>0</v>
      </c>
      <c r="AF223" s="12">
        <v>140</v>
      </c>
      <c r="AG223" s="23">
        <f t="shared" si="38"/>
        <v>0.7865168539325843</v>
      </c>
      <c r="AH223" s="24">
        <v>500</v>
      </c>
      <c r="AI223" s="12">
        <v>4</v>
      </c>
      <c r="AJ223" s="12">
        <v>575</v>
      </c>
      <c r="AK223" s="24">
        <v>0</v>
      </c>
      <c r="AL223" s="25">
        <f t="shared" si="39"/>
        <v>0</v>
      </c>
    </row>
    <row r="224" spans="1:38" x14ac:dyDescent="0.25">
      <c r="A224" s="35" t="s">
        <v>270</v>
      </c>
      <c r="B224" s="36">
        <f>SUBTOTAL(9,B2:B223)</f>
        <v>3746528</v>
      </c>
      <c r="C224" s="36">
        <f t="shared" ref="C224:AK224" si="40">SUBTOTAL(9,C2:C223)</f>
        <v>296</v>
      </c>
      <c r="D224" s="36"/>
      <c r="E224" s="36">
        <f t="shared" si="40"/>
        <v>53</v>
      </c>
      <c r="F224" s="37">
        <f>SUBTOTAL(9,F2:F223)</f>
        <v>556927</v>
      </c>
      <c r="G224" s="36">
        <f t="shared" si="40"/>
        <v>3452</v>
      </c>
      <c r="H224" s="38">
        <f t="shared" si="40"/>
        <v>3603925.1900000004</v>
      </c>
      <c r="I224" s="38">
        <f>H224/1820</f>
        <v>1980.178675824176</v>
      </c>
      <c r="J224" s="36">
        <f>B224/I224</f>
        <v>1892.0151225447605</v>
      </c>
      <c r="K224" s="36">
        <f t="shared" si="40"/>
        <v>11927</v>
      </c>
      <c r="L224" s="38">
        <f>SUBTOTAL(9,L2:L223)</f>
        <v>218195.44</v>
      </c>
      <c r="M224" s="38">
        <f>L224/1820</f>
        <v>119.8876043956044</v>
      </c>
      <c r="N224" s="36">
        <f t="shared" si="40"/>
        <v>6861207</v>
      </c>
      <c r="O224" s="36">
        <f t="shared" si="40"/>
        <v>149200</v>
      </c>
      <c r="P224" s="36">
        <f t="shared" si="40"/>
        <v>1290095</v>
      </c>
      <c r="Q224" s="36">
        <f t="shared" si="40"/>
        <v>8300502</v>
      </c>
      <c r="R224" s="36">
        <f t="shared" si="40"/>
        <v>13387655</v>
      </c>
      <c r="S224" s="36">
        <f t="shared" si="40"/>
        <v>21688157</v>
      </c>
      <c r="T224" s="36">
        <f>S224/B224</f>
        <v>5.788868253486962</v>
      </c>
      <c r="U224" s="36">
        <f t="shared" si="40"/>
        <v>38011590</v>
      </c>
      <c r="V224" s="269">
        <f>U224/B224</f>
        <v>10.145817674390797</v>
      </c>
      <c r="W224" s="37">
        <f>U224/S224</f>
        <v>1.7526426980402254</v>
      </c>
      <c r="X224" s="36">
        <f t="shared" si="40"/>
        <v>2063192</v>
      </c>
      <c r="Y224" s="36">
        <f t="shared" si="40"/>
        <v>1736153</v>
      </c>
      <c r="Z224" s="36">
        <f>SUBTOTAL(9,Z2:Z223)</f>
        <v>6009003</v>
      </c>
      <c r="AA224" s="36">
        <f t="shared" si="40"/>
        <v>20998628</v>
      </c>
      <c r="AB224" s="36">
        <f t="shared" si="40"/>
        <v>16692025</v>
      </c>
      <c r="AC224" s="36">
        <f t="shared" si="40"/>
        <v>3229402</v>
      </c>
      <c r="AD224" s="36">
        <f t="shared" si="40"/>
        <v>88559</v>
      </c>
      <c r="AE224" s="36">
        <f t="shared" si="40"/>
        <v>1454171</v>
      </c>
      <c r="AF224" s="36">
        <f t="shared" si="40"/>
        <v>1390878</v>
      </c>
      <c r="AG224" s="39">
        <f>AF224/B224</f>
        <v>0.37124452292896248</v>
      </c>
      <c r="AH224" s="37">
        <f t="shared" si="40"/>
        <v>214223.70000000004</v>
      </c>
      <c r="AI224" s="36">
        <f t="shared" si="40"/>
        <v>2849</v>
      </c>
      <c r="AJ224" s="36">
        <f t="shared" si="40"/>
        <v>3733627</v>
      </c>
      <c r="AK224" s="37">
        <f t="shared" si="40"/>
        <v>3040600.81</v>
      </c>
      <c r="AL224" s="40">
        <f>AK224/(F224*AI224)</f>
        <v>1.9163228781545005E-3</v>
      </c>
    </row>
    <row r="225" spans="1:38" x14ac:dyDescent="0.25">
      <c r="A225" s="41"/>
      <c r="B225" s="17"/>
      <c r="C225" s="42"/>
      <c r="D225" s="43"/>
      <c r="E225" s="44"/>
      <c r="F225" s="16"/>
      <c r="G225" s="17"/>
      <c r="H225" s="18"/>
      <c r="I225" s="18"/>
      <c r="J225" s="18"/>
      <c r="K225" s="17"/>
      <c r="L225" s="18"/>
      <c r="M225" s="18"/>
      <c r="N225" s="12"/>
      <c r="O225" s="12"/>
      <c r="P225" s="12"/>
      <c r="Q225" s="12"/>
      <c r="R225" s="12"/>
      <c r="S225" s="17"/>
      <c r="T225" s="17"/>
      <c r="U225" s="12"/>
      <c r="V225" s="270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24"/>
      <c r="AI225" s="12"/>
      <c r="AJ225" s="12"/>
      <c r="AK225" s="24"/>
      <c r="AL225" s="45"/>
    </row>
    <row r="226" spans="1:38" x14ac:dyDescent="0.25">
      <c r="A226" s="11" t="s">
        <v>271</v>
      </c>
      <c r="B226" s="46" t="s">
        <v>76</v>
      </c>
      <c r="C226" s="42">
        <v>2</v>
      </c>
      <c r="D226" s="47" t="s">
        <v>52</v>
      </c>
      <c r="E226" s="48"/>
      <c r="F226" s="16">
        <v>3700</v>
      </c>
      <c r="G226" s="17">
        <v>4</v>
      </c>
      <c r="H226" s="18">
        <v>7390</v>
      </c>
      <c r="I226" s="18">
        <f t="shared" ref="I226:I232" si="41">IF(H226="n/a","n/a", (H226/1820))</f>
        <v>4.0604395604395602</v>
      </c>
      <c r="J226" s="33" t="s">
        <v>76</v>
      </c>
      <c r="K226" s="17">
        <v>26</v>
      </c>
      <c r="L226" s="18">
        <v>454</v>
      </c>
      <c r="M226" s="33">
        <f t="shared" ref="M226:M232" si="42">IF(L226="n/a","n/a",IF(L226="n.d.","n.d.",L226/1820))</f>
        <v>0.24945054945054945</v>
      </c>
      <c r="N226" s="12">
        <v>12582</v>
      </c>
      <c r="O226" s="12">
        <v>11</v>
      </c>
      <c r="P226" s="12">
        <v>2563</v>
      </c>
      <c r="Q226" s="12">
        <f t="shared" ref="Q226:Q232" si="43">SUM(N226:P226)</f>
        <v>15156</v>
      </c>
      <c r="R226" s="12">
        <v>0</v>
      </c>
      <c r="S226" s="20">
        <f t="shared" ref="S226:S231" si="44">Q226+R226</f>
        <v>15156</v>
      </c>
      <c r="T226" s="21" t="s">
        <v>76</v>
      </c>
      <c r="U226" s="12">
        <v>4435</v>
      </c>
      <c r="V226" s="271" t="s">
        <v>76</v>
      </c>
      <c r="W226" s="22">
        <f t="shared" ref="W226:W232" si="45">IF(U226="n/a","n/a",IF(U226="n.d.","n.d.",U226/S226))</f>
        <v>0.29262338347849037</v>
      </c>
      <c r="X226" s="12">
        <v>1532</v>
      </c>
      <c r="Y226" s="12">
        <v>4345</v>
      </c>
      <c r="Z226" s="12">
        <v>1050</v>
      </c>
      <c r="AA226" s="12">
        <v>7578</v>
      </c>
      <c r="AB226" s="12">
        <v>13625</v>
      </c>
      <c r="AC226" s="12">
        <v>215</v>
      </c>
      <c r="AD226" s="12">
        <v>240</v>
      </c>
      <c r="AE226" s="12">
        <v>2270</v>
      </c>
      <c r="AF226" s="12">
        <v>755</v>
      </c>
      <c r="AG226" s="19" t="s">
        <v>76</v>
      </c>
      <c r="AH226" s="24">
        <v>458.8</v>
      </c>
      <c r="AI226" s="12">
        <v>10</v>
      </c>
      <c r="AJ226" s="12">
        <v>4600</v>
      </c>
      <c r="AK226" s="24">
        <v>15140</v>
      </c>
      <c r="AL226" s="25">
        <f t="shared" ref="AL226:AL232" si="46">IF(AK226="n/a","n/a",(IF(AK226="n.d.","n.d.",AK226/(F226*AI226))))</f>
        <v>0.40918918918918917</v>
      </c>
    </row>
    <row r="227" spans="1:38" x14ac:dyDescent="0.25">
      <c r="A227" s="11" t="s">
        <v>272</v>
      </c>
      <c r="B227" s="46" t="s">
        <v>76</v>
      </c>
      <c r="C227" s="42">
        <v>6</v>
      </c>
      <c r="D227" s="47" t="s">
        <v>39</v>
      </c>
      <c r="E227" s="48">
        <v>1</v>
      </c>
      <c r="F227" s="16">
        <v>6890</v>
      </c>
      <c r="G227" s="17">
        <v>11</v>
      </c>
      <c r="H227" s="18">
        <v>6546</v>
      </c>
      <c r="I227" s="18">
        <f t="shared" si="41"/>
        <v>3.5967032967032968</v>
      </c>
      <c r="J227" s="33" t="s">
        <v>76</v>
      </c>
      <c r="K227" s="17">
        <v>36</v>
      </c>
      <c r="L227" s="18">
        <v>2651</v>
      </c>
      <c r="M227" s="33">
        <f t="shared" si="42"/>
        <v>1.4565934065934065</v>
      </c>
      <c r="N227" s="12">
        <v>40538</v>
      </c>
      <c r="O227" s="12">
        <v>307</v>
      </c>
      <c r="P227" s="12">
        <v>2471</v>
      </c>
      <c r="Q227" s="12">
        <f t="shared" si="43"/>
        <v>43316</v>
      </c>
      <c r="R227" s="12">
        <v>0</v>
      </c>
      <c r="S227" s="20">
        <f t="shared" si="44"/>
        <v>43316</v>
      </c>
      <c r="T227" s="21" t="s">
        <v>76</v>
      </c>
      <c r="U227" s="12">
        <v>25028</v>
      </c>
      <c r="V227" s="271" t="s">
        <v>76</v>
      </c>
      <c r="W227" s="22">
        <f t="shared" si="45"/>
        <v>0.57780035090959458</v>
      </c>
      <c r="X227" s="12">
        <v>9212</v>
      </c>
      <c r="Y227" s="12">
        <v>18470</v>
      </c>
      <c r="Z227" s="12">
        <v>7375</v>
      </c>
      <c r="AA227" s="12">
        <v>17956</v>
      </c>
      <c r="AB227" s="12">
        <v>9172</v>
      </c>
      <c r="AC227" s="12">
        <v>2656</v>
      </c>
      <c r="AD227" s="12">
        <v>90</v>
      </c>
      <c r="AE227" s="12">
        <v>1220</v>
      </c>
      <c r="AF227" s="12">
        <v>1155</v>
      </c>
      <c r="AG227" s="19" t="s">
        <v>76</v>
      </c>
      <c r="AH227" s="24">
        <v>709.8</v>
      </c>
      <c r="AI227" s="12">
        <v>13</v>
      </c>
      <c r="AJ227" s="12">
        <v>3855</v>
      </c>
      <c r="AK227" s="24">
        <v>5360</v>
      </c>
      <c r="AL227" s="25">
        <f t="shared" si="46"/>
        <v>5.9841464776152729E-2</v>
      </c>
    </row>
    <row r="228" spans="1:38" x14ac:dyDescent="0.25">
      <c r="A228" s="11" t="s">
        <v>273</v>
      </c>
      <c r="B228" s="49" t="s">
        <v>76</v>
      </c>
      <c r="C228" s="48">
        <v>2</v>
      </c>
      <c r="D228" s="17" t="s">
        <v>54</v>
      </c>
      <c r="E228" s="42">
        <v>1</v>
      </c>
      <c r="F228" s="16">
        <v>1816</v>
      </c>
      <c r="G228" s="17">
        <v>2</v>
      </c>
      <c r="H228" s="18">
        <v>1841</v>
      </c>
      <c r="I228" s="18">
        <f t="shared" si="41"/>
        <v>1.0115384615384615</v>
      </c>
      <c r="J228" s="33" t="s">
        <v>76</v>
      </c>
      <c r="K228" s="17">
        <v>4</v>
      </c>
      <c r="L228" s="18">
        <v>400</v>
      </c>
      <c r="M228" s="33">
        <f t="shared" si="42"/>
        <v>0.21978021978021978</v>
      </c>
      <c r="N228" s="12">
        <v>17189</v>
      </c>
      <c r="O228" s="12">
        <v>8</v>
      </c>
      <c r="P228" s="12">
        <v>2015</v>
      </c>
      <c r="Q228" s="12">
        <f t="shared" si="43"/>
        <v>19212</v>
      </c>
      <c r="R228" s="12">
        <v>28200</v>
      </c>
      <c r="S228" s="20">
        <f t="shared" si="44"/>
        <v>47412</v>
      </c>
      <c r="T228" s="21" t="s">
        <v>76</v>
      </c>
      <c r="U228" s="12">
        <v>8000</v>
      </c>
      <c r="V228" s="271" t="s">
        <v>76</v>
      </c>
      <c r="W228" s="22">
        <f t="shared" si="45"/>
        <v>0.1687336539272758</v>
      </c>
      <c r="X228" s="12">
        <v>3385</v>
      </c>
      <c r="Y228" s="12">
        <v>4422</v>
      </c>
      <c r="Z228" s="12">
        <v>2750</v>
      </c>
      <c r="AA228" s="12">
        <v>11284</v>
      </c>
      <c r="AB228" s="12">
        <v>8543</v>
      </c>
      <c r="AC228" s="12">
        <v>1412</v>
      </c>
      <c r="AD228" s="12">
        <v>75</v>
      </c>
      <c r="AE228" s="12">
        <v>422</v>
      </c>
      <c r="AF228" s="12">
        <v>491</v>
      </c>
      <c r="AG228" s="19" t="s">
        <v>76</v>
      </c>
      <c r="AH228" s="24">
        <v>397</v>
      </c>
      <c r="AI228" s="12">
        <v>7</v>
      </c>
      <c r="AJ228" s="12">
        <v>1470</v>
      </c>
      <c r="AK228" s="24">
        <v>1425</v>
      </c>
      <c r="AL228" s="25">
        <f t="shared" si="46"/>
        <v>0.11209880427942102</v>
      </c>
    </row>
    <row r="229" spans="1:38" x14ac:dyDescent="0.25">
      <c r="A229" s="11" t="s">
        <v>274</v>
      </c>
      <c r="B229" s="49" t="s">
        <v>76</v>
      </c>
      <c r="C229" s="48">
        <v>4</v>
      </c>
      <c r="D229" s="17" t="s">
        <v>46</v>
      </c>
      <c r="E229" s="42">
        <v>3</v>
      </c>
      <c r="F229" s="16">
        <v>3700</v>
      </c>
      <c r="G229" s="17">
        <v>6</v>
      </c>
      <c r="H229" s="18">
        <v>3358</v>
      </c>
      <c r="I229" s="18">
        <f t="shared" si="41"/>
        <v>1.8450549450549452</v>
      </c>
      <c r="J229" s="33" t="s">
        <v>76</v>
      </c>
      <c r="K229" s="17">
        <v>115</v>
      </c>
      <c r="L229" s="18">
        <v>10787.5</v>
      </c>
      <c r="M229" s="33">
        <f t="shared" si="42"/>
        <v>5.927197802197802</v>
      </c>
      <c r="N229" s="12">
        <v>19705</v>
      </c>
      <c r="O229" s="12">
        <v>231</v>
      </c>
      <c r="P229" s="12">
        <v>3148</v>
      </c>
      <c r="Q229" s="12">
        <f t="shared" si="43"/>
        <v>23084</v>
      </c>
      <c r="R229" s="12">
        <v>0</v>
      </c>
      <c r="S229" s="20">
        <f t="shared" si="44"/>
        <v>23084</v>
      </c>
      <c r="T229" s="21" t="s">
        <v>76</v>
      </c>
      <c r="U229" s="12">
        <v>16166</v>
      </c>
      <c r="V229" s="271" t="s">
        <v>76</v>
      </c>
      <c r="W229" s="22">
        <f t="shared" si="45"/>
        <v>0.70031190434933288</v>
      </c>
      <c r="X229" s="12">
        <v>10482</v>
      </c>
      <c r="Y229" s="12">
        <v>5318</v>
      </c>
      <c r="Z229" s="12">
        <v>2662</v>
      </c>
      <c r="AA229" s="12">
        <v>20491</v>
      </c>
      <c r="AB229" s="12">
        <v>3425</v>
      </c>
      <c r="AC229" s="12">
        <v>2670</v>
      </c>
      <c r="AD229" s="12">
        <v>0</v>
      </c>
      <c r="AE229" s="12">
        <v>0</v>
      </c>
      <c r="AF229" s="12">
        <v>1025</v>
      </c>
      <c r="AG229" s="19" t="s">
        <v>76</v>
      </c>
      <c r="AH229" s="24">
        <v>276.2</v>
      </c>
      <c r="AI229" s="12">
        <v>12</v>
      </c>
      <c r="AJ229" s="12">
        <v>2122</v>
      </c>
      <c r="AK229" s="24">
        <v>3892</v>
      </c>
      <c r="AL229" s="25">
        <f t="shared" si="46"/>
        <v>8.7657657657657664E-2</v>
      </c>
    </row>
    <row r="230" spans="1:38" x14ac:dyDescent="0.25">
      <c r="A230" s="11" t="s">
        <v>275</v>
      </c>
      <c r="B230" s="49" t="s">
        <v>76</v>
      </c>
      <c r="C230" s="48">
        <v>8</v>
      </c>
      <c r="D230" s="17" t="s">
        <v>65</v>
      </c>
      <c r="E230" s="42">
        <v>2</v>
      </c>
      <c r="F230" s="16">
        <v>6832</v>
      </c>
      <c r="G230" s="17">
        <v>14</v>
      </c>
      <c r="H230" s="18">
        <v>4239</v>
      </c>
      <c r="I230" s="18">
        <f t="shared" si="41"/>
        <v>2.3291208791208793</v>
      </c>
      <c r="J230" s="33" t="s">
        <v>76</v>
      </c>
      <c r="K230" s="17">
        <v>69</v>
      </c>
      <c r="L230" s="18">
        <v>1823</v>
      </c>
      <c r="M230" s="33">
        <f t="shared" si="42"/>
        <v>1.0016483516483516</v>
      </c>
      <c r="N230" s="12">
        <v>76369</v>
      </c>
      <c r="O230" s="12">
        <v>116</v>
      </c>
      <c r="P230" s="12">
        <v>4782</v>
      </c>
      <c r="Q230" s="12">
        <f t="shared" si="43"/>
        <v>81267</v>
      </c>
      <c r="R230" s="12">
        <v>8</v>
      </c>
      <c r="S230" s="20">
        <f t="shared" si="44"/>
        <v>81275</v>
      </c>
      <c r="T230" s="21" t="s">
        <v>76</v>
      </c>
      <c r="U230" s="12">
        <v>34304</v>
      </c>
      <c r="V230" s="271" t="s">
        <v>76</v>
      </c>
      <c r="W230" s="22">
        <f t="shared" si="45"/>
        <v>0.42207320824361733</v>
      </c>
      <c r="X230" s="12">
        <v>10217</v>
      </c>
      <c r="Y230" s="12">
        <v>8664</v>
      </c>
      <c r="Z230" s="12">
        <v>11195</v>
      </c>
      <c r="AA230" s="12">
        <v>22234</v>
      </c>
      <c r="AB230" s="12">
        <v>5226</v>
      </c>
      <c r="AC230" s="12">
        <v>3578</v>
      </c>
      <c r="AD230" s="12">
        <v>93</v>
      </c>
      <c r="AE230" s="12">
        <v>1735</v>
      </c>
      <c r="AF230" s="12">
        <v>957</v>
      </c>
      <c r="AG230" s="19" t="s">
        <v>76</v>
      </c>
      <c r="AH230" s="24">
        <v>928.60000000000014</v>
      </c>
      <c r="AI230" s="12">
        <v>31</v>
      </c>
      <c r="AJ230" s="12">
        <v>6826</v>
      </c>
      <c r="AK230" s="24">
        <v>6421.5</v>
      </c>
      <c r="AL230" s="25">
        <f t="shared" si="46"/>
        <v>3.0319842109239253E-2</v>
      </c>
    </row>
    <row r="231" spans="1:38" x14ac:dyDescent="0.25">
      <c r="A231" s="11" t="s">
        <v>276</v>
      </c>
      <c r="B231" s="49" t="s">
        <v>76</v>
      </c>
      <c r="C231" s="48">
        <v>2</v>
      </c>
      <c r="D231" s="17" t="s">
        <v>61</v>
      </c>
      <c r="E231" s="42"/>
      <c r="F231" s="16">
        <v>2300</v>
      </c>
      <c r="G231" s="17">
        <v>3</v>
      </c>
      <c r="H231" s="18">
        <v>3500</v>
      </c>
      <c r="I231" s="18">
        <f t="shared" si="41"/>
        <v>1.9230769230769231</v>
      </c>
      <c r="J231" s="33" t="s">
        <v>76</v>
      </c>
      <c r="K231" s="17">
        <v>6</v>
      </c>
      <c r="L231" s="18">
        <v>90</v>
      </c>
      <c r="M231" s="33">
        <f t="shared" si="42"/>
        <v>4.9450549450549448E-2</v>
      </c>
      <c r="N231" s="12">
        <v>26756</v>
      </c>
      <c r="O231" s="12">
        <v>289</v>
      </c>
      <c r="P231" s="12">
        <v>2379</v>
      </c>
      <c r="Q231" s="12">
        <f t="shared" si="43"/>
        <v>29424</v>
      </c>
      <c r="R231" s="12">
        <v>0</v>
      </c>
      <c r="S231" s="20">
        <f t="shared" si="44"/>
        <v>29424</v>
      </c>
      <c r="T231" s="21" t="s">
        <v>76</v>
      </c>
      <c r="U231" s="12">
        <v>13221</v>
      </c>
      <c r="V231" s="271" t="s">
        <v>76</v>
      </c>
      <c r="W231" s="22">
        <f t="shared" si="45"/>
        <v>0.44932707993474713</v>
      </c>
      <c r="X231" s="12">
        <v>1799</v>
      </c>
      <c r="Y231" s="12">
        <v>6297</v>
      </c>
      <c r="Z231" s="12">
        <v>1692</v>
      </c>
      <c r="AA231" s="12">
        <v>13005</v>
      </c>
      <c r="AB231" s="12">
        <v>27783</v>
      </c>
      <c r="AC231" s="12">
        <v>140</v>
      </c>
      <c r="AD231" s="12">
        <v>92</v>
      </c>
      <c r="AE231" s="12">
        <v>1770</v>
      </c>
      <c r="AF231" s="12">
        <v>217</v>
      </c>
      <c r="AG231" s="19" t="s">
        <v>76</v>
      </c>
      <c r="AH231" s="24">
        <v>189</v>
      </c>
      <c r="AI231" s="12">
        <v>8</v>
      </c>
      <c r="AJ231" s="12">
        <v>1833</v>
      </c>
      <c r="AK231" s="24">
        <v>1293</v>
      </c>
      <c r="AL231" s="25">
        <f t="shared" si="46"/>
        <v>7.0271739130434788E-2</v>
      </c>
    </row>
    <row r="232" spans="1:38" x14ac:dyDescent="0.25">
      <c r="A232" s="50" t="s">
        <v>277</v>
      </c>
      <c r="B232" s="51" t="s">
        <v>76</v>
      </c>
      <c r="C232" s="52">
        <v>0</v>
      </c>
      <c r="D232" s="53" t="s">
        <v>44</v>
      </c>
      <c r="E232" s="54"/>
      <c r="F232" s="55" t="s">
        <v>76</v>
      </c>
      <c r="G232" s="55" t="s">
        <v>76</v>
      </c>
      <c r="H232" s="56" t="s">
        <v>76</v>
      </c>
      <c r="I232" s="33" t="str">
        <f t="shared" si="41"/>
        <v>n/a</v>
      </c>
      <c r="J232" s="33" t="s">
        <v>76</v>
      </c>
      <c r="K232" s="57" t="s">
        <v>76</v>
      </c>
      <c r="L232" s="56" t="s">
        <v>76</v>
      </c>
      <c r="M232" s="33" t="str">
        <f t="shared" si="42"/>
        <v>n/a</v>
      </c>
      <c r="N232" s="58" t="s">
        <v>76</v>
      </c>
      <c r="O232" s="58" t="s">
        <v>76</v>
      </c>
      <c r="P232" s="58" t="s">
        <v>76</v>
      </c>
      <c r="Q232" s="12">
        <f t="shared" si="43"/>
        <v>0</v>
      </c>
      <c r="R232" s="58" t="s">
        <v>76</v>
      </c>
      <c r="S232" s="59" t="s">
        <v>76</v>
      </c>
      <c r="T232" s="60" t="s">
        <v>76</v>
      </c>
      <c r="U232" s="58" t="s">
        <v>76</v>
      </c>
      <c r="V232" s="272" t="s">
        <v>76</v>
      </c>
      <c r="W232" s="22" t="str">
        <f t="shared" si="45"/>
        <v>n/a</v>
      </c>
      <c r="X232" s="58" t="s">
        <v>76</v>
      </c>
      <c r="Y232" s="58" t="s">
        <v>76</v>
      </c>
      <c r="Z232" s="58" t="s">
        <v>76</v>
      </c>
      <c r="AA232" s="58" t="s">
        <v>76</v>
      </c>
      <c r="AB232" s="58" t="s">
        <v>76</v>
      </c>
      <c r="AC232" s="58" t="s">
        <v>76</v>
      </c>
      <c r="AD232" s="58" t="s">
        <v>76</v>
      </c>
      <c r="AE232" s="58" t="s">
        <v>76</v>
      </c>
      <c r="AF232" s="58" t="s">
        <v>76</v>
      </c>
      <c r="AG232" s="61" t="s">
        <v>76</v>
      </c>
      <c r="AH232" s="62" t="s">
        <v>76</v>
      </c>
      <c r="AI232" s="58" t="s">
        <v>76</v>
      </c>
      <c r="AJ232" s="58" t="s">
        <v>76</v>
      </c>
      <c r="AK232" s="62" t="s">
        <v>76</v>
      </c>
      <c r="AL232" s="25" t="str">
        <f t="shared" si="46"/>
        <v>n/a</v>
      </c>
    </row>
    <row r="233" spans="1:38" s="66" customFormat="1" x14ac:dyDescent="0.25">
      <c r="A233" s="35" t="s">
        <v>270</v>
      </c>
      <c r="B233" s="63"/>
      <c r="C233" s="64">
        <f t="shared" ref="C233:AK233" si="47">SUBTOTAL(9,C226:C232)</f>
        <v>24</v>
      </c>
      <c r="D233" s="63"/>
      <c r="E233" s="64">
        <f t="shared" si="47"/>
        <v>7</v>
      </c>
      <c r="F233" s="63">
        <f>SUBTOTAL(9,F226:F232)</f>
        <v>25238</v>
      </c>
      <c r="G233" s="64">
        <f t="shared" si="47"/>
        <v>40</v>
      </c>
      <c r="H233" s="63">
        <f t="shared" si="47"/>
        <v>26874</v>
      </c>
      <c r="I233" s="63">
        <f>H233/1820</f>
        <v>14.765934065934067</v>
      </c>
      <c r="J233" s="63"/>
      <c r="K233" s="64">
        <f t="shared" si="47"/>
        <v>256</v>
      </c>
      <c r="L233" s="63">
        <f>SUBTOTAL(9,L226:L232)</f>
        <v>16205.5</v>
      </c>
      <c r="M233" s="38">
        <f>L233/1820</f>
        <v>8.9041208791208799</v>
      </c>
      <c r="N233" s="64">
        <f t="shared" si="47"/>
        <v>193139</v>
      </c>
      <c r="O233" s="64">
        <f t="shared" si="47"/>
        <v>962</v>
      </c>
      <c r="P233" s="64">
        <f t="shared" si="47"/>
        <v>17358</v>
      </c>
      <c r="Q233" s="64">
        <f t="shared" si="47"/>
        <v>211459</v>
      </c>
      <c r="R233" s="64">
        <f t="shared" si="47"/>
        <v>28208</v>
      </c>
      <c r="S233" s="64">
        <f t="shared" si="47"/>
        <v>239667</v>
      </c>
      <c r="T233" s="64"/>
      <c r="U233" s="64">
        <f t="shared" si="47"/>
        <v>101154</v>
      </c>
      <c r="V233" s="273"/>
      <c r="W233" s="37">
        <f>U233/S233</f>
        <v>0.4220606090951195</v>
      </c>
      <c r="X233" s="64">
        <f t="shared" si="47"/>
        <v>36627</v>
      </c>
      <c r="Y233" s="64">
        <f t="shared" si="47"/>
        <v>47516</v>
      </c>
      <c r="Z233" s="64">
        <f>SUBTOTAL(9,Z226:Z232)</f>
        <v>26724</v>
      </c>
      <c r="AA233" s="64">
        <f t="shared" si="47"/>
        <v>92548</v>
      </c>
      <c r="AB233" s="64">
        <f t="shared" si="47"/>
        <v>67774</v>
      </c>
      <c r="AC233" s="64">
        <f t="shared" si="47"/>
        <v>10671</v>
      </c>
      <c r="AD233" s="64">
        <f t="shared" si="47"/>
        <v>590</v>
      </c>
      <c r="AE233" s="64">
        <f t="shared" si="47"/>
        <v>7417</v>
      </c>
      <c r="AF233" s="64">
        <f t="shared" si="47"/>
        <v>4600</v>
      </c>
      <c r="AG233" s="64"/>
      <c r="AH233" s="65">
        <f t="shared" si="47"/>
        <v>2959.4</v>
      </c>
      <c r="AI233" s="64">
        <f t="shared" si="47"/>
        <v>81</v>
      </c>
      <c r="AJ233" s="64">
        <f t="shared" si="47"/>
        <v>20706</v>
      </c>
      <c r="AK233" s="65">
        <f t="shared" si="47"/>
        <v>33531.5</v>
      </c>
      <c r="AL233" s="40">
        <f>AK233/(F233*AI233)</f>
        <v>1.6402612560522591E-2</v>
      </c>
    </row>
    <row r="234" spans="1:38" s="66" customFormat="1" ht="14.25" x14ac:dyDescent="0.2">
      <c r="A234" s="11"/>
      <c r="B234" s="43"/>
      <c r="C234" s="43"/>
      <c r="D234" s="17"/>
      <c r="E234" s="17"/>
      <c r="F234" s="16"/>
      <c r="G234" s="17"/>
      <c r="H234" s="18"/>
      <c r="I234" s="18"/>
      <c r="J234" s="18"/>
      <c r="K234" s="17"/>
      <c r="L234" s="18"/>
      <c r="M234" s="18"/>
      <c r="N234" s="12"/>
      <c r="O234" s="12"/>
      <c r="P234" s="12"/>
      <c r="Q234" s="12"/>
      <c r="R234" s="12"/>
      <c r="S234" s="17"/>
      <c r="T234" s="17"/>
      <c r="U234" s="12"/>
      <c r="V234" s="270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24"/>
      <c r="AI234" s="12"/>
      <c r="AJ234" s="12"/>
      <c r="AK234" s="24"/>
      <c r="AL234" s="45"/>
    </row>
    <row r="235" spans="1:38" s="66" customFormat="1" x14ac:dyDescent="0.25">
      <c r="A235" s="67" t="s">
        <v>278</v>
      </c>
      <c r="B235" s="68">
        <f>SUBTOTAL(9,B2:B223,B226:B232)</f>
        <v>3746528</v>
      </c>
      <c r="C235" s="68">
        <f>SUBTOTAL(9,C2:C223,C226:C232)</f>
        <v>320</v>
      </c>
      <c r="D235" s="68"/>
      <c r="E235" s="68">
        <f>SUBTOTAL(9,E2:E223,E226:E232)</f>
        <v>60</v>
      </c>
      <c r="F235" s="69">
        <f>SUBTOTAL(9,F2:F223, F226:F232)</f>
        <v>582165</v>
      </c>
      <c r="G235" s="68">
        <f t="shared" ref="G235:AK235" si="48">SUBTOTAL(9,G2:G223, G226:G232)</f>
        <v>3492</v>
      </c>
      <c r="H235" s="69">
        <f t="shared" si="48"/>
        <v>3630799.1900000004</v>
      </c>
      <c r="I235" s="69">
        <f t="shared" si="48"/>
        <v>1994.9446098901101</v>
      </c>
      <c r="J235" s="68">
        <f>B235/I235</f>
        <v>1878.0110392169609</v>
      </c>
      <c r="K235" s="68">
        <f t="shared" si="48"/>
        <v>12183</v>
      </c>
      <c r="L235" s="69">
        <f t="shared" si="48"/>
        <v>234400.94</v>
      </c>
      <c r="M235" s="69">
        <f>L235/1820</f>
        <v>128.79172527472528</v>
      </c>
      <c r="N235" s="68">
        <f t="shared" si="48"/>
        <v>7054346</v>
      </c>
      <c r="O235" s="68">
        <f t="shared" si="48"/>
        <v>150162</v>
      </c>
      <c r="P235" s="68">
        <f t="shared" si="48"/>
        <v>1307453</v>
      </c>
      <c r="Q235" s="68">
        <f t="shared" si="48"/>
        <v>8511961</v>
      </c>
      <c r="R235" s="68">
        <f t="shared" si="48"/>
        <v>13415863</v>
      </c>
      <c r="S235" s="68">
        <f t="shared" si="48"/>
        <v>21927824</v>
      </c>
      <c r="T235" s="68">
        <f>S235/B235</f>
        <v>5.8528386815739797</v>
      </c>
      <c r="U235" s="68">
        <f t="shared" si="48"/>
        <v>38112744</v>
      </c>
      <c r="V235" s="274">
        <f>U235/B235</f>
        <v>10.172817072233279</v>
      </c>
      <c r="W235" s="70">
        <f>U235/S235</f>
        <v>1.7380996855866775</v>
      </c>
      <c r="X235" s="68">
        <f t="shared" si="48"/>
        <v>2099819</v>
      </c>
      <c r="Y235" s="68">
        <f t="shared" si="48"/>
        <v>1783669</v>
      </c>
      <c r="Z235" s="68">
        <f>SUBTOTAL(9,Z2:Z223, Z226:Z232)</f>
        <v>6035727</v>
      </c>
      <c r="AA235" s="68">
        <f t="shared" si="48"/>
        <v>21091176</v>
      </c>
      <c r="AB235" s="68">
        <f t="shared" si="48"/>
        <v>16759799</v>
      </c>
      <c r="AC235" s="68">
        <f t="shared" si="48"/>
        <v>3240073</v>
      </c>
      <c r="AD235" s="68">
        <f t="shared" si="48"/>
        <v>89149</v>
      </c>
      <c r="AE235" s="68">
        <f t="shared" si="48"/>
        <v>1461588</v>
      </c>
      <c r="AF235" s="68">
        <f t="shared" si="48"/>
        <v>1395478</v>
      </c>
      <c r="AG235" s="71">
        <f>AF235/B235</f>
        <v>0.37247232637791577</v>
      </c>
      <c r="AH235" s="70">
        <f t="shared" si="48"/>
        <v>217183.10000000003</v>
      </c>
      <c r="AI235" s="68">
        <f t="shared" si="48"/>
        <v>2930</v>
      </c>
      <c r="AJ235" s="68">
        <f t="shared" si="48"/>
        <v>3754333</v>
      </c>
      <c r="AK235" s="70">
        <f t="shared" si="48"/>
        <v>3074132.31</v>
      </c>
      <c r="AL235" s="72">
        <f>AK235/(F235*AI235)</f>
        <v>1.8022243087024606E-3</v>
      </c>
    </row>
    <row r="236" spans="1:38" s="66" customFormat="1" x14ac:dyDescent="0.25">
      <c r="A236" s="73" t="s">
        <v>279</v>
      </c>
      <c r="B236" s="74">
        <f>SUBTOTAL(1,B2:B223, B226:B232)</f>
        <v>16876.252252252252</v>
      </c>
      <c r="C236" s="75"/>
      <c r="D236" s="75"/>
      <c r="E236" s="75"/>
      <c r="F236" s="76">
        <f>SUBTOTAL(1,F2:F223, F226:F232)</f>
        <v>2598.9508928571427</v>
      </c>
      <c r="G236" s="77">
        <f t="shared" ref="G236:AK236" si="49">SUBTOTAL(1,G2:G223, G226:G232)</f>
        <v>15.589285714285714</v>
      </c>
      <c r="H236" s="76">
        <f t="shared" si="49"/>
        <v>16208.924955357144</v>
      </c>
      <c r="I236" s="76">
        <f t="shared" si="49"/>
        <v>8.9060027227237057</v>
      </c>
      <c r="J236" s="74">
        <f t="shared" si="49"/>
        <v>2104.1659463999376</v>
      </c>
      <c r="K236" s="77">
        <f t="shared" si="49"/>
        <v>54.388392857142854</v>
      </c>
      <c r="L236" s="76">
        <f t="shared" si="49"/>
        <v>1046.4327678571428</v>
      </c>
      <c r="M236" s="76">
        <f t="shared" si="49"/>
        <v>0.5749630592621664</v>
      </c>
      <c r="N236" s="74">
        <f t="shared" si="49"/>
        <v>31492.616071428572</v>
      </c>
      <c r="O236" s="74">
        <f t="shared" si="49"/>
        <v>670.36607142857144</v>
      </c>
      <c r="P236" s="74">
        <f t="shared" si="49"/>
        <v>5836.84375</v>
      </c>
      <c r="Q236" s="74">
        <f t="shared" si="49"/>
        <v>37830.937777777777</v>
      </c>
      <c r="R236" s="74">
        <f t="shared" si="49"/>
        <v>59892.245535714283</v>
      </c>
      <c r="S236" s="74">
        <f t="shared" si="49"/>
        <v>97892.071428571435</v>
      </c>
      <c r="T236" s="74">
        <f t="shared" si="49"/>
        <v>13.771740695634685</v>
      </c>
      <c r="U236" s="74">
        <f t="shared" si="49"/>
        <v>170146.17857142858</v>
      </c>
      <c r="V236" s="275">
        <f t="shared" si="49"/>
        <v>11.295585134932466</v>
      </c>
      <c r="W236" s="78">
        <f t="shared" si="49"/>
        <v>1.3815316786051723</v>
      </c>
      <c r="X236" s="74">
        <f t="shared" si="49"/>
        <v>9374.1919642857138</v>
      </c>
      <c r="Y236" s="74">
        <f t="shared" si="49"/>
        <v>7962.8080357142853</v>
      </c>
      <c r="Z236" s="74">
        <f>SUBTOTAL(1,Z2:Z223, Z226:Z232)</f>
        <v>27310.981900452487</v>
      </c>
      <c r="AA236" s="74">
        <f t="shared" si="49"/>
        <v>94157.03571428571</v>
      </c>
      <c r="AB236" s="74">
        <f t="shared" si="49"/>
        <v>75494.590090090089</v>
      </c>
      <c r="AC236" s="74">
        <f t="shared" si="49"/>
        <v>14464.611607142857</v>
      </c>
      <c r="AD236" s="74">
        <f t="shared" si="49"/>
        <v>397.98660714285717</v>
      </c>
      <c r="AE236" s="74">
        <f t="shared" si="49"/>
        <v>6524.9464285714284</v>
      </c>
      <c r="AF236" s="74">
        <f t="shared" si="49"/>
        <v>6229.8125</v>
      </c>
      <c r="AG236" s="79">
        <f t="shared" si="49"/>
        <v>0.46833542183932309</v>
      </c>
      <c r="AH236" s="78">
        <f t="shared" si="49"/>
        <v>973.91524663677149</v>
      </c>
      <c r="AI236" s="74">
        <f t="shared" si="49"/>
        <v>13.080357142857142</v>
      </c>
      <c r="AJ236" s="74">
        <f t="shared" si="49"/>
        <v>16760.415178571428</v>
      </c>
      <c r="AK236" s="78">
        <f t="shared" si="49"/>
        <v>13723.804955357144</v>
      </c>
      <c r="AL236" s="80">
        <f>SUBTOTAL(1,AL2:AL223, AL226:AL232)</f>
        <v>0.27863038031813181</v>
      </c>
    </row>
    <row r="237" spans="1:38" s="88" customFormat="1" x14ac:dyDescent="0.25">
      <c r="A237" s="81" t="s">
        <v>280</v>
      </c>
      <c r="B237" s="82">
        <f>MEDIAN(B2:B223, B226:B232)</f>
        <v>1904</v>
      </c>
      <c r="C237" s="82"/>
      <c r="D237" s="82"/>
      <c r="E237" s="82"/>
      <c r="F237" s="83">
        <f>MEDIAN(F2:F223, F226:F232)</f>
        <v>1850</v>
      </c>
      <c r="G237" s="82">
        <f t="shared" ref="G237:AL237" si="50">MEDIAN(G2:G223, G226:G232)</f>
        <v>5</v>
      </c>
      <c r="H237" s="83">
        <f t="shared" si="50"/>
        <v>2794.5</v>
      </c>
      <c r="I237" s="83">
        <f t="shared" si="50"/>
        <v>1.5354395604395603</v>
      </c>
      <c r="J237" s="84">
        <f t="shared" si="50"/>
        <v>1088.1289959314154</v>
      </c>
      <c r="K237" s="82">
        <f t="shared" si="50"/>
        <v>18</v>
      </c>
      <c r="L237" s="83">
        <f t="shared" si="50"/>
        <v>372</v>
      </c>
      <c r="M237" s="83">
        <f t="shared" si="50"/>
        <v>0.20439560439560439</v>
      </c>
      <c r="N237" s="84">
        <f t="shared" si="50"/>
        <v>14254.5</v>
      </c>
      <c r="O237" s="84">
        <f t="shared" si="50"/>
        <v>68.5</v>
      </c>
      <c r="P237" s="84">
        <f t="shared" si="50"/>
        <v>1777.5</v>
      </c>
      <c r="Q237" s="84">
        <f t="shared" si="50"/>
        <v>16330</v>
      </c>
      <c r="R237" s="84">
        <f t="shared" si="50"/>
        <v>0</v>
      </c>
      <c r="S237" s="82">
        <f t="shared" si="50"/>
        <v>16356.5</v>
      </c>
      <c r="T237" s="82">
        <f t="shared" si="50"/>
        <v>8.6133804846825228</v>
      </c>
      <c r="U237" s="84">
        <f t="shared" si="50"/>
        <v>15655</v>
      </c>
      <c r="V237" s="276">
        <f t="shared" si="50"/>
        <v>9.5121409535090322</v>
      </c>
      <c r="W237" s="85">
        <f t="shared" si="50"/>
        <v>1.0472607432007484</v>
      </c>
      <c r="X237" s="84">
        <f t="shared" si="50"/>
        <v>4714</v>
      </c>
      <c r="Y237" s="84">
        <f t="shared" si="50"/>
        <v>4228</v>
      </c>
      <c r="Z237" s="84">
        <f>MEDIAN(Z2:Z223, Z226:Z232)</f>
        <v>1900</v>
      </c>
      <c r="AA237" s="84">
        <f t="shared" si="50"/>
        <v>12288.5</v>
      </c>
      <c r="AB237" s="84">
        <f t="shared" si="50"/>
        <v>3480.5</v>
      </c>
      <c r="AC237" s="84">
        <f t="shared" si="50"/>
        <v>1500</v>
      </c>
      <c r="AD237" s="84">
        <f t="shared" si="50"/>
        <v>85</v>
      </c>
      <c r="AE237" s="84">
        <f t="shared" si="50"/>
        <v>846.5</v>
      </c>
      <c r="AF237" s="84">
        <f t="shared" si="50"/>
        <v>608</v>
      </c>
      <c r="AG237" s="86">
        <f t="shared" si="50"/>
        <v>0.37082348908147705</v>
      </c>
      <c r="AH237" s="85">
        <f t="shared" si="50"/>
        <v>278.7</v>
      </c>
      <c r="AI237" s="84">
        <f t="shared" si="50"/>
        <v>6</v>
      </c>
      <c r="AJ237" s="84">
        <f t="shared" si="50"/>
        <v>2220</v>
      </c>
      <c r="AK237" s="85">
        <f t="shared" si="50"/>
        <v>2002</v>
      </c>
      <c r="AL237" s="87">
        <f t="shared" si="50"/>
        <v>0.18929705215419501</v>
      </c>
    </row>
    <row r="238" spans="1:38" x14ac:dyDescent="0.25">
      <c r="F238" s="89"/>
    </row>
    <row r="239" spans="1:38" x14ac:dyDescent="0.25">
      <c r="F239" s="93"/>
    </row>
    <row r="240" spans="1:38" x14ac:dyDescent="0.25">
      <c r="C240"/>
      <c r="F240" s="88"/>
    </row>
  </sheetData>
  <autoFilter ref="A1:AL1"/>
  <printOptions horizontalCentered="1" gridLines="1"/>
  <pageMargins left="0.5" right="0.5" top="1" bottom="0.5" header="0.5" footer="0.25"/>
  <pageSetup orientation="landscape" r:id="rId1"/>
  <headerFooter>
    <oddHeader>&amp;L&amp;G&amp;C&amp;"Arial,Regular"&amp;12 2016 Output Measures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I24" sqref="I24"/>
    </sheetView>
  </sheetViews>
  <sheetFormatPr defaultColWidth="9.140625" defaultRowHeight="12.75" x14ac:dyDescent="0.2"/>
  <cols>
    <col min="1" max="1" width="21.140625" style="139" customWidth="1"/>
    <col min="2" max="2" width="10.5703125" style="157" customWidth="1"/>
    <col min="3" max="3" width="14.42578125" style="139" customWidth="1"/>
    <col min="4" max="4" width="11.28515625" style="139" bestFit="1" customWidth="1"/>
    <col min="5" max="7" width="11.28515625" style="139" customWidth="1"/>
    <col min="8" max="8" width="12.28515625" style="139" customWidth="1"/>
    <col min="9" max="9" width="8.42578125" style="139" customWidth="1"/>
    <col min="10" max="256" width="9.140625" style="139"/>
    <col min="257" max="257" width="21.140625" style="139" customWidth="1"/>
    <col min="258" max="258" width="10.5703125" style="139" customWidth="1"/>
    <col min="259" max="259" width="14.42578125" style="139" customWidth="1"/>
    <col min="260" max="260" width="11.28515625" style="139" bestFit="1" customWidth="1"/>
    <col min="261" max="263" width="11.28515625" style="139" customWidth="1"/>
    <col min="264" max="264" width="12.28515625" style="139" customWidth="1"/>
    <col min="265" max="265" width="8.42578125" style="139" customWidth="1"/>
    <col min="266" max="512" width="9.140625" style="139"/>
    <col min="513" max="513" width="21.140625" style="139" customWidth="1"/>
    <col min="514" max="514" width="10.5703125" style="139" customWidth="1"/>
    <col min="515" max="515" width="14.42578125" style="139" customWidth="1"/>
    <col min="516" max="516" width="11.28515625" style="139" bestFit="1" customWidth="1"/>
    <col min="517" max="519" width="11.28515625" style="139" customWidth="1"/>
    <col min="520" max="520" width="12.28515625" style="139" customWidth="1"/>
    <col min="521" max="521" width="8.42578125" style="139" customWidth="1"/>
    <col min="522" max="768" width="9.140625" style="139"/>
    <col min="769" max="769" width="21.140625" style="139" customWidth="1"/>
    <col min="770" max="770" width="10.5703125" style="139" customWidth="1"/>
    <col min="771" max="771" width="14.42578125" style="139" customWidth="1"/>
    <col min="772" max="772" width="11.28515625" style="139" bestFit="1" customWidth="1"/>
    <col min="773" max="775" width="11.28515625" style="139" customWidth="1"/>
    <col min="776" max="776" width="12.28515625" style="139" customWidth="1"/>
    <col min="777" max="777" width="8.42578125" style="139" customWidth="1"/>
    <col min="778" max="1024" width="9.140625" style="139"/>
    <col min="1025" max="1025" width="21.140625" style="139" customWidth="1"/>
    <col min="1026" max="1026" width="10.5703125" style="139" customWidth="1"/>
    <col min="1027" max="1027" width="14.42578125" style="139" customWidth="1"/>
    <col min="1028" max="1028" width="11.28515625" style="139" bestFit="1" customWidth="1"/>
    <col min="1029" max="1031" width="11.28515625" style="139" customWidth="1"/>
    <col min="1032" max="1032" width="12.28515625" style="139" customWidth="1"/>
    <col min="1033" max="1033" width="8.42578125" style="139" customWidth="1"/>
    <col min="1034" max="1280" width="9.140625" style="139"/>
    <col min="1281" max="1281" width="21.140625" style="139" customWidth="1"/>
    <col min="1282" max="1282" width="10.5703125" style="139" customWidth="1"/>
    <col min="1283" max="1283" width="14.42578125" style="139" customWidth="1"/>
    <col min="1284" max="1284" width="11.28515625" style="139" bestFit="1" customWidth="1"/>
    <col min="1285" max="1287" width="11.28515625" style="139" customWidth="1"/>
    <col min="1288" max="1288" width="12.28515625" style="139" customWidth="1"/>
    <col min="1289" max="1289" width="8.42578125" style="139" customWidth="1"/>
    <col min="1290" max="1536" width="9.140625" style="139"/>
    <col min="1537" max="1537" width="21.140625" style="139" customWidth="1"/>
    <col min="1538" max="1538" width="10.5703125" style="139" customWidth="1"/>
    <col min="1539" max="1539" width="14.42578125" style="139" customWidth="1"/>
    <col min="1540" max="1540" width="11.28515625" style="139" bestFit="1" customWidth="1"/>
    <col min="1541" max="1543" width="11.28515625" style="139" customWidth="1"/>
    <col min="1544" max="1544" width="12.28515625" style="139" customWidth="1"/>
    <col min="1545" max="1545" width="8.42578125" style="139" customWidth="1"/>
    <col min="1546" max="1792" width="9.140625" style="139"/>
    <col min="1793" max="1793" width="21.140625" style="139" customWidth="1"/>
    <col min="1794" max="1794" width="10.5703125" style="139" customWidth="1"/>
    <col min="1795" max="1795" width="14.42578125" style="139" customWidth="1"/>
    <col min="1796" max="1796" width="11.28515625" style="139" bestFit="1" customWidth="1"/>
    <col min="1797" max="1799" width="11.28515625" style="139" customWidth="1"/>
    <col min="1800" max="1800" width="12.28515625" style="139" customWidth="1"/>
    <col min="1801" max="1801" width="8.42578125" style="139" customWidth="1"/>
    <col min="1802" max="2048" width="9.140625" style="139"/>
    <col min="2049" max="2049" width="21.140625" style="139" customWidth="1"/>
    <col min="2050" max="2050" width="10.5703125" style="139" customWidth="1"/>
    <col min="2051" max="2051" width="14.42578125" style="139" customWidth="1"/>
    <col min="2052" max="2052" width="11.28515625" style="139" bestFit="1" customWidth="1"/>
    <col min="2053" max="2055" width="11.28515625" style="139" customWidth="1"/>
    <col min="2056" max="2056" width="12.28515625" style="139" customWidth="1"/>
    <col min="2057" max="2057" width="8.42578125" style="139" customWidth="1"/>
    <col min="2058" max="2304" width="9.140625" style="139"/>
    <col min="2305" max="2305" width="21.140625" style="139" customWidth="1"/>
    <col min="2306" max="2306" width="10.5703125" style="139" customWidth="1"/>
    <col min="2307" max="2307" width="14.42578125" style="139" customWidth="1"/>
    <col min="2308" max="2308" width="11.28515625" style="139" bestFit="1" customWidth="1"/>
    <col min="2309" max="2311" width="11.28515625" style="139" customWidth="1"/>
    <col min="2312" max="2312" width="12.28515625" style="139" customWidth="1"/>
    <col min="2313" max="2313" width="8.42578125" style="139" customWidth="1"/>
    <col min="2314" max="2560" width="9.140625" style="139"/>
    <col min="2561" max="2561" width="21.140625" style="139" customWidth="1"/>
    <col min="2562" max="2562" width="10.5703125" style="139" customWidth="1"/>
    <col min="2563" max="2563" width="14.42578125" style="139" customWidth="1"/>
    <col min="2564" max="2564" width="11.28515625" style="139" bestFit="1" customWidth="1"/>
    <col min="2565" max="2567" width="11.28515625" style="139" customWidth="1"/>
    <col min="2568" max="2568" width="12.28515625" style="139" customWidth="1"/>
    <col min="2569" max="2569" width="8.42578125" style="139" customWidth="1"/>
    <col min="2570" max="2816" width="9.140625" style="139"/>
    <col min="2817" max="2817" width="21.140625" style="139" customWidth="1"/>
    <col min="2818" max="2818" width="10.5703125" style="139" customWidth="1"/>
    <col min="2819" max="2819" width="14.42578125" style="139" customWidth="1"/>
    <col min="2820" max="2820" width="11.28515625" style="139" bestFit="1" customWidth="1"/>
    <col min="2821" max="2823" width="11.28515625" style="139" customWidth="1"/>
    <col min="2824" max="2824" width="12.28515625" style="139" customWidth="1"/>
    <col min="2825" max="2825" width="8.42578125" style="139" customWidth="1"/>
    <col min="2826" max="3072" width="9.140625" style="139"/>
    <col min="3073" max="3073" width="21.140625" style="139" customWidth="1"/>
    <col min="3074" max="3074" width="10.5703125" style="139" customWidth="1"/>
    <col min="3075" max="3075" width="14.42578125" style="139" customWidth="1"/>
    <col min="3076" max="3076" width="11.28515625" style="139" bestFit="1" customWidth="1"/>
    <col min="3077" max="3079" width="11.28515625" style="139" customWidth="1"/>
    <col min="3080" max="3080" width="12.28515625" style="139" customWidth="1"/>
    <col min="3081" max="3081" width="8.42578125" style="139" customWidth="1"/>
    <col min="3082" max="3328" width="9.140625" style="139"/>
    <col min="3329" max="3329" width="21.140625" style="139" customWidth="1"/>
    <col min="3330" max="3330" width="10.5703125" style="139" customWidth="1"/>
    <col min="3331" max="3331" width="14.42578125" style="139" customWidth="1"/>
    <col min="3332" max="3332" width="11.28515625" style="139" bestFit="1" customWidth="1"/>
    <col min="3333" max="3335" width="11.28515625" style="139" customWidth="1"/>
    <col min="3336" max="3336" width="12.28515625" style="139" customWidth="1"/>
    <col min="3337" max="3337" width="8.42578125" style="139" customWidth="1"/>
    <col min="3338" max="3584" width="9.140625" style="139"/>
    <col min="3585" max="3585" width="21.140625" style="139" customWidth="1"/>
    <col min="3586" max="3586" width="10.5703125" style="139" customWidth="1"/>
    <col min="3587" max="3587" width="14.42578125" style="139" customWidth="1"/>
    <col min="3588" max="3588" width="11.28515625" style="139" bestFit="1" customWidth="1"/>
    <col min="3589" max="3591" width="11.28515625" style="139" customWidth="1"/>
    <col min="3592" max="3592" width="12.28515625" style="139" customWidth="1"/>
    <col min="3593" max="3593" width="8.42578125" style="139" customWidth="1"/>
    <col min="3594" max="3840" width="9.140625" style="139"/>
    <col min="3841" max="3841" width="21.140625" style="139" customWidth="1"/>
    <col min="3842" max="3842" width="10.5703125" style="139" customWidth="1"/>
    <col min="3843" max="3843" width="14.42578125" style="139" customWidth="1"/>
    <col min="3844" max="3844" width="11.28515625" style="139" bestFit="1" customWidth="1"/>
    <col min="3845" max="3847" width="11.28515625" style="139" customWidth="1"/>
    <col min="3848" max="3848" width="12.28515625" style="139" customWidth="1"/>
    <col min="3849" max="3849" width="8.42578125" style="139" customWidth="1"/>
    <col min="3850" max="4096" width="9.140625" style="139"/>
    <col min="4097" max="4097" width="21.140625" style="139" customWidth="1"/>
    <col min="4098" max="4098" width="10.5703125" style="139" customWidth="1"/>
    <col min="4099" max="4099" width="14.42578125" style="139" customWidth="1"/>
    <col min="4100" max="4100" width="11.28515625" style="139" bestFit="1" customWidth="1"/>
    <col min="4101" max="4103" width="11.28515625" style="139" customWidth="1"/>
    <col min="4104" max="4104" width="12.28515625" style="139" customWidth="1"/>
    <col min="4105" max="4105" width="8.42578125" style="139" customWidth="1"/>
    <col min="4106" max="4352" width="9.140625" style="139"/>
    <col min="4353" max="4353" width="21.140625" style="139" customWidth="1"/>
    <col min="4354" max="4354" width="10.5703125" style="139" customWidth="1"/>
    <col min="4355" max="4355" width="14.42578125" style="139" customWidth="1"/>
    <col min="4356" max="4356" width="11.28515625" style="139" bestFit="1" customWidth="1"/>
    <col min="4357" max="4359" width="11.28515625" style="139" customWidth="1"/>
    <col min="4360" max="4360" width="12.28515625" style="139" customWidth="1"/>
    <col min="4361" max="4361" width="8.42578125" style="139" customWidth="1"/>
    <col min="4362" max="4608" width="9.140625" style="139"/>
    <col min="4609" max="4609" width="21.140625" style="139" customWidth="1"/>
    <col min="4610" max="4610" width="10.5703125" style="139" customWidth="1"/>
    <col min="4611" max="4611" width="14.42578125" style="139" customWidth="1"/>
    <col min="4612" max="4612" width="11.28515625" style="139" bestFit="1" customWidth="1"/>
    <col min="4613" max="4615" width="11.28515625" style="139" customWidth="1"/>
    <col min="4616" max="4616" width="12.28515625" style="139" customWidth="1"/>
    <col min="4617" max="4617" width="8.42578125" style="139" customWidth="1"/>
    <col min="4618" max="4864" width="9.140625" style="139"/>
    <col min="4865" max="4865" width="21.140625" style="139" customWidth="1"/>
    <col min="4866" max="4866" width="10.5703125" style="139" customWidth="1"/>
    <col min="4867" max="4867" width="14.42578125" style="139" customWidth="1"/>
    <col min="4868" max="4868" width="11.28515625" style="139" bestFit="1" customWidth="1"/>
    <col min="4869" max="4871" width="11.28515625" style="139" customWidth="1"/>
    <col min="4872" max="4872" width="12.28515625" style="139" customWidth="1"/>
    <col min="4873" max="4873" width="8.42578125" style="139" customWidth="1"/>
    <col min="4874" max="5120" width="9.140625" style="139"/>
    <col min="5121" max="5121" width="21.140625" style="139" customWidth="1"/>
    <col min="5122" max="5122" width="10.5703125" style="139" customWidth="1"/>
    <col min="5123" max="5123" width="14.42578125" style="139" customWidth="1"/>
    <col min="5124" max="5124" width="11.28515625" style="139" bestFit="1" customWidth="1"/>
    <col min="5125" max="5127" width="11.28515625" style="139" customWidth="1"/>
    <col min="5128" max="5128" width="12.28515625" style="139" customWidth="1"/>
    <col min="5129" max="5129" width="8.42578125" style="139" customWidth="1"/>
    <col min="5130" max="5376" width="9.140625" style="139"/>
    <col min="5377" max="5377" width="21.140625" style="139" customWidth="1"/>
    <col min="5378" max="5378" width="10.5703125" style="139" customWidth="1"/>
    <col min="5379" max="5379" width="14.42578125" style="139" customWidth="1"/>
    <col min="5380" max="5380" width="11.28515625" style="139" bestFit="1" customWidth="1"/>
    <col min="5381" max="5383" width="11.28515625" style="139" customWidth="1"/>
    <col min="5384" max="5384" width="12.28515625" style="139" customWidth="1"/>
    <col min="5385" max="5385" width="8.42578125" style="139" customWidth="1"/>
    <col min="5386" max="5632" width="9.140625" style="139"/>
    <col min="5633" max="5633" width="21.140625" style="139" customWidth="1"/>
    <col min="5634" max="5634" width="10.5703125" style="139" customWidth="1"/>
    <col min="5635" max="5635" width="14.42578125" style="139" customWidth="1"/>
    <col min="5636" max="5636" width="11.28515625" style="139" bestFit="1" customWidth="1"/>
    <col min="5637" max="5639" width="11.28515625" style="139" customWidth="1"/>
    <col min="5640" max="5640" width="12.28515625" style="139" customWidth="1"/>
    <col min="5641" max="5641" width="8.42578125" style="139" customWidth="1"/>
    <col min="5642" max="5888" width="9.140625" style="139"/>
    <col min="5889" max="5889" width="21.140625" style="139" customWidth="1"/>
    <col min="5890" max="5890" width="10.5703125" style="139" customWidth="1"/>
    <col min="5891" max="5891" width="14.42578125" style="139" customWidth="1"/>
    <col min="5892" max="5892" width="11.28515625" style="139" bestFit="1" customWidth="1"/>
    <col min="5893" max="5895" width="11.28515625" style="139" customWidth="1"/>
    <col min="5896" max="5896" width="12.28515625" style="139" customWidth="1"/>
    <col min="5897" max="5897" width="8.42578125" style="139" customWidth="1"/>
    <col min="5898" max="6144" width="9.140625" style="139"/>
    <col min="6145" max="6145" width="21.140625" style="139" customWidth="1"/>
    <col min="6146" max="6146" width="10.5703125" style="139" customWidth="1"/>
    <col min="6147" max="6147" width="14.42578125" style="139" customWidth="1"/>
    <col min="6148" max="6148" width="11.28515625" style="139" bestFit="1" customWidth="1"/>
    <col min="6149" max="6151" width="11.28515625" style="139" customWidth="1"/>
    <col min="6152" max="6152" width="12.28515625" style="139" customWidth="1"/>
    <col min="6153" max="6153" width="8.42578125" style="139" customWidth="1"/>
    <col min="6154" max="6400" width="9.140625" style="139"/>
    <col min="6401" max="6401" width="21.140625" style="139" customWidth="1"/>
    <col min="6402" max="6402" width="10.5703125" style="139" customWidth="1"/>
    <col min="6403" max="6403" width="14.42578125" style="139" customWidth="1"/>
    <col min="6404" max="6404" width="11.28515625" style="139" bestFit="1" customWidth="1"/>
    <col min="6405" max="6407" width="11.28515625" style="139" customWidth="1"/>
    <col min="6408" max="6408" width="12.28515625" style="139" customWidth="1"/>
    <col min="6409" max="6409" width="8.42578125" style="139" customWidth="1"/>
    <col min="6410" max="6656" width="9.140625" style="139"/>
    <col min="6657" max="6657" width="21.140625" style="139" customWidth="1"/>
    <col min="6658" max="6658" width="10.5703125" style="139" customWidth="1"/>
    <col min="6659" max="6659" width="14.42578125" style="139" customWidth="1"/>
    <col min="6660" max="6660" width="11.28515625" style="139" bestFit="1" customWidth="1"/>
    <col min="6661" max="6663" width="11.28515625" style="139" customWidth="1"/>
    <col min="6664" max="6664" width="12.28515625" style="139" customWidth="1"/>
    <col min="6665" max="6665" width="8.42578125" style="139" customWidth="1"/>
    <col min="6666" max="6912" width="9.140625" style="139"/>
    <col min="6913" max="6913" width="21.140625" style="139" customWidth="1"/>
    <col min="6914" max="6914" width="10.5703125" style="139" customWidth="1"/>
    <col min="6915" max="6915" width="14.42578125" style="139" customWidth="1"/>
    <col min="6916" max="6916" width="11.28515625" style="139" bestFit="1" customWidth="1"/>
    <col min="6917" max="6919" width="11.28515625" style="139" customWidth="1"/>
    <col min="6920" max="6920" width="12.28515625" style="139" customWidth="1"/>
    <col min="6921" max="6921" width="8.42578125" style="139" customWidth="1"/>
    <col min="6922" max="7168" width="9.140625" style="139"/>
    <col min="7169" max="7169" width="21.140625" style="139" customWidth="1"/>
    <col min="7170" max="7170" width="10.5703125" style="139" customWidth="1"/>
    <col min="7171" max="7171" width="14.42578125" style="139" customWidth="1"/>
    <col min="7172" max="7172" width="11.28515625" style="139" bestFit="1" customWidth="1"/>
    <col min="7173" max="7175" width="11.28515625" style="139" customWidth="1"/>
    <col min="7176" max="7176" width="12.28515625" style="139" customWidth="1"/>
    <col min="7177" max="7177" width="8.42578125" style="139" customWidth="1"/>
    <col min="7178" max="7424" width="9.140625" style="139"/>
    <col min="7425" max="7425" width="21.140625" style="139" customWidth="1"/>
    <col min="7426" max="7426" width="10.5703125" style="139" customWidth="1"/>
    <col min="7427" max="7427" width="14.42578125" style="139" customWidth="1"/>
    <col min="7428" max="7428" width="11.28515625" style="139" bestFit="1" customWidth="1"/>
    <col min="7429" max="7431" width="11.28515625" style="139" customWidth="1"/>
    <col min="7432" max="7432" width="12.28515625" style="139" customWidth="1"/>
    <col min="7433" max="7433" width="8.42578125" style="139" customWidth="1"/>
    <col min="7434" max="7680" width="9.140625" style="139"/>
    <col min="7681" max="7681" width="21.140625" style="139" customWidth="1"/>
    <col min="7682" max="7682" width="10.5703125" style="139" customWidth="1"/>
    <col min="7683" max="7683" width="14.42578125" style="139" customWidth="1"/>
    <col min="7684" max="7684" width="11.28515625" style="139" bestFit="1" customWidth="1"/>
    <col min="7685" max="7687" width="11.28515625" style="139" customWidth="1"/>
    <col min="7688" max="7688" width="12.28515625" style="139" customWidth="1"/>
    <col min="7689" max="7689" width="8.42578125" style="139" customWidth="1"/>
    <col min="7690" max="7936" width="9.140625" style="139"/>
    <col min="7937" max="7937" width="21.140625" style="139" customWidth="1"/>
    <col min="7938" max="7938" width="10.5703125" style="139" customWidth="1"/>
    <col min="7939" max="7939" width="14.42578125" style="139" customWidth="1"/>
    <col min="7940" max="7940" width="11.28515625" style="139" bestFit="1" customWidth="1"/>
    <col min="7941" max="7943" width="11.28515625" style="139" customWidth="1"/>
    <col min="7944" max="7944" width="12.28515625" style="139" customWidth="1"/>
    <col min="7945" max="7945" width="8.42578125" style="139" customWidth="1"/>
    <col min="7946" max="8192" width="9.140625" style="139"/>
    <col min="8193" max="8193" width="21.140625" style="139" customWidth="1"/>
    <col min="8194" max="8194" width="10.5703125" style="139" customWidth="1"/>
    <col min="8195" max="8195" width="14.42578125" style="139" customWidth="1"/>
    <col min="8196" max="8196" width="11.28515625" style="139" bestFit="1" customWidth="1"/>
    <col min="8197" max="8199" width="11.28515625" style="139" customWidth="1"/>
    <col min="8200" max="8200" width="12.28515625" style="139" customWidth="1"/>
    <col min="8201" max="8201" width="8.42578125" style="139" customWidth="1"/>
    <col min="8202" max="8448" width="9.140625" style="139"/>
    <col min="8449" max="8449" width="21.140625" style="139" customWidth="1"/>
    <col min="8450" max="8450" width="10.5703125" style="139" customWidth="1"/>
    <col min="8451" max="8451" width="14.42578125" style="139" customWidth="1"/>
    <col min="8452" max="8452" width="11.28515625" style="139" bestFit="1" customWidth="1"/>
    <col min="8453" max="8455" width="11.28515625" style="139" customWidth="1"/>
    <col min="8456" max="8456" width="12.28515625" style="139" customWidth="1"/>
    <col min="8457" max="8457" width="8.42578125" style="139" customWidth="1"/>
    <col min="8458" max="8704" width="9.140625" style="139"/>
    <col min="8705" max="8705" width="21.140625" style="139" customWidth="1"/>
    <col min="8706" max="8706" width="10.5703125" style="139" customWidth="1"/>
    <col min="8707" max="8707" width="14.42578125" style="139" customWidth="1"/>
    <col min="8708" max="8708" width="11.28515625" style="139" bestFit="1" customWidth="1"/>
    <col min="8709" max="8711" width="11.28515625" style="139" customWidth="1"/>
    <col min="8712" max="8712" width="12.28515625" style="139" customWidth="1"/>
    <col min="8713" max="8713" width="8.42578125" style="139" customWidth="1"/>
    <col min="8714" max="8960" width="9.140625" style="139"/>
    <col min="8961" max="8961" width="21.140625" style="139" customWidth="1"/>
    <col min="8962" max="8962" width="10.5703125" style="139" customWidth="1"/>
    <col min="8963" max="8963" width="14.42578125" style="139" customWidth="1"/>
    <col min="8964" max="8964" width="11.28515625" style="139" bestFit="1" customWidth="1"/>
    <col min="8965" max="8967" width="11.28515625" style="139" customWidth="1"/>
    <col min="8968" max="8968" width="12.28515625" style="139" customWidth="1"/>
    <col min="8969" max="8969" width="8.42578125" style="139" customWidth="1"/>
    <col min="8970" max="9216" width="9.140625" style="139"/>
    <col min="9217" max="9217" width="21.140625" style="139" customWidth="1"/>
    <col min="9218" max="9218" width="10.5703125" style="139" customWidth="1"/>
    <col min="9219" max="9219" width="14.42578125" style="139" customWidth="1"/>
    <col min="9220" max="9220" width="11.28515625" style="139" bestFit="1" customWidth="1"/>
    <col min="9221" max="9223" width="11.28515625" style="139" customWidth="1"/>
    <col min="9224" max="9224" width="12.28515625" style="139" customWidth="1"/>
    <col min="9225" max="9225" width="8.42578125" style="139" customWidth="1"/>
    <col min="9226" max="9472" width="9.140625" style="139"/>
    <col min="9473" max="9473" width="21.140625" style="139" customWidth="1"/>
    <col min="9474" max="9474" width="10.5703125" style="139" customWidth="1"/>
    <col min="9475" max="9475" width="14.42578125" style="139" customWidth="1"/>
    <col min="9476" max="9476" width="11.28515625" style="139" bestFit="1" customWidth="1"/>
    <col min="9477" max="9479" width="11.28515625" style="139" customWidth="1"/>
    <col min="9480" max="9480" width="12.28515625" style="139" customWidth="1"/>
    <col min="9481" max="9481" width="8.42578125" style="139" customWidth="1"/>
    <col min="9482" max="9728" width="9.140625" style="139"/>
    <col min="9729" max="9729" width="21.140625" style="139" customWidth="1"/>
    <col min="9730" max="9730" width="10.5703125" style="139" customWidth="1"/>
    <col min="9731" max="9731" width="14.42578125" style="139" customWidth="1"/>
    <col min="9732" max="9732" width="11.28515625" style="139" bestFit="1" customWidth="1"/>
    <col min="9733" max="9735" width="11.28515625" style="139" customWidth="1"/>
    <col min="9736" max="9736" width="12.28515625" style="139" customWidth="1"/>
    <col min="9737" max="9737" width="8.42578125" style="139" customWidth="1"/>
    <col min="9738" max="9984" width="9.140625" style="139"/>
    <col min="9985" max="9985" width="21.140625" style="139" customWidth="1"/>
    <col min="9986" max="9986" width="10.5703125" style="139" customWidth="1"/>
    <col min="9987" max="9987" width="14.42578125" style="139" customWidth="1"/>
    <col min="9988" max="9988" width="11.28515625" style="139" bestFit="1" customWidth="1"/>
    <col min="9989" max="9991" width="11.28515625" style="139" customWidth="1"/>
    <col min="9992" max="9992" width="12.28515625" style="139" customWidth="1"/>
    <col min="9993" max="9993" width="8.42578125" style="139" customWidth="1"/>
    <col min="9994" max="10240" width="9.140625" style="139"/>
    <col min="10241" max="10241" width="21.140625" style="139" customWidth="1"/>
    <col min="10242" max="10242" width="10.5703125" style="139" customWidth="1"/>
    <col min="10243" max="10243" width="14.42578125" style="139" customWidth="1"/>
    <col min="10244" max="10244" width="11.28515625" style="139" bestFit="1" customWidth="1"/>
    <col min="10245" max="10247" width="11.28515625" style="139" customWidth="1"/>
    <col min="10248" max="10248" width="12.28515625" style="139" customWidth="1"/>
    <col min="10249" max="10249" width="8.42578125" style="139" customWidth="1"/>
    <col min="10250" max="10496" width="9.140625" style="139"/>
    <col min="10497" max="10497" width="21.140625" style="139" customWidth="1"/>
    <col min="10498" max="10498" width="10.5703125" style="139" customWidth="1"/>
    <col min="10499" max="10499" width="14.42578125" style="139" customWidth="1"/>
    <col min="10500" max="10500" width="11.28515625" style="139" bestFit="1" customWidth="1"/>
    <col min="10501" max="10503" width="11.28515625" style="139" customWidth="1"/>
    <col min="10504" max="10504" width="12.28515625" style="139" customWidth="1"/>
    <col min="10505" max="10505" width="8.42578125" style="139" customWidth="1"/>
    <col min="10506" max="10752" width="9.140625" style="139"/>
    <col min="10753" max="10753" width="21.140625" style="139" customWidth="1"/>
    <col min="10754" max="10754" width="10.5703125" style="139" customWidth="1"/>
    <col min="10755" max="10755" width="14.42578125" style="139" customWidth="1"/>
    <col min="10756" max="10756" width="11.28515625" style="139" bestFit="1" customWidth="1"/>
    <col min="10757" max="10759" width="11.28515625" style="139" customWidth="1"/>
    <col min="10760" max="10760" width="12.28515625" style="139" customWidth="1"/>
    <col min="10761" max="10761" width="8.42578125" style="139" customWidth="1"/>
    <col min="10762" max="11008" width="9.140625" style="139"/>
    <col min="11009" max="11009" width="21.140625" style="139" customWidth="1"/>
    <col min="11010" max="11010" width="10.5703125" style="139" customWidth="1"/>
    <col min="11011" max="11011" width="14.42578125" style="139" customWidth="1"/>
    <col min="11012" max="11012" width="11.28515625" style="139" bestFit="1" customWidth="1"/>
    <col min="11013" max="11015" width="11.28515625" style="139" customWidth="1"/>
    <col min="11016" max="11016" width="12.28515625" style="139" customWidth="1"/>
    <col min="11017" max="11017" width="8.42578125" style="139" customWidth="1"/>
    <col min="11018" max="11264" width="9.140625" style="139"/>
    <col min="11265" max="11265" width="21.140625" style="139" customWidth="1"/>
    <col min="11266" max="11266" width="10.5703125" style="139" customWidth="1"/>
    <col min="11267" max="11267" width="14.42578125" style="139" customWidth="1"/>
    <col min="11268" max="11268" width="11.28515625" style="139" bestFit="1" customWidth="1"/>
    <col min="11269" max="11271" width="11.28515625" style="139" customWidth="1"/>
    <col min="11272" max="11272" width="12.28515625" style="139" customWidth="1"/>
    <col min="11273" max="11273" width="8.42578125" style="139" customWidth="1"/>
    <col min="11274" max="11520" width="9.140625" style="139"/>
    <col min="11521" max="11521" width="21.140625" style="139" customWidth="1"/>
    <col min="11522" max="11522" width="10.5703125" style="139" customWidth="1"/>
    <col min="11523" max="11523" width="14.42578125" style="139" customWidth="1"/>
    <col min="11524" max="11524" width="11.28515625" style="139" bestFit="1" customWidth="1"/>
    <col min="11525" max="11527" width="11.28515625" style="139" customWidth="1"/>
    <col min="11528" max="11528" width="12.28515625" style="139" customWidth="1"/>
    <col min="11529" max="11529" width="8.42578125" style="139" customWidth="1"/>
    <col min="11530" max="11776" width="9.140625" style="139"/>
    <col min="11777" max="11777" width="21.140625" style="139" customWidth="1"/>
    <col min="11778" max="11778" width="10.5703125" style="139" customWidth="1"/>
    <col min="11779" max="11779" width="14.42578125" style="139" customWidth="1"/>
    <col min="11780" max="11780" width="11.28515625" style="139" bestFit="1" customWidth="1"/>
    <col min="11781" max="11783" width="11.28515625" style="139" customWidth="1"/>
    <col min="11784" max="11784" width="12.28515625" style="139" customWidth="1"/>
    <col min="11785" max="11785" width="8.42578125" style="139" customWidth="1"/>
    <col min="11786" max="12032" width="9.140625" style="139"/>
    <col min="12033" max="12033" width="21.140625" style="139" customWidth="1"/>
    <col min="12034" max="12034" width="10.5703125" style="139" customWidth="1"/>
    <col min="12035" max="12035" width="14.42578125" style="139" customWidth="1"/>
    <col min="12036" max="12036" width="11.28515625" style="139" bestFit="1" customWidth="1"/>
    <col min="12037" max="12039" width="11.28515625" style="139" customWidth="1"/>
    <col min="12040" max="12040" width="12.28515625" style="139" customWidth="1"/>
    <col min="12041" max="12041" width="8.42578125" style="139" customWidth="1"/>
    <col min="12042" max="12288" width="9.140625" style="139"/>
    <col min="12289" max="12289" width="21.140625" style="139" customWidth="1"/>
    <col min="12290" max="12290" width="10.5703125" style="139" customWidth="1"/>
    <col min="12291" max="12291" width="14.42578125" style="139" customWidth="1"/>
    <col min="12292" max="12292" width="11.28515625" style="139" bestFit="1" customWidth="1"/>
    <col min="12293" max="12295" width="11.28515625" style="139" customWidth="1"/>
    <col min="12296" max="12296" width="12.28515625" style="139" customWidth="1"/>
    <col min="12297" max="12297" width="8.42578125" style="139" customWidth="1"/>
    <col min="12298" max="12544" width="9.140625" style="139"/>
    <col min="12545" max="12545" width="21.140625" style="139" customWidth="1"/>
    <col min="12546" max="12546" width="10.5703125" style="139" customWidth="1"/>
    <col min="12547" max="12547" width="14.42578125" style="139" customWidth="1"/>
    <col min="12548" max="12548" width="11.28515625" style="139" bestFit="1" customWidth="1"/>
    <col min="12549" max="12551" width="11.28515625" style="139" customWidth="1"/>
    <col min="12552" max="12552" width="12.28515625" style="139" customWidth="1"/>
    <col min="12553" max="12553" width="8.42578125" style="139" customWidth="1"/>
    <col min="12554" max="12800" width="9.140625" style="139"/>
    <col min="12801" max="12801" width="21.140625" style="139" customWidth="1"/>
    <col min="12802" max="12802" width="10.5703125" style="139" customWidth="1"/>
    <col min="12803" max="12803" width="14.42578125" style="139" customWidth="1"/>
    <col min="12804" max="12804" width="11.28515625" style="139" bestFit="1" customWidth="1"/>
    <col min="12805" max="12807" width="11.28515625" style="139" customWidth="1"/>
    <col min="12808" max="12808" width="12.28515625" style="139" customWidth="1"/>
    <col min="12809" max="12809" width="8.42578125" style="139" customWidth="1"/>
    <col min="12810" max="13056" width="9.140625" style="139"/>
    <col min="13057" max="13057" width="21.140625" style="139" customWidth="1"/>
    <col min="13058" max="13058" width="10.5703125" style="139" customWidth="1"/>
    <col min="13059" max="13059" width="14.42578125" style="139" customWidth="1"/>
    <col min="13060" max="13060" width="11.28515625" style="139" bestFit="1" customWidth="1"/>
    <col min="13061" max="13063" width="11.28515625" style="139" customWidth="1"/>
    <col min="13064" max="13064" width="12.28515625" style="139" customWidth="1"/>
    <col min="13065" max="13065" width="8.42578125" style="139" customWidth="1"/>
    <col min="13066" max="13312" width="9.140625" style="139"/>
    <col min="13313" max="13313" width="21.140625" style="139" customWidth="1"/>
    <col min="13314" max="13314" width="10.5703125" style="139" customWidth="1"/>
    <col min="13315" max="13315" width="14.42578125" style="139" customWidth="1"/>
    <col min="13316" max="13316" width="11.28515625" style="139" bestFit="1" customWidth="1"/>
    <col min="13317" max="13319" width="11.28515625" style="139" customWidth="1"/>
    <col min="13320" max="13320" width="12.28515625" style="139" customWidth="1"/>
    <col min="13321" max="13321" width="8.42578125" style="139" customWidth="1"/>
    <col min="13322" max="13568" width="9.140625" style="139"/>
    <col min="13569" max="13569" width="21.140625" style="139" customWidth="1"/>
    <col min="13570" max="13570" width="10.5703125" style="139" customWidth="1"/>
    <col min="13571" max="13571" width="14.42578125" style="139" customWidth="1"/>
    <col min="13572" max="13572" width="11.28515625" style="139" bestFit="1" customWidth="1"/>
    <col min="13573" max="13575" width="11.28515625" style="139" customWidth="1"/>
    <col min="13576" max="13576" width="12.28515625" style="139" customWidth="1"/>
    <col min="13577" max="13577" width="8.42578125" style="139" customWidth="1"/>
    <col min="13578" max="13824" width="9.140625" style="139"/>
    <col min="13825" max="13825" width="21.140625" style="139" customWidth="1"/>
    <col min="13826" max="13826" width="10.5703125" style="139" customWidth="1"/>
    <col min="13827" max="13827" width="14.42578125" style="139" customWidth="1"/>
    <col min="13828" max="13828" width="11.28515625" style="139" bestFit="1" customWidth="1"/>
    <col min="13829" max="13831" width="11.28515625" style="139" customWidth="1"/>
    <col min="13832" max="13832" width="12.28515625" style="139" customWidth="1"/>
    <col min="13833" max="13833" width="8.42578125" style="139" customWidth="1"/>
    <col min="13834" max="14080" width="9.140625" style="139"/>
    <col min="14081" max="14081" width="21.140625" style="139" customWidth="1"/>
    <col min="14082" max="14082" width="10.5703125" style="139" customWidth="1"/>
    <col min="14083" max="14083" width="14.42578125" style="139" customWidth="1"/>
    <col min="14084" max="14084" width="11.28515625" style="139" bestFit="1" customWidth="1"/>
    <col min="14085" max="14087" width="11.28515625" style="139" customWidth="1"/>
    <col min="14088" max="14088" width="12.28515625" style="139" customWidth="1"/>
    <col min="14089" max="14089" width="8.42578125" style="139" customWidth="1"/>
    <col min="14090" max="14336" width="9.140625" style="139"/>
    <col min="14337" max="14337" width="21.140625" style="139" customWidth="1"/>
    <col min="14338" max="14338" width="10.5703125" style="139" customWidth="1"/>
    <col min="14339" max="14339" width="14.42578125" style="139" customWidth="1"/>
    <col min="14340" max="14340" width="11.28515625" style="139" bestFit="1" customWidth="1"/>
    <col min="14341" max="14343" width="11.28515625" style="139" customWidth="1"/>
    <col min="14344" max="14344" width="12.28515625" style="139" customWidth="1"/>
    <col min="14345" max="14345" width="8.42578125" style="139" customWidth="1"/>
    <col min="14346" max="14592" width="9.140625" style="139"/>
    <col min="14593" max="14593" width="21.140625" style="139" customWidth="1"/>
    <col min="14594" max="14594" width="10.5703125" style="139" customWidth="1"/>
    <col min="14595" max="14595" width="14.42578125" style="139" customWidth="1"/>
    <col min="14596" max="14596" width="11.28515625" style="139" bestFit="1" customWidth="1"/>
    <col min="14597" max="14599" width="11.28515625" style="139" customWidth="1"/>
    <col min="14600" max="14600" width="12.28515625" style="139" customWidth="1"/>
    <col min="14601" max="14601" width="8.42578125" style="139" customWidth="1"/>
    <col min="14602" max="14848" width="9.140625" style="139"/>
    <col min="14849" max="14849" width="21.140625" style="139" customWidth="1"/>
    <col min="14850" max="14850" width="10.5703125" style="139" customWidth="1"/>
    <col min="14851" max="14851" width="14.42578125" style="139" customWidth="1"/>
    <col min="14852" max="14852" width="11.28515625" style="139" bestFit="1" customWidth="1"/>
    <col min="14853" max="14855" width="11.28515625" style="139" customWidth="1"/>
    <col min="14856" max="14856" width="12.28515625" style="139" customWidth="1"/>
    <col min="14857" max="14857" width="8.42578125" style="139" customWidth="1"/>
    <col min="14858" max="15104" width="9.140625" style="139"/>
    <col min="15105" max="15105" width="21.140625" style="139" customWidth="1"/>
    <col min="15106" max="15106" width="10.5703125" style="139" customWidth="1"/>
    <col min="15107" max="15107" width="14.42578125" style="139" customWidth="1"/>
    <col min="15108" max="15108" width="11.28515625" style="139" bestFit="1" customWidth="1"/>
    <col min="15109" max="15111" width="11.28515625" style="139" customWidth="1"/>
    <col min="15112" max="15112" width="12.28515625" style="139" customWidth="1"/>
    <col min="15113" max="15113" width="8.42578125" style="139" customWidth="1"/>
    <col min="15114" max="15360" width="9.140625" style="139"/>
    <col min="15361" max="15361" width="21.140625" style="139" customWidth="1"/>
    <col min="15362" max="15362" width="10.5703125" style="139" customWidth="1"/>
    <col min="15363" max="15363" width="14.42578125" style="139" customWidth="1"/>
    <col min="15364" max="15364" width="11.28515625" style="139" bestFit="1" customWidth="1"/>
    <col min="15365" max="15367" width="11.28515625" style="139" customWidth="1"/>
    <col min="15368" max="15368" width="12.28515625" style="139" customWidth="1"/>
    <col min="15369" max="15369" width="8.42578125" style="139" customWidth="1"/>
    <col min="15370" max="15616" width="9.140625" style="139"/>
    <col min="15617" max="15617" width="21.140625" style="139" customWidth="1"/>
    <col min="15618" max="15618" width="10.5703125" style="139" customWidth="1"/>
    <col min="15619" max="15619" width="14.42578125" style="139" customWidth="1"/>
    <col min="15620" max="15620" width="11.28515625" style="139" bestFit="1" customWidth="1"/>
    <col min="15621" max="15623" width="11.28515625" style="139" customWidth="1"/>
    <col min="15624" max="15624" width="12.28515625" style="139" customWidth="1"/>
    <col min="15625" max="15625" width="8.42578125" style="139" customWidth="1"/>
    <col min="15626" max="15872" width="9.140625" style="139"/>
    <col min="15873" max="15873" width="21.140625" style="139" customWidth="1"/>
    <col min="15874" max="15874" width="10.5703125" style="139" customWidth="1"/>
    <col min="15875" max="15875" width="14.42578125" style="139" customWidth="1"/>
    <col min="15876" max="15876" width="11.28515625" style="139" bestFit="1" customWidth="1"/>
    <col min="15877" max="15879" width="11.28515625" style="139" customWidth="1"/>
    <col min="15880" max="15880" width="12.28515625" style="139" customWidth="1"/>
    <col min="15881" max="15881" width="8.42578125" style="139" customWidth="1"/>
    <col min="15882" max="16128" width="9.140625" style="139"/>
    <col min="16129" max="16129" width="21.140625" style="139" customWidth="1"/>
    <col min="16130" max="16130" width="10.5703125" style="139" customWidth="1"/>
    <col min="16131" max="16131" width="14.42578125" style="139" customWidth="1"/>
    <col min="16132" max="16132" width="11.28515625" style="139" bestFit="1" customWidth="1"/>
    <col min="16133" max="16135" width="11.28515625" style="139" customWidth="1"/>
    <col min="16136" max="16136" width="12.28515625" style="139" customWidth="1"/>
    <col min="16137" max="16137" width="8.42578125" style="139" customWidth="1"/>
    <col min="16138" max="16384" width="9.140625" style="139"/>
  </cols>
  <sheetData>
    <row r="1" spans="1:12" s="154" customFormat="1" ht="72" x14ac:dyDescent="0.3">
      <c r="A1" s="249" t="s">
        <v>3</v>
      </c>
      <c r="B1" s="250" t="s">
        <v>1</v>
      </c>
      <c r="C1" s="250" t="s">
        <v>285</v>
      </c>
      <c r="D1" s="250" t="s">
        <v>314</v>
      </c>
      <c r="E1" s="250" t="s">
        <v>315</v>
      </c>
      <c r="F1" s="250" t="s">
        <v>316</v>
      </c>
      <c r="G1" s="250" t="s">
        <v>317</v>
      </c>
      <c r="H1" s="250" t="s">
        <v>318</v>
      </c>
      <c r="I1" s="250" t="s">
        <v>319</v>
      </c>
      <c r="L1" s="155"/>
    </row>
    <row r="2" spans="1:12" ht="14.45" x14ac:dyDescent="0.3">
      <c r="A2" s="159" t="s">
        <v>320</v>
      </c>
      <c r="B2" s="160">
        <v>192743</v>
      </c>
      <c r="C2" s="161">
        <v>1564399</v>
      </c>
      <c r="D2" s="161">
        <v>1149982</v>
      </c>
      <c r="E2" s="161">
        <v>191786</v>
      </c>
      <c r="F2" s="161">
        <v>252322</v>
      </c>
      <c r="G2" s="161">
        <v>919689</v>
      </c>
      <c r="H2" s="161">
        <f t="shared" ref="H2:H8" si="0">SUM(C2:G2)</f>
        <v>4078178</v>
      </c>
      <c r="I2" s="162">
        <f t="shared" ref="I2:I9" si="1">C2/B2</f>
        <v>8.1165022854267086</v>
      </c>
      <c r="J2" s="158"/>
      <c r="K2" s="156"/>
      <c r="L2" s="156"/>
    </row>
    <row r="3" spans="1:12" ht="14.45" x14ac:dyDescent="0.3">
      <c r="A3" s="159" t="s">
        <v>272</v>
      </c>
      <c r="B3" s="160">
        <v>296672</v>
      </c>
      <c r="C3" s="161">
        <v>2921146</v>
      </c>
      <c r="D3" s="161">
        <v>1842566</v>
      </c>
      <c r="E3" s="161">
        <v>35609</v>
      </c>
      <c r="F3" s="161">
        <v>320880</v>
      </c>
      <c r="G3" s="161">
        <v>0</v>
      </c>
      <c r="H3" s="161">
        <f t="shared" si="0"/>
        <v>5120201</v>
      </c>
      <c r="I3" s="162">
        <f t="shared" si="1"/>
        <v>9.8463825369431568</v>
      </c>
      <c r="J3" s="158"/>
      <c r="K3" s="156"/>
      <c r="L3" s="156"/>
    </row>
    <row r="4" spans="1:12" ht="14.45" x14ac:dyDescent="0.3">
      <c r="A4" s="159" t="s">
        <v>273</v>
      </c>
      <c r="B4" s="160">
        <v>174483</v>
      </c>
      <c r="C4" s="161">
        <v>1133643</v>
      </c>
      <c r="D4" s="161">
        <v>1095397</v>
      </c>
      <c r="E4" s="161">
        <v>60196</v>
      </c>
      <c r="F4" s="161">
        <v>131648</v>
      </c>
      <c r="G4" s="161">
        <v>651902</v>
      </c>
      <c r="H4" s="161">
        <f t="shared" si="0"/>
        <v>3072786</v>
      </c>
      <c r="I4" s="162">
        <f t="shared" si="1"/>
        <v>6.497154450576847</v>
      </c>
      <c r="J4" s="158"/>
      <c r="K4" s="156"/>
      <c r="L4" s="156"/>
    </row>
    <row r="5" spans="1:12" ht="14.45" x14ac:dyDescent="0.3">
      <c r="A5" s="159" t="s">
        <v>321</v>
      </c>
      <c r="B5" s="160">
        <v>210815</v>
      </c>
      <c r="C5" s="161">
        <v>1655490</v>
      </c>
      <c r="D5" s="161">
        <v>1416170</v>
      </c>
      <c r="E5" s="161">
        <v>151250</v>
      </c>
      <c r="F5" s="161">
        <v>326923</v>
      </c>
      <c r="G5" s="161">
        <v>0</v>
      </c>
      <c r="H5" s="161">
        <f t="shared" si="0"/>
        <v>3549833</v>
      </c>
      <c r="I5" s="162">
        <f t="shared" si="1"/>
        <v>7.8528093351991082</v>
      </c>
      <c r="J5" s="158"/>
      <c r="K5" s="156"/>
      <c r="L5" s="156"/>
    </row>
    <row r="6" spans="1:12" ht="14.45" x14ac:dyDescent="0.3">
      <c r="A6" s="159" t="s">
        <v>275</v>
      </c>
      <c r="B6" s="160">
        <v>166636</v>
      </c>
      <c r="C6" s="163">
        <v>1019395</v>
      </c>
      <c r="D6" s="163">
        <v>887707</v>
      </c>
      <c r="E6" s="163">
        <v>114883</v>
      </c>
      <c r="F6" s="163">
        <v>210207</v>
      </c>
      <c r="G6" s="161">
        <v>611576</v>
      </c>
      <c r="H6" s="161">
        <f t="shared" si="0"/>
        <v>2843768</v>
      </c>
      <c r="I6" s="162">
        <f t="shared" si="1"/>
        <v>6.1174956191939316</v>
      </c>
      <c r="J6" s="158"/>
      <c r="K6" s="156"/>
      <c r="L6" s="156"/>
    </row>
    <row r="7" spans="1:12" ht="14.45" x14ac:dyDescent="0.3">
      <c r="A7" s="159" t="s">
        <v>276</v>
      </c>
      <c r="B7" s="160">
        <v>105725</v>
      </c>
      <c r="C7" s="161">
        <v>530741</v>
      </c>
      <c r="D7" s="161">
        <v>555460</v>
      </c>
      <c r="E7" s="161">
        <v>25494</v>
      </c>
      <c r="F7" s="161">
        <v>187433</v>
      </c>
      <c r="G7" s="161">
        <v>508749</v>
      </c>
      <c r="H7" s="161">
        <f t="shared" si="0"/>
        <v>1807877</v>
      </c>
      <c r="I7" s="162">
        <f t="shared" si="1"/>
        <v>5.0200141877512419</v>
      </c>
      <c r="J7" s="158"/>
      <c r="K7" s="156"/>
      <c r="L7" s="156"/>
    </row>
    <row r="8" spans="1:12" ht="14.45" x14ac:dyDescent="0.3">
      <c r="A8" s="159" t="s">
        <v>322</v>
      </c>
      <c r="B8" s="160">
        <v>287938</v>
      </c>
      <c r="C8" s="161">
        <v>1222008</v>
      </c>
      <c r="D8" s="161">
        <v>1526461</v>
      </c>
      <c r="E8" s="161">
        <v>86599</v>
      </c>
      <c r="F8" s="161">
        <v>140739</v>
      </c>
      <c r="G8" s="161">
        <v>264940</v>
      </c>
      <c r="H8" s="161">
        <f t="shared" si="0"/>
        <v>3240747</v>
      </c>
      <c r="I8" s="162">
        <f t="shared" si="1"/>
        <v>4.2439969715702688</v>
      </c>
      <c r="J8" s="158"/>
      <c r="K8" s="156"/>
      <c r="L8" s="156"/>
    </row>
    <row r="9" spans="1:12" ht="15" thickBot="1" x14ac:dyDescent="0.35">
      <c r="A9" s="164" t="s">
        <v>278</v>
      </c>
      <c r="B9" s="165">
        <f>SUM(B2:B8)</f>
        <v>1435012</v>
      </c>
      <c r="C9" s="166">
        <f t="shared" ref="C9:H9" si="2">SUM(C1:C8)</f>
        <v>10046822</v>
      </c>
      <c r="D9" s="166">
        <f t="shared" si="2"/>
        <v>8473743</v>
      </c>
      <c r="E9" s="166">
        <f t="shared" si="2"/>
        <v>665817</v>
      </c>
      <c r="F9" s="166">
        <f t="shared" si="2"/>
        <v>1570152</v>
      </c>
      <c r="G9" s="166">
        <f t="shared" si="2"/>
        <v>2956856</v>
      </c>
      <c r="H9" s="166">
        <f t="shared" si="2"/>
        <v>23713390</v>
      </c>
      <c r="I9" s="167">
        <f t="shared" si="1"/>
        <v>7.0012111396977863</v>
      </c>
      <c r="J9" s="158"/>
      <c r="K9" s="156"/>
      <c r="L9" s="156"/>
    </row>
    <row r="10" spans="1:12" ht="14.45" x14ac:dyDescent="0.3">
      <c r="A10" s="168"/>
      <c r="B10" s="169"/>
      <c r="C10" s="168"/>
      <c r="D10" s="168"/>
      <c r="E10" s="168"/>
      <c r="F10" s="168"/>
      <c r="G10" s="168"/>
      <c r="H10" s="168"/>
      <c r="I10" s="168"/>
      <c r="J10" s="158"/>
    </row>
    <row r="11" spans="1:12" ht="14.45" x14ac:dyDescent="0.3">
      <c r="A11" s="168"/>
      <c r="B11" s="169"/>
      <c r="C11" s="168"/>
      <c r="D11" s="168"/>
      <c r="E11" s="168"/>
      <c r="F11" s="168"/>
      <c r="G11" s="168"/>
      <c r="H11" s="168"/>
      <c r="I11" s="168"/>
      <c r="J11" s="158"/>
    </row>
    <row r="12" spans="1:12" ht="15" thickBot="1" x14ac:dyDescent="0.35">
      <c r="A12" s="168"/>
      <c r="B12" s="169"/>
      <c r="C12" s="168"/>
      <c r="D12" s="168"/>
      <c r="E12" s="168"/>
      <c r="F12" s="168"/>
      <c r="G12" s="168"/>
      <c r="H12" s="168"/>
      <c r="I12" s="168"/>
      <c r="J12" s="158"/>
    </row>
    <row r="13" spans="1:12" ht="43.15" x14ac:dyDescent="0.3">
      <c r="A13" s="249" t="s">
        <v>3</v>
      </c>
      <c r="B13" s="250" t="str">
        <f>B1</f>
        <v>2016 Population</v>
      </c>
      <c r="C13" s="250" t="s">
        <v>285</v>
      </c>
      <c r="D13" s="250" t="s">
        <v>314</v>
      </c>
      <c r="E13" s="250" t="s">
        <v>315</v>
      </c>
      <c r="F13" s="250" t="s">
        <v>316</v>
      </c>
      <c r="G13" s="250" t="s">
        <v>317</v>
      </c>
      <c r="H13" s="170"/>
      <c r="I13" s="171"/>
      <c r="J13" s="158"/>
    </row>
    <row r="14" spans="1:12" ht="14.45" x14ac:dyDescent="0.3">
      <c r="A14" s="159" t="s">
        <v>320</v>
      </c>
      <c r="B14" s="160">
        <f>B2</f>
        <v>192743</v>
      </c>
      <c r="C14" s="172">
        <f>C2/H$2</f>
        <v>0.38360243226264279</v>
      </c>
      <c r="D14" s="172">
        <f>D2/$H$2</f>
        <v>0.28198425865668442</v>
      </c>
      <c r="E14" s="172">
        <f>E2/$H$2</f>
        <v>4.7027373498655524E-2</v>
      </c>
      <c r="F14" s="172">
        <f>F2/$H$2</f>
        <v>6.1871257213392844E-2</v>
      </c>
      <c r="G14" s="172">
        <f>G2/$H$2</f>
        <v>0.22551467836862443</v>
      </c>
      <c r="H14" s="173"/>
      <c r="I14" s="171"/>
      <c r="J14" s="158"/>
    </row>
    <row r="15" spans="1:12" ht="14.45" x14ac:dyDescent="0.3">
      <c r="A15" s="159" t="s">
        <v>272</v>
      </c>
      <c r="B15" s="160">
        <f t="shared" ref="B15:B20" si="3">B3</f>
        <v>296672</v>
      </c>
      <c r="C15" s="172">
        <f>C3/$H$3</f>
        <v>0.57051393099606829</v>
      </c>
      <c r="D15" s="172">
        <f>D3/$H$3</f>
        <v>0.35986204447833198</v>
      </c>
      <c r="E15" s="172">
        <f>E3/$H$3</f>
        <v>6.9546097897328638E-3</v>
      </c>
      <c r="F15" s="172">
        <f>F3/$H$3</f>
        <v>6.2669414735866819E-2</v>
      </c>
      <c r="G15" s="172">
        <f>G3/$H$3</f>
        <v>0</v>
      </c>
      <c r="H15" s="173"/>
      <c r="I15" s="171"/>
      <c r="J15" s="158"/>
    </row>
    <row r="16" spans="1:12" ht="14.45" x14ac:dyDescent="0.3">
      <c r="A16" s="159" t="s">
        <v>273</v>
      </c>
      <c r="B16" s="160">
        <f t="shared" si="3"/>
        <v>174483</v>
      </c>
      <c r="C16" s="172">
        <f>C4/$H$4</f>
        <v>0.36893001985820034</v>
      </c>
      <c r="D16" s="172">
        <f>D4/$H$4</f>
        <v>0.35648333466762738</v>
      </c>
      <c r="E16" s="172">
        <f>E4/$H$4</f>
        <v>1.9590039787996952E-2</v>
      </c>
      <c r="F16" s="172">
        <f>F4/$H$4</f>
        <v>4.2843204831055595E-2</v>
      </c>
      <c r="G16" s="172">
        <f>G4/$H$4</f>
        <v>0.21215340085511974</v>
      </c>
      <c r="H16" s="173"/>
      <c r="I16" s="171"/>
      <c r="J16" s="158"/>
    </row>
    <row r="17" spans="1:10" ht="14.45" x14ac:dyDescent="0.3">
      <c r="A17" s="159" t="s">
        <v>321</v>
      </c>
      <c r="B17" s="160">
        <f t="shared" si="3"/>
        <v>210815</v>
      </c>
      <c r="C17" s="172">
        <f>C5/$H$5</f>
        <v>0.46635714975887599</v>
      </c>
      <c r="D17" s="172">
        <f>D5/$H$2</f>
        <v>0.34725556363650628</v>
      </c>
      <c r="E17" s="172">
        <f>E5/$H$2</f>
        <v>3.7087640608134319E-2</v>
      </c>
      <c r="F17" s="172">
        <f>F5/$H$2</f>
        <v>8.0163984995260132E-2</v>
      </c>
      <c r="G17" s="172">
        <f>G5/$H$2</f>
        <v>0</v>
      </c>
      <c r="H17" s="173"/>
      <c r="I17" s="171"/>
      <c r="J17" s="158"/>
    </row>
    <row r="18" spans="1:10" ht="14.45" x14ac:dyDescent="0.3">
      <c r="A18" s="159" t="s">
        <v>275</v>
      </c>
      <c r="B18" s="160">
        <f t="shared" si="3"/>
        <v>166636</v>
      </c>
      <c r="C18" s="172">
        <f>C6/$H$6</f>
        <v>0.35846630245505257</v>
      </c>
      <c r="D18" s="172">
        <f>D6/$H$6</f>
        <v>0.31215872743486811</v>
      </c>
      <c r="E18" s="172">
        <f>E6/$H$6</f>
        <v>4.0398161875370986E-2</v>
      </c>
      <c r="F18" s="172">
        <f>F6/$H$6</f>
        <v>7.391847717535327E-2</v>
      </c>
      <c r="G18" s="172">
        <f>G6/$H$6</f>
        <v>0.21505833105935504</v>
      </c>
      <c r="H18" s="173"/>
      <c r="I18" s="171"/>
      <c r="J18" s="158"/>
    </row>
    <row r="19" spans="1:10" ht="14.45" x14ac:dyDescent="0.3">
      <c r="A19" s="159" t="s">
        <v>276</v>
      </c>
      <c r="B19" s="160">
        <f t="shared" si="3"/>
        <v>105725</v>
      </c>
      <c r="C19" s="172">
        <f>C7/$H$7</f>
        <v>0.29357141000189724</v>
      </c>
      <c r="D19" s="172">
        <f>D7/$H$7</f>
        <v>0.30724435345988693</v>
      </c>
      <c r="E19" s="172">
        <f>E7/$H$7</f>
        <v>1.4101623063958443E-2</v>
      </c>
      <c r="F19" s="172">
        <f>F7/$H$7</f>
        <v>0.10367574785231518</v>
      </c>
      <c r="G19" s="172">
        <f>G7/$H$7</f>
        <v>0.28140686562194223</v>
      </c>
      <c r="H19" s="173"/>
      <c r="I19" s="171"/>
      <c r="J19" s="158"/>
    </row>
    <row r="20" spans="1:10" ht="14.45" x14ac:dyDescent="0.3">
      <c r="A20" s="159" t="s">
        <v>322</v>
      </c>
      <c r="B20" s="160">
        <f t="shared" si="3"/>
        <v>287938</v>
      </c>
      <c r="C20" s="172">
        <f>C8/$H$8</f>
        <v>0.3770760259903041</v>
      </c>
      <c r="D20" s="172">
        <f>D8/$H$8</f>
        <v>0.47102134168449433</v>
      </c>
      <c r="E20" s="172">
        <f>E8/$H$8</f>
        <v>2.6721925531366687E-2</v>
      </c>
      <c r="F20" s="172">
        <f>F8/$H$8</f>
        <v>4.3427950407730072E-2</v>
      </c>
      <c r="G20" s="172">
        <f>G8/$H$8</f>
        <v>8.1752756386104811E-2</v>
      </c>
      <c r="H20" s="173"/>
      <c r="I20" s="171"/>
      <c r="J20" s="158"/>
    </row>
    <row r="21" spans="1:10" ht="15" thickBot="1" x14ac:dyDescent="0.35">
      <c r="A21" s="164" t="s">
        <v>278</v>
      </c>
      <c r="B21" s="165">
        <f>SUM(B14:B20)</f>
        <v>1435012</v>
      </c>
      <c r="C21" s="174">
        <f>C9/$H$9</f>
        <v>0.42367717142087236</v>
      </c>
      <c r="D21" s="174">
        <f>D9/$H$9</f>
        <v>0.35734000916781616</v>
      </c>
      <c r="E21" s="174">
        <f>E9/$H$9</f>
        <v>2.8077681006385E-2</v>
      </c>
      <c r="F21" s="174">
        <f>F9/$H$9</f>
        <v>6.6213729880038236E-2</v>
      </c>
      <c r="G21" s="174">
        <f>G9/$H$9</f>
        <v>0.12469140852488826</v>
      </c>
      <c r="H21" s="173"/>
      <c r="I21" s="171"/>
      <c r="J21" s="158"/>
    </row>
    <row r="22" spans="1:10" ht="13.15" x14ac:dyDescent="0.25">
      <c r="C22" s="140"/>
      <c r="D22" s="140"/>
      <c r="E22" s="140"/>
      <c r="F22" s="140"/>
      <c r="G22" s="140"/>
      <c r="H22" s="156"/>
    </row>
  </sheetData>
  <conditionalFormatting sqref="A14:G21 A2:I9">
    <cfRule type="expression" dxfId="1" priority="1" stopIfTrue="1">
      <formula>MOD(ROW(),2)=1</formula>
    </cfRule>
  </conditionalFormatting>
  <printOptions horizontalCentered="1"/>
  <pageMargins left="0.5" right="0.5" top="1" bottom="0.5" header="0.3" footer="0.3"/>
  <pageSetup orientation="landscape" r:id="rId1"/>
  <headerFooter alignWithMargins="0">
    <oddHeader>&amp;L&amp;G&amp;C&amp;"Calibri,Regular"&amp;12 2015 Financial Data
Library Systems - Income</oddHeader>
  </headerFooter>
  <ignoredErrors>
    <ignoredError sqref="H2:H3" formulaRange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zoomScaleNormal="100" zoomScaleSheetLayoutView="100" workbookViewId="0">
      <selection activeCell="V18" sqref="V18"/>
    </sheetView>
  </sheetViews>
  <sheetFormatPr defaultColWidth="9.140625" defaultRowHeight="12.75" x14ac:dyDescent="0.2"/>
  <cols>
    <col min="1" max="1" width="21.140625" style="139" bestFit="1" customWidth="1"/>
    <col min="2" max="2" width="11" style="157" customWidth="1"/>
    <col min="3" max="3" width="12.28515625" style="139" customWidth="1"/>
    <col min="4" max="4" width="12.140625" style="139" customWidth="1"/>
    <col min="5" max="5" width="9.7109375" style="139" customWidth="1"/>
    <col min="6" max="6" width="12.7109375" style="139" customWidth="1"/>
    <col min="7" max="7" width="12.5703125" style="139" customWidth="1"/>
    <col min="8" max="8" width="11.28515625" style="139" customWidth="1"/>
    <col min="9" max="9" width="9.7109375" style="139" bestFit="1" customWidth="1"/>
    <col min="10" max="10" width="11.28515625" style="139" customWidth="1"/>
    <col min="11" max="11" width="10.28515625" style="139" customWidth="1"/>
    <col min="12" max="13" width="9.7109375" style="139" bestFit="1" customWidth="1"/>
    <col min="14" max="14" width="11.28515625" style="139" customWidth="1"/>
    <col min="15" max="15" width="9.7109375" style="139" customWidth="1"/>
    <col min="16" max="16" width="12.28515625" style="141" customWidth="1"/>
    <col min="17" max="17" width="9.5703125" style="139" customWidth="1"/>
    <col min="18" max="18" width="8.85546875" style="139" customWidth="1"/>
    <col min="19" max="256" width="9.140625" style="139"/>
    <col min="257" max="257" width="20.140625" style="139" bestFit="1" customWidth="1"/>
    <col min="258" max="258" width="11" style="139" customWidth="1"/>
    <col min="259" max="259" width="12.28515625" style="139" customWidth="1"/>
    <col min="260" max="260" width="12.140625" style="139" customWidth="1"/>
    <col min="261" max="261" width="9.7109375" style="139" customWidth="1"/>
    <col min="262" max="262" width="12.7109375" style="139" customWidth="1"/>
    <col min="263" max="263" width="12.5703125" style="139" customWidth="1"/>
    <col min="264" max="264" width="11.28515625" style="139" customWidth="1"/>
    <col min="265" max="265" width="8.7109375" style="139" customWidth="1"/>
    <col min="266" max="266" width="11.28515625" style="139" customWidth="1"/>
    <col min="267" max="267" width="10.28515625" style="139" customWidth="1"/>
    <col min="268" max="269" width="9.7109375" style="139" bestFit="1" customWidth="1"/>
    <col min="270" max="270" width="11.28515625" style="139" customWidth="1"/>
    <col min="271" max="271" width="9.7109375" style="139" customWidth="1"/>
    <col min="272" max="272" width="12.28515625" style="139" customWidth="1"/>
    <col min="273" max="273" width="9.5703125" style="139" customWidth="1"/>
    <col min="274" max="274" width="8.85546875" style="139" customWidth="1"/>
    <col min="275" max="512" width="9.140625" style="139"/>
    <col min="513" max="513" width="20.140625" style="139" bestFit="1" customWidth="1"/>
    <col min="514" max="514" width="11" style="139" customWidth="1"/>
    <col min="515" max="515" width="12.28515625" style="139" customWidth="1"/>
    <col min="516" max="516" width="12.140625" style="139" customWidth="1"/>
    <col min="517" max="517" width="9.7109375" style="139" customWidth="1"/>
    <col min="518" max="518" width="12.7109375" style="139" customWidth="1"/>
    <col min="519" max="519" width="12.5703125" style="139" customWidth="1"/>
    <col min="520" max="520" width="11.28515625" style="139" customWidth="1"/>
    <col min="521" max="521" width="8.7109375" style="139" customWidth="1"/>
    <col min="522" max="522" width="11.28515625" style="139" customWidth="1"/>
    <col min="523" max="523" width="10.28515625" style="139" customWidth="1"/>
    <col min="524" max="525" width="9.7109375" style="139" bestFit="1" customWidth="1"/>
    <col min="526" max="526" width="11.28515625" style="139" customWidth="1"/>
    <col min="527" max="527" width="9.7109375" style="139" customWidth="1"/>
    <col min="528" max="528" width="12.28515625" style="139" customWidth="1"/>
    <col min="529" max="529" width="9.5703125" style="139" customWidth="1"/>
    <col min="530" max="530" width="8.85546875" style="139" customWidth="1"/>
    <col min="531" max="768" width="9.140625" style="139"/>
    <col min="769" max="769" width="20.140625" style="139" bestFit="1" customWidth="1"/>
    <col min="770" max="770" width="11" style="139" customWidth="1"/>
    <col min="771" max="771" width="12.28515625" style="139" customWidth="1"/>
    <col min="772" max="772" width="12.140625" style="139" customWidth="1"/>
    <col min="773" max="773" width="9.7109375" style="139" customWidth="1"/>
    <col min="774" max="774" width="12.7109375" style="139" customWidth="1"/>
    <col min="775" max="775" width="12.5703125" style="139" customWidth="1"/>
    <col min="776" max="776" width="11.28515625" style="139" customWidth="1"/>
    <col min="777" max="777" width="8.7109375" style="139" customWidth="1"/>
    <col min="778" max="778" width="11.28515625" style="139" customWidth="1"/>
    <col min="779" max="779" width="10.28515625" style="139" customWidth="1"/>
    <col min="780" max="781" width="9.7109375" style="139" bestFit="1" customWidth="1"/>
    <col min="782" max="782" width="11.28515625" style="139" customWidth="1"/>
    <col min="783" max="783" width="9.7109375" style="139" customWidth="1"/>
    <col min="784" max="784" width="12.28515625" style="139" customWidth="1"/>
    <col min="785" max="785" width="9.5703125" style="139" customWidth="1"/>
    <col min="786" max="786" width="8.85546875" style="139" customWidth="1"/>
    <col min="787" max="1024" width="9.140625" style="139"/>
    <col min="1025" max="1025" width="20.140625" style="139" bestFit="1" customWidth="1"/>
    <col min="1026" max="1026" width="11" style="139" customWidth="1"/>
    <col min="1027" max="1027" width="12.28515625" style="139" customWidth="1"/>
    <col min="1028" max="1028" width="12.140625" style="139" customWidth="1"/>
    <col min="1029" max="1029" width="9.7109375" style="139" customWidth="1"/>
    <col min="1030" max="1030" width="12.7109375" style="139" customWidth="1"/>
    <col min="1031" max="1031" width="12.5703125" style="139" customWidth="1"/>
    <col min="1032" max="1032" width="11.28515625" style="139" customWidth="1"/>
    <col min="1033" max="1033" width="8.7109375" style="139" customWidth="1"/>
    <col min="1034" max="1034" width="11.28515625" style="139" customWidth="1"/>
    <col min="1035" max="1035" width="10.28515625" style="139" customWidth="1"/>
    <col min="1036" max="1037" width="9.7109375" style="139" bestFit="1" customWidth="1"/>
    <col min="1038" max="1038" width="11.28515625" style="139" customWidth="1"/>
    <col min="1039" max="1039" width="9.7109375" style="139" customWidth="1"/>
    <col min="1040" max="1040" width="12.28515625" style="139" customWidth="1"/>
    <col min="1041" max="1041" width="9.5703125" style="139" customWidth="1"/>
    <col min="1042" max="1042" width="8.85546875" style="139" customWidth="1"/>
    <col min="1043" max="1280" width="9.140625" style="139"/>
    <col min="1281" max="1281" width="20.140625" style="139" bestFit="1" customWidth="1"/>
    <col min="1282" max="1282" width="11" style="139" customWidth="1"/>
    <col min="1283" max="1283" width="12.28515625" style="139" customWidth="1"/>
    <col min="1284" max="1284" width="12.140625" style="139" customWidth="1"/>
    <col min="1285" max="1285" width="9.7109375" style="139" customWidth="1"/>
    <col min="1286" max="1286" width="12.7109375" style="139" customWidth="1"/>
    <col min="1287" max="1287" width="12.5703125" style="139" customWidth="1"/>
    <col min="1288" max="1288" width="11.28515625" style="139" customWidth="1"/>
    <col min="1289" max="1289" width="8.7109375" style="139" customWidth="1"/>
    <col min="1290" max="1290" width="11.28515625" style="139" customWidth="1"/>
    <col min="1291" max="1291" width="10.28515625" style="139" customWidth="1"/>
    <col min="1292" max="1293" width="9.7109375" style="139" bestFit="1" customWidth="1"/>
    <col min="1294" max="1294" width="11.28515625" style="139" customWidth="1"/>
    <col min="1295" max="1295" width="9.7109375" style="139" customWidth="1"/>
    <col min="1296" max="1296" width="12.28515625" style="139" customWidth="1"/>
    <col min="1297" max="1297" width="9.5703125" style="139" customWidth="1"/>
    <col min="1298" max="1298" width="8.85546875" style="139" customWidth="1"/>
    <col min="1299" max="1536" width="9.140625" style="139"/>
    <col min="1537" max="1537" width="20.140625" style="139" bestFit="1" customWidth="1"/>
    <col min="1538" max="1538" width="11" style="139" customWidth="1"/>
    <col min="1539" max="1539" width="12.28515625" style="139" customWidth="1"/>
    <col min="1540" max="1540" width="12.140625" style="139" customWidth="1"/>
    <col min="1541" max="1541" width="9.7109375" style="139" customWidth="1"/>
    <col min="1542" max="1542" width="12.7109375" style="139" customWidth="1"/>
    <col min="1543" max="1543" width="12.5703125" style="139" customWidth="1"/>
    <col min="1544" max="1544" width="11.28515625" style="139" customWidth="1"/>
    <col min="1545" max="1545" width="8.7109375" style="139" customWidth="1"/>
    <col min="1546" max="1546" width="11.28515625" style="139" customWidth="1"/>
    <col min="1547" max="1547" width="10.28515625" style="139" customWidth="1"/>
    <col min="1548" max="1549" width="9.7109375" style="139" bestFit="1" customWidth="1"/>
    <col min="1550" max="1550" width="11.28515625" style="139" customWidth="1"/>
    <col min="1551" max="1551" width="9.7109375" style="139" customWidth="1"/>
    <col min="1552" max="1552" width="12.28515625" style="139" customWidth="1"/>
    <col min="1553" max="1553" width="9.5703125" style="139" customWidth="1"/>
    <col min="1554" max="1554" width="8.85546875" style="139" customWidth="1"/>
    <col min="1555" max="1792" width="9.140625" style="139"/>
    <col min="1793" max="1793" width="20.140625" style="139" bestFit="1" customWidth="1"/>
    <col min="1794" max="1794" width="11" style="139" customWidth="1"/>
    <col min="1795" max="1795" width="12.28515625" style="139" customWidth="1"/>
    <col min="1796" max="1796" width="12.140625" style="139" customWidth="1"/>
    <col min="1797" max="1797" width="9.7109375" style="139" customWidth="1"/>
    <col min="1798" max="1798" width="12.7109375" style="139" customWidth="1"/>
    <col min="1799" max="1799" width="12.5703125" style="139" customWidth="1"/>
    <col min="1800" max="1800" width="11.28515625" style="139" customWidth="1"/>
    <col min="1801" max="1801" width="8.7109375" style="139" customWidth="1"/>
    <col min="1802" max="1802" width="11.28515625" style="139" customWidth="1"/>
    <col min="1803" max="1803" width="10.28515625" style="139" customWidth="1"/>
    <col min="1804" max="1805" width="9.7109375" style="139" bestFit="1" customWidth="1"/>
    <col min="1806" max="1806" width="11.28515625" style="139" customWidth="1"/>
    <col min="1807" max="1807" width="9.7109375" style="139" customWidth="1"/>
    <col min="1808" max="1808" width="12.28515625" style="139" customWidth="1"/>
    <col min="1809" max="1809" width="9.5703125" style="139" customWidth="1"/>
    <col min="1810" max="1810" width="8.85546875" style="139" customWidth="1"/>
    <col min="1811" max="2048" width="9.140625" style="139"/>
    <col min="2049" max="2049" width="20.140625" style="139" bestFit="1" customWidth="1"/>
    <col min="2050" max="2050" width="11" style="139" customWidth="1"/>
    <col min="2051" max="2051" width="12.28515625" style="139" customWidth="1"/>
    <col min="2052" max="2052" width="12.140625" style="139" customWidth="1"/>
    <col min="2053" max="2053" width="9.7109375" style="139" customWidth="1"/>
    <col min="2054" max="2054" width="12.7109375" style="139" customWidth="1"/>
    <col min="2055" max="2055" width="12.5703125" style="139" customWidth="1"/>
    <col min="2056" max="2056" width="11.28515625" style="139" customWidth="1"/>
    <col min="2057" max="2057" width="8.7109375" style="139" customWidth="1"/>
    <col min="2058" max="2058" width="11.28515625" style="139" customWidth="1"/>
    <col min="2059" max="2059" width="10.28515625" style="139" customWidth="1"/>
    <col min="2060" max="2061" width="9.7109375" style="139" bestFit="1" customWidth="1"/>
    <col min="2062" max="2062" width="11.28515625" style="139" customWidth="1"/>
    <col min="2063" max="2063" width="9.7109375" style="139" customWidth="1"/>
    <col min="2064" max="2064" width="12.28515625" style="139" customWidth="1"/>
    <col min="2065" max="2065" width="9.5703125" style="139" customWidth="1"/>
    <col min="2066" max="2066" width="8.85546875" style="139" customWidth="1"/>
    <col min="2067" max="2304" width="9.140625" style="139"/>
    <col min="2305" max="2305" width="20.140625" style="139" bestFit="1" customWidth="1"/>
    <col min="2306" max="2306" width="11" style="139" customWidth="1"/>
    <col min="2307" max="2307" width="12.28515625" style="139" customWidth="1"/>
    <col min="2308" max="2308" width="12.140625" style="139" customWidth="1"/>
    <col min="2309" max="2309" width="9.7109375" style="139" customWidth="1"/>
    <col min="2310" max="2310" width="12.7109375" style="139" customWidth="1"/>
    <col min="2311" max="2311" width="12.5703125" style="139" customWidth="1"/>
    <col min="2312" max="2312" width="11.28515625" style="139" customWidth="1"/>
    <col min="2313" max="2313" width="8.7109375" style="139" customWidth="1"/>
    <col min="2314" max="2314" width="11.28515625" style="139" customWidth="1"/>
    <col min="2315" max="2315" width="10.28515625" style="139" customWidth="1"/>
    <col min="2316" max="2317" width="9.7109375" style="139" bestFit="1" customWidth="1"/>
    <col min="2318" max="2318" width="11.28515625" style="139" customWidth="1"/>
    <col min="2319" max="2319" width="9.7109375" style="139" customWidth="1"/>
    <col min="2320" max="2320" width="12.28515625" style="139" customWidth="1"/>
    <col min="2321" max="2321" width="9.5703125" style="139" customWidth="1"/>
    <col min="2322" max="2322" width="8.85546875" style="139" customWidth="1"/>
    <col min="2323" max="2560" width="9.140625" style="139"/>
    <col min="2561" max="2561" width="20.140625" style="139" bestFit="1" customWidth="1"/>
    <col min="2562" max="2562" width="11" style="139" customWidth="1"/>
    <col min="2563" max="2563" width="12.28515625" style="139" customWidth="1"/>
    <col min="2564" max="2564" width="12.140625" style="139" customWidth="1"/>
    <col min="2565" max="2565" width="9.7109375" style="139" customWidth="1"/>
    <col min="2566" max="2566" width="12.7109375" style="139" customWidth="1"/>
    <col min="2567" max="2567" width="12.5703125" style="139" customWidth="1"/>
    <col min="2568" max="2568" width="11.28515625" style="139" customWidth="1"/>
    <col min="2569" max="2569" width="8.7109375" style="139" customWidth="1"/>
    <col min="2570" max="2570" width="11.28515625" style="139" customWidth="1"/>
    <col min="2571" max="2571" width="10.28515625" style="139" customWidth="1"/>
    <col min="2572" max="2573" width="9.7109375" style="139" bestFit="1" customWidth="1"/>
    <col min="2574" max="2574" width="11.28515625" style="139" customWidth="1"/>
    <col min="2575" max="2575" width="9.7109375" style="139" customWidth="1"/>
    <col min="2576" max="2576" width="12.28515625" style="139" customWidth="1"/>
    <col min="2577" max="2577" width="9.5703125" style="139" customWidth="1"/>
    <col min="2578" max="2578" width="8.85546875" style="139" customWidth="1"/>
    <col min="2579" max="2816" width="9.140625" style="139"/>
    <col min="2817" max="2817" width="20.140625" style="139" bestFit="1" customWidth="1"/>
    <col min="2818" max="2818" width="11" style="139" customWidth="1"/>
    <col min="2819" max="2819" width="12.28515625" style="139" customWidth="1"/>
    <col min="2820" max="2820" width="12.140625" style="139" customWidth="1"/>
    <col min="2821" max="2821" width="9.7109375" style="139" customWidth="1"/>
    <col min="2822" max="2822" width="12.7109375" style="139" customWidth="1"/>
    <col min="2823" max="2823" width="12.5703125" style="139" customWidth="1"/>
    <col min="2824" max="2824" width="11.28515625" style="139" customWidth="1"/>
    <col min="2825" max="2825" width="8.7109375" style="139" customWidth="1"/>
    <col min="2826" max="2826" width="11.28515625" style="139" customWidth="1"/>
    <col min="2827" max="2827" width="10.28515625" style="139" customWidth="1"/>
    <col min="2828" max="2829" width="9.7109375" style="139" bestFit="1" customWidth="1"/>
    <col min="2830" max="2830" width="11.28515625" style="139" customWidth="1"/>
    <col min="2831" max="2831" width="9.7109375" style="139" customWidth="1"/>
    <col min="2832" max="2832" width="12.28515625" style="139" customWidth="1"/>
    <col min="2833" max="2833" width="9.5703125" style="139" customWidth="1"/>
    <col min="2834" max="2834" width="8.85546875" style="139" customWidth="1"/>
    <col min="2835" max="3072" width="9.140625" style="139"/>
    <col min="3073" max="3073" width="20.140625" style="139" bestFit="1" customWidth="1"/>
    <col min="3074" max="3074" width="11" style="139" customWidth="1"/>
    <col min="3075" max="3075" width="12.28515625" style="139" customWidth="1"/>
    <col min="3076" max="3076" width="12.140625" style="139" customWidth="1"/>
    <col min="3077" max="3077" width="9.7109375" style="139" customWidth="1"/>
    <col min="3078" max="3078" width="12.7109375" style="139" customWidth="1"/>
    <col min="3079" max="3079" width="12.5703125" style="139" customWidth="1"/>
    <col min="3080" max="3080" width="11.28515625" style="139" customWidth="1"/>
    <col min="3081" max="3081" width="8.7109375" style="139" customWidth="1"/>
    <col min="3082" max="3082" width="11.28515625" style="139" customWidth="1"/>
    <col min="3083" max="3083" width="10.28515625" style="139" customWidth="1"/>
    <col min="3084" max="3085" width="9.7109375" style="139" bestFit="1" customWidth="1"/>
    <col min="3086" max="3086" width="11.28515625" style="139" customWidth="1"/>
    <col min="3087" max="3087" width="9.7109375" style="139" customWidth="1"/>
    <col min="3088" max="3088" width="12.28515625" style="139" customWidth="1"/>
    <col min="3089" max="3089" width="9.5703125" style="139" customWidth="1"/>
    <col min="3090" max="3090" width="8.85546875" style="139" customWidth="1"/>
    <col min="3091" max="3328" width="9.140625" style="139"/>
    <col min="3329" max="3329" width="20.140625" style="139" bestFit="1" customWidth="1"/>
    <col min="3330" max="3330" width="11" style="139" customWidth="1"/>
    <col min="3331" max="3331" width="12.28515625" style="139" customWidth="1"/>
    <col min="3332" max="3332" width="12.140625" style="139" customWidth="1"/>
    <col min="3333" max="3333" width="9.7109375" style="139" customWidth="1"/>
    <col min="3334" max="3334" width="12.7109375" style="139" customWidth="1"/>
    <col min="3335" max="3335" width="12.5703125" style="139" customWidth="1"/>
    <col min="3336" max="3336" width="11.28515625" style="139" customWidth="1"/>
    <col min="3337" max="3337" width="8.7109375" style="139" customWidth="1"/>
    <col min="3338" max="3338" width="11.28515625" style="139" customWidth="1"/>
    <col min="3339" max="3339" width="10.28515625" style="139" customWidth="1"/>
    <col min="3340" max="3341" width="9.7109375" style="139" bestFit="1" customWidth="1"/>
    <col min="3342" max="3342" width="11.28515625" style="139" customWidth="1"/>
    <col min="3343" max="3343" width="9.7109375" style="139" customWidth="1"/>
    <col min="3344" max="3344" width="12.28515625" style="139" customWidth="1"/>
    <col min="3345" max="3345" width="9.5703125" style="139" customWidth="1"/>
    <col min="3346" max="3346" width="8.85546875" style="139" customWidth="1"/>
    <col min="3347" max="3584" width="9.140625" style="139"/>
    <col min="3585" max="3585" width="20.140625" style="139" bestFit="1" customWidth="1"/>
    <col min="3586" max="3586" width="11" style="139" customWidth="1"/>
    <col min="3587" max="3587" width="12.28515625" style="139" customWidth="1"/>
    <col min="3588" max="3588" width="12.140625" style="139" customWidth="1"/>
    <col min="3589" max="3589" width="9.7109375" style="139" customWidth="1"/>
    <col min="3590" max="3590" width="12.7109375" style="139" customWidth="1"/>
    <col min="3591" max="3591" width="12.5703125" style="139" customWidth="1"/>
    <col min="3592" max="3592" width="11.28515625" style="139" customWidth="1"/>
    <col min="3593" max="3593" width="8.7109375" style="139" customWidth="1"/>
    <col min="3594" max="3594" width="11.28515625" style="139" customWidth="1"/>
    <col min="3595" max="3595" width="10.28515625" style="139" customWidth="1"/>
    <col min="3596" max="3597" width="9.7109375" style="139" bestFit="1" customWidth="1"/>
    <col min="3598" max="3598" width="11.28515625" style="139" customWidth="1"/>
    <col min="3599" max="3599" width="9.7109375" style="139" customWidth="1"/>
    <col min="3600" max="3600" width="12.28515625" style="139" customWidth="1"/>
    <col min="3601" max="3601" width="9.5703125" style="139" customWidth="1"/>
    <col min="3602" max="3602" width="8.85546875" style="139" customWidth="1"/>
    <col min="3603" max="3840" width="9.140625" style="139"/>
    <col min="3841" max="3841" width="20.140625" style="139" bestFit="1" customWidth="1"/>
    <col min="3842" max="3842" width="11" style="139" customWidth="1"/>
    <col min="3843" max="3843" width="12.28515625" style="139" customWidth="1"/>
    <col min="3844" max="3844" width="12.140625" style="139" customWidth="1"/>
    <col min="3845" max="3845" width="9.7109375" style="139" customWidth="1"/>
    <col min="3846" max="3846" width="12.7109375" style="139" customWidth="1"/>
    <col min="3847" max="3847" width="12.5703125" style="139" customWidth="1"/>
    <col min="3848" max="3848" width="11.28515625" style="139" customWidth="1"/>
    <col min="3849" max="3849" width="8.7109375" style="139" customWidth="1"/>
    <col min="3850" max="3850" width="11.28515625" style="139" customWidth="1"/>
    <col min="3851" max="3851" width="10.28515625" style="139" customWidth="1"/>
    <col min="3852" max="3853" width="9.7109375" style="139" bestFit="1" customWidth="1"/>
    <col min="3854" max="3854" width="11.28515625" style="139" customWidth="1"/>
    <col min="3855" max="3855" width="9.7109375" style="139" customWidth="1"/>
    <col min="3856" max="3856" width="12.28515625" style="139" customWidth="1"/>
    <col min="3857" max="3857" width="9.5703125" style="139" customWidth="1"/>
    <col min="3858" max="3858" width="8.85546875" style="139" customWidth="1"/>
    <col min="3859" max="4096" width="9.140625" style="139"/>
    <col min="4097" max="4097" width="20.140625" style="139" bestFit="1" customWidth="1"/>
    <col min="4098" max="4098" width="11" style="139" customWidth="1"/>
    <col min="4099" max="4099" width="12.28515625" style="139" customWidth="1"/>
    <col min="4100" max="4100" width="12.140625" style="139" customWidth="1"/>
    <col min="4101" max="4101" width="9.7109375" style="139" customWidth="1"/>
    <col min="4102" max="4102" width="12.7109375" style="139" customWidth="1"/>
    <col min="4103" max="4103" width="12.5703125" style="139" customWidth="1"/>
    <col min="4104" max="4104" width="11.28515625" style="139" customWidth="1"/>
    <col min="4105" max="4105" width="8.7109375" style="139" customWidth="1"/>
    <col min="4106" max="4106" width="11.28515625" style="139" customWidth="1"/>
    <col min="4107" max="4107" width="10.28515625" style="139" customWidth="1"/>
    <col min="4108" max="4109" width="9.7109375" style="139" bestFit="1" customWidth="1"/>
    <col min="4110" max="4110" width="11.28515625" style="139" customWidth="1"/>
    <col min="4111" max="4111" width="9.7109375" style="139" customWidth="1"/>
    <col min="4112" max="4112" width="12.28515625" style="139" customWidth="1"/>
    <col min="4113" max="4113" width="9.5703125" style="139" customWidth="1"/>
    <col min="4114" max="4114" width="8.85546875" style="139" customWidth="1"/>
    <col min="4115" max="4352" width="9.140625" style="139"/>
    <col min="4353" max="4353" width="20.140625" style="139" bestFit="1" customWidth="1"/>
    <col min="4354" max="4354" width="11" style="139" customWidth="1"/>
    <col min="4355" max="4355" width="12.28515625" style="139" customWidth="1"/>
    <col min="4356" max="4356" width="12.140625" style="139" customWidth="1"/>
    <col min="4357" max="4357" width="9.7109375" style="139" customWidth="1"/>
    <col min="4358" max="4358" width="12.7109375" style="139" customWidth="1"/>
    <col min="4359" max="4359" width="12.5703125" style="139" customWidth="1"/>
    <col min="4360" max="4360" width="11.28515625" style="139" customWidth="1"/>
    <col min="4361" max="4361" width="8.7109375" style="139" customWidth="1"/>
    <col min="4362" max="4362" width="11.28515625" style="139" customWidth="1"/>
    <col min="4363" max="4363" width="10.28515625" style="139" customWidth="1"/>
    <col min="4364" max="4365" width="9.7109375" style="139" bestFit="1" customWidth="1"/>
    <col min="4366" max="4366" width="11.28515625" style="139" customWidth="1"/>
    <col min="4367" max="4367" width="9.7109375" style="139" customWidth="1"/>
    <col min="4368" max="4368" width="12.28515625" style="139" customWidth="1"/>
    <col min="4369" max="4369" width="9.5703125" style="139" customWidth="1"/>
    <col min="4370" max="4370" width="8.85546875" style="139" customWidth="1"/>
    <col min="4371" max="4608" width="9.140625" style="139"/>
    <col min="4609" max="4609" width="20.140625" style="139" bestFit="1" customWidth="1"/>
    <col min="4610" max="4610" width="11" style="139" customWidth="1"/>
    <col min="4611" max="4611" width="12.28515625" style="139" customWidth="1"/>
    <col min="4612" max="4612" width="12.140625" style="139" customWidth="1"/>
    <col min="4613" max="4613" width="9.7109375" style="139" customWidth="1"/>
    <col min="4614" max="4614" width="12.7109375" style="139" customWidth="1"/>
    <col min="4615" max="4615" width="12.5703125" style="139" customWidth="1"/>
    <col min="4616" max="4616" width="11.28515625" style="139" customWidth="1"/>
    <col min="4617" max="4617" width="8.7109375" style="139" customWidth="1"/>
    <col min="4618" max="4618" width="11.28515625" style="139" customWidth="1"/>
    <col min="4619" max="4619" width="10.28515625" style="139" customWidth="1"/>
    <col min="4620" max="4621" width="9.7109375" style="139" bestFit="1" customWidth="1"/>
    <col min="4622" max="4622" width="11.28515625" style="139" customWidth="1"/>
    <col min="4623" max="4623" width="9.7109375" style="139" customWidth="1"/>
    <col min="4624" max="4624" width="12.28515625" style="139" customWidth="1"/>
    <col min="4625" max="4625" width="9.5703125" style="139" customWidth="1"/>
    <col min="4626" max="4626" width="8.85546875" style="139" customWidth="1"/>
    <col min="4627" max="4864" width="9.140625" style="139"/>
    <col min="4865" max="4865" width="20.140625" style="139" bestFit="1" customWidth="1"/>
    <col min="4866" max="4866" width="11" style="139" customWidth="1"/>
    <col min="4867" max="4867" width="12.28515625" style="139" customWidth="1"/>
    <col min="4868" max="4868" width="12.140625" style="139" customWidth="1"/>
    <col min="4869" max="4869" width="9.7109375" style="139" customWidth="1"/>
    <col min="4870" max="4870" width="12.7109375" style="139" customWidth="1"/>
    <col min="4871" max="4871" width="12.5703125" style="139" customWidth="1"/>
    <col min="4872" max="4872" width="11.28515625" style="139" customWidth="1"/>
    <col min="4873" max="4873" width="8.7109375" style="139" customWidth="1"/>
    <col min="4874" max="4874" width="11.28515625" style="139" customWidth="1"/>
    <col min="4875" max="4875" width="10.28515625" style="139" customWidth="1"/>
    <col min="4876" max="4877" width="9.7109375" style="139" bestFit="1" customWidth="1"/>
    <col min="4878" max="4878" width="11.28515625" style="139" customWidth="1"/>
    <col min="4879" max="4879" width="9.7109375" style="139" customWidth="1"/>
    <col min="4880" max="4880" width="12.28515625" style="139" customWidth="1"/>
    <col min="4881" max="4881" width="9.5703125" style="139" customWidth="1"/>
    <col min="4882" max="4882" width="8.85546875" style="139" customWidth="1"/>
    <col min="4883" max="5120" width="9.140625" style="139"/>
    <col min="5121" max="5121" width="20.140625" style="139" bestFit="1" customWidth="1"/>
    <col min="5122" max="5122" width="11" style="139" customWidth="1"/>
    <col min="5123" max="5123" width="12.28515625" style="139" customWidth="1"/>
    <col min="5124" max="5124" width="12.140625" style="139" customWidth="1"/>
    <col min="5125" max="5125" width="9.7109375" style="139" customWidth="1"/>
    <col min="5126" max="5126" width="12.7109375" style="139" customWidth="1"/>
    <col min="5127" max="5127" width="12.5703125" style="139" customWidth="1"/>
    <col min="5128" max="5128" width="11.28515625" style="139" customWidth="1"/>
    <col min="5129" max="5129" width="8.7109375" style="139" customWidth="1"/>
    <col min="5130" max="5130" width="11.28515625" style="139" customWidth="1"/>
    <col min="5131" max="5131" width="10.28515625" style="139" customWidth="1"/>
    <col min="5132" max="5133" width="9.7109375" style="139" bestFit="1" customWidth="1"/>
    <col min="5134" max="5134" width="11.28515625" style="139" customWidth="1"/>
    <col min="5135" max="5135" width="9.7109375" style="139" customWidth="1"/>
    <col min="5136" max="5136" width="12.28515625" style="139" customWidth="1"/>
    <col min="5137" max="5137" width="9.5703125" style="139" customWidth="1"/>
    <col min="5138" max="5138" width="8.85546875" style="139" customWidth="1"/>
    <col min="5139" max="5376" width="9.140625" style="139"/>
    <col min="5377" max="5377" width="20.140625" style="139" bestFit="1" customWidth="1"/>
    <col min="5378" max="5378" width="11" style="139" customWidth="1"/>
    <col min="5379" max="5379" width="12.28515625" style="139" customWidth="1"/>
    <col min="5380" max="5380" width="12.140625" style="139" customWidth="1"/>
    <col min="5381" max="5381" width="9.7109375" style="139" customWidth="1"/>
    <col min="5382" max="5382" width="12.7109375" style="139" customWidth="1"/>
    <col min="5383" max="5383" width="12.5703125" style="139" customWidth="1"/>
    <col min="5384" max="5384" width="11.28515625" style="139" customWidth="1"/>
    <col min="5385" max="5385" width="8.7109375" style="139" customWidth="1"/>
    <col min="5386" max="5386" width="11.28515625" style="139" customWidth="1"/>
    <col min="5387" max="5387" width="10.28515625" style="139" customWidth="1"/>
    <col min="5388" max="5389" width="9.7109375" style="139" bestFit="1" customWidth="1"/>
    <col min="5390" max="5390" width="11.28515625" style="139" customWidth="1"/>
    <col min="5391" max="5391" width="9.7109375" style="139" customWidth="1"/>
    <col min="5392" max="5392" width="12.28515625" style="139" customWidth="1"/>
    <col min="5393" max="5393" width="9.5703125" style="139" customWidth="1"/>
    <col min="5394" max="5394" width="8.85546875" style="139" customWidth="1"/>
    <col min="5395" max="5632" width="9.140625" style="139"/>
    <col min="5633" max="5633" width="20.140625" style="139" bestFit="1" customWidth="1"/>
    <col min="5634" max="5634" width="11" style="139" customWidth="1"/>
    <col min="5635" max="5635" width="12.28515625" style="139" customWidth="1"/>
    <col min="5636" max="5636" width="12.140625" style="139" customWidth="1"/>
    <col min="5637" max="5637" width="9.7109375" style="139" customWidth="1"/>
    <col min="5638" max="5638" width="12.7109375" style="139" customWidth="1"/>
    <col min="5639" max="5639" width="12.5703125" style="139" customWidth="1"/>
    <col min="5640" max="5640" width="11.28515625" style="139" customWidth="1"/>
    <col min="5641" max="5641" width="8.7109375" style="139" customWidth="1"/>
    <col min="5642" max="5642" width="11.28515625" style="139" customWidth="1"/>
    <col min="5643" max="5643" width="10.28515625" style="139" customWidth="1"/>
    <col min="5644" max="5645" width="9.7109375" style="139" bestFit="1" customWidth="1"/>
    <col min="5646" max="5646" width="11.28515625" style="139" customWidth="1"/>
    <col min="5647" max="5647" width="9.7109375" style="139" customWidth="1"/>
    <col min="5648" max="5648" width="12.28515625" style="139" customWidth="1"/>
    <col min="5649" max="5649" width="9.5703125" style="139" customWidth="1"/>
    <col min="5650" max="5650" width="8.85546875" style="139" customWidth="1"/>
    <col min="5651" max="5888" width="9.140625" style="139"/>
    <col min="5889" max="5889" width="20.140625" style="139" bestFit="1" customWidth="1"/>
    <col min="5890" max="5890" width="11" style="139" customWidth="1"/>
    <col min="5891" max="5891" width="12.28515625" style="139" customWidth="1"/>
    <col min="5892" max="5892" width="12.140625" style="139" customWidth="1"/>
    <col min="5893" max="5893" width="9.7109375" style="139" customWidth="1"/>
    <col min="5894" max="5894" width="12.7109375" style="139" customWidth="1"/>
    <col min="5895" max="5895" width="12.5703125" style="139" customWidth="1"/>
    <col min="5896" max="5896" width="11.28515625" style="139" customWidth="1"/>
    <col min="5897" max="5897" width="8.7109375" style="139" customWidth="1"/>
    <col min="5898" max="5898" width="11.28515625" style="139" customWidth="1"/>
    <col min="5899" max="5899" width="10.28515625" style="139" customWidth="1"/>
    <col min="5900" max="5901" width="9.7109375" style="139" bestFit="1" customWidth="1"/>
    <col min="5902" max="5902" width="11.28515625" style="139" customWidth="1"/>
    <col min="5903" max="5903" width="9.7109375" style="139" customWidth="1"/>
    <col min="5904" max="5904" width="12.28515625" style="139" customWidth="1"/>
    <col min="5905" max="5905" width="9.5703125" style="139" customWidth="1"/>
    <col min="5906" max="5906" width="8.85546875" style="139" customWidth="1"/>
    <col min="5907" max="6144" width="9.140625" style="139"/>
    <col min="6145" max="6145" width="20.140625" style="139" bestFit="1" customWidth="1"/>
    <col min="6146" max="6146" width="11" style="139" customWidth="1"/>
    <col min="6147" max="6147" width="12.28515625" style="139" customWidth="1"/>
    <col min="6148" max="6148" width="12.140625" style="139" customWidth="1"/>
    <col min="6149" max="6149" width="9.7109375" style="139" customWidth="1"/>
    <col min="6150" max="6150" width="12.7109375" style="139" customWidth="1"/>
    <col min="6151" max="6151" width="12.5703125" style="139" customWidth="1"/>
    <col min="6152" max="6152" width="11.28515625" style="139" customWidth="1"/>
    <col min="6153" max="6153" width="8.7109375" style="139" customWidth="1"/>
    <col min="6154" max="6154" width="11.28515625" style="139" customWidth="1"/>
    <col min="6155" max="6155" width="10.28515625" style="139" customWidth="1"/>
    <col min="6156" max="6157" width="9.7109375" style="139" bestFit="1" customWidth="1"/>
    <col min="6158" max="6158" width="11.28515625" style="139" customWidth="1"/>
    <col min="6159" max="6159" width="9.7109375" style="139" customWidth="1"/>
    <col min="6160" max="6160" width="12.28515625" style="139" customWidth="1"/>
    <col min="6161" max="6161" width="9.5703125" style="139" customWidth="1"/>
    <col min="6162" max="6162" width="8.85546875" style="139" customWidth="1"/>
    <col min="6163" max="6400" width="9.140625" style="139"/>
    <col min="6401" max="6401" width="20.140625" style="139" bestFit="1" customWidth="1"/>
    <col min="6402" max="6402" width="11" style="139" customWidth="1"/>
    <col min="6403" max="6403" width="12.28515625" style="139" customWidth="1"/>
    <col min="6404" max="6404" width="12.140625" style="139" customWidth="1"/>
    <col min="6405" max="6405" width="9.7109375" style="139" customWidth="1"/>
    <col min="6406" max="6406" width="12.7109375" style="139" customWidth="1"/>
    <col min="6407" max="6407" width="12.5703125" style="139" customWidth="1"/>
    <col min="6408" max="6408" width="11.28515625" style="139" customWidth="1"/>
    <col min="6409" max="6409" width="8.7109375" style="139" customWidth="1"/>
    <col min="6410" max="6410" width="11.28515625" style="139" customWidth="1"/>
    <col min="6411" max="6411" width="10.28515625" style="139" customWidth="1"/>
    <col min="6412" max="6413" width="9.7109375" style="139" bestFit="1" customWidth="1"/>
    <col min="6414" max="6414" width="11.28515625" style="139" customWidth="1"/>
    <col min="6415" max="6415" width="9.7109375" style="139" customWidth="1"/>
    <col min="6416" max="6416" width="12.28515625" style="139" customWidth="1"/>
    <col min="6417" max="6417" width="9.5703125" style="139" customWidth="1"/>
    <col min="6418" max="6418" width="8.85546875" style="139" customWidth="1"/>
    <col min="6419" max="6656" width="9.140625" style="139"/>
    <col min="6657" max="6657" width="20.140625" style="139" bestFit="1" customWidth="1"/>
    <col min="6658" max="6658" width="11" style="139" customWidth="1"/>
    <col min="6659" max="6659" width="12.28515625" style="139" customWidth="1"/>
    <col min="6660" max="6660" width="12.140625" style="139" customWidth="1"/>
    <col min="6661" max="6661" width="9.7109375" style="139" customWidth="1"/>
    <col min="6662" max="6662" width="12.7109375" style="139" customWidth="1"/>
    <col min="6663" max="6663" width="12.5703125" style="139" customWidth="1"/>
    <col min="6664" max="6664" width="11.28515625" style="139" customWidth="1"/>
    <col min="6665" max="6665" width="8.7109375" style="139" customWidth="1"/>
    <col min="6666" max="6666" width="11.28515625" style="139" customWidth="1"/>
    <col min="6667" max="6667" width="10.28515625" style="139" customWidth="1"/>
    <col min="6668" max="6669" width="9.7109375" style="139" bestFit="1" customWidth="1"/>
    <col min="6670" max="6670" width="11.28515625" style="139" customWidth="1"/>
    <col min="6671" max="6671" width="9.7109375" style="139" customWidth="1"/>
    <col min="6672" max="6672" width="12.28515625" style="139" customWidth="1"/>
    <col min="6673" max="6673" width="9.5703125" style="139" customWidth="1"/>
    <col min="6674" max="6674" width="8.85546875" style="139" customWidth="1"/>
    <col min="6675" max="6912" width="9.140625" style="139"/>
    <col min="6913" max="6913" width="20.140625" style="139" bestFit="1" customWidth="1"/>
    <col min="6914" max="6914" width="11" style="139" customWidth="1"/>
    <col min="6915" max="6915" width="12.28515625" style="139" customWidth="1"/>
    <col min="6916" max="6916" width="12.140625" style="139" customWidth="1"/>
    <col min="6917" max="6917" width="9.7109375" style="139" customWidth="1"/>
    <col min="6918" max="6918" width="12.7109375" style="139" customWidth="1"/>
    <col min="6919" max="6919" width="12.5703125" style="139" customWidth="1"/>
    <col min="6920" max="6920" width="11.28515625" style="139" customWidth="1"/>
    <col min="6921" max="6921" width="8.7109375" style="139" customWidth="1"/>
    <col min="6922" max="6922" width="11.28515625" style="139" customWidth="1"/>
    <col min="6923" max="6923" width="10.28515625" style="139" customWidth="1"/>
    <col min="6924" max="6925" width="9.7109375" style="139" bestFit="1" customWidth="1"/>
    <col min="6926" max="6926" width="11.28515625" style="139" customWidth="1"/>
    <col min="6927" max="6927" width="9.7109375" style="139" customWidth="1"/>
    <col min="6928" max="6928" width="12.28515625" style="139" customWidth="1"/>
    <col min="6929" max="6929" width="9.5703125" style="139" customWidth="1"/>
    <col min="6930" max="6930" width="8.85546875" style="139" customWidth="1"/>
    <col min="6931" max="7168" width="9.140625" style="139"/>
    <col min="7169" max="7169" width="20.140625" style="139" bestFit="1" customWidth="1"/>
    <col min="7170" max="7170" width="11" style="139" customWidth="1"/>
    <col min="7171" max="7171" width="12.28515625" style="139" customWidth="1"/>
    <col min="7172" max="7172" width="12.140625" style="139" customWidth="1"/>
    <col min="7173" max="7173" width="9.7109375" style="139" customWidth="1"/>
    <col min="7174" max="7174" width="12.7109375" style="139" customWidth="1"/>
    <col min="7175" max="7175" width="12.5703125" style="139" customWidth="1"/>
    <col min="7176" max="7176" width="11.28515625" style="139" customWidth="1"/>
    <col min="7177" max="7177" width="8.7109375" style="139" customWidth="1"/>
    <col min="7178" max="7178" width="11.28515625" style="139" customWidth="1"/>
    <col min="7179" max="7179" width="10.28515625" style="139" customWidth="1"/>
    <col min="7180" max="7181" width="9.7109375" style="139" bestFit="1" customWidth="1"/>
    <col min="7182" max="7182" width="11.28515625" style="139" customWidth="1"/>
    <col min="7183" max="7183" width="9.7109375" style="139" customWidth="1"/>
    <col min="7184" max="7184" width="12.28515625" style="139" customWidth="1"/>
    <col min="7185" max="7185" width="9.5703125" style="139" customWidth="1"/>
    <col min="7186" max="7186" width="8.85546875" style="139" customWidth="1"/>
    <col min="7187" max="7424" width="9.140625" style="139"/>
    <col min="7425" max="7425" width="20.140625" style="139" bestFit="1" customWidth="1"/>
    <col min="7426" max="7426" width="11" style="139" customWidth="1"/>
    <col min="7427" max="7427" width="12.28515625" style="139" customWidth="1"/>
    <col min="7428" max="7428" width="12.140625" style="139" customWidth="1"/>
    <col min="7429" max="7429" width="9.7109375" style="139" customWidth="1"/>
    <col min="7430" max="7430" width="12.7109375" style="139" customWidth="1"/>
    <col min="7431" max="7431" width="12.5703125" style="139" customWidth="1"/>
    <col min="7432" max="7432" width="11.28515625" style="139" customWidth="1"/>
    <col min="7433" max="7433" width="8.7109375" style="139" customWidth="1"/>
    <col min="7434" max="7434" width="11.28515625" style="139" customWidth="1"/>
    <col min="7435" max="7435" width="10.28515625" style="139" customWidth="1"/>
    <col min="7436" max="7437" width="9.7109375" style="139" bestFit="1" customWidth="1"/>
    <col min="7438" max="7438" width="11.28515625" style="139" customWidth="1"/>
    <col min="7439" max="7439" width="9.7109375" style="139" customWidth="1"/>
    <col min="7440" max="7440" width="12.28515625" style="139" customWidth="1"/>
    <col min="7441" max="7441" width="9.5703125" style="139" customWidth="1"/>
    <col min="7442" max="7442" width="8.85546875" style="139" customWidth="1"/>
    <col min="7443" max="7680" width="9.140625" style="139"/>
    <col min="7681" max="7681" width="20.140625" style="139" bestFit="1" customWidth="1"/>
    <col min="7682" max="7682" width="11" style="139" customWidth="1"/>
    <col min="7683" max="7683" width="12.28515625" style="139" customWidth="1"/>
    <col min="7684" max="7684" width="12.140625" style="139" customWidth="1"/>
    <col min="7685" max="7685" width="9.7109375" style="139" customWidth="1"/>
    <col min="7686" max="7686" width="12.7109375" style="139" customWidth="1"/>
    <col min="7687" max="7687" width="12.5703125" style="139" customWidth="1"/>
    <col min="7688" max="7688" width="11.28515625" style="139" customWidth="1"/>
    <col min="7689" max="7689" width="8.7109375" style="139" customWidth="1"/>
    <col min="7690" max="7690" width="11.28515625" style="139" customWidth="1"/>
    <col min="7691" max="7691" width="10.28515625" style="139" customWidth="1"/>
    <col min="7692" max="7693" width="9.7109375" style="139" bestFit="1" customWidth="1"/>
    <col min="7694" max="7694" width="11.28515625" style="139" customWidth="1"/>
    <col min="7695" max="7695" width="9.7109375" style="139" customWidth="1"/>
    <col min="7696" max="7696" width="12.28515625" style="139" customWidth="1"/>
    <col min="7697" max="7697" width="9.5703125" style="139" customWidth="1"/>
    <col min="7698" max="7698" width="8.85546875" style="139" customWidth="1"/>
    <col min="7699" max="7936" width="9.140625" style="139"/>
    <col min="7937" max="7937" width="20.140625" style="139" bestFit="1" customWidth="1"/>
    <col min="7938" max="7938" width="11" style="139" customWidth="1"/>
    <col min="7939" max="7939" width="12.28515625" style="139" customWidth="1"/>
    <col min="7940" max="7940" width="12.140625" style="139" customWidth="1"/>
    <col min="7941" max="7941" width="9.7109375" style="139" customWidth="1"/>
    <col min="7942" max="7942" width="12.7109375" style="139" customWidth="1"/>
    <col min="7943" max="7943" width="12.5703125" style="139" customWidth="1"/>
    <col min="7944" max="7944" width="11.28515625" style="139" customWidth="1"/>
    <col min="7945" max="7945" width="8.7109375" style="139" customWidth="1"/>
    <col min="7946" max="7946" width="11.28515625" style="139" customWidth="1"/>
    <col min="7947" max="7947" width="10.28515625" style="139" customWidth="1"/>
    <col min="7948" max="7949" width="9.7109375" style="139" bestFit="1" customWidth="1"/>
    <col min="7950" max="7950" width="11.28515625" style="139" customWidth="1"/>
    <col min="7951" max="7951" width="9.7109375" style="139" customWidth="1"/>
    <col min="7952" max="7952" width="12.28515625" style="139" customWidth="1"/>
    <col min="7953" max="7953" width="9.5703125" style="139" customWidth="1"/>
    <col min="7954" max="7954" width="8.85546875" style="139" customWidth="1"/>
    <col min="7955" max="8192" width="9.140625" style="139"/>
    <col min="8193" max="8193" width="20.140625" style="139" bestFit="1" customWidth="1"/>
    <col min="8194" max="8194" width="11" style="139" customWidth="1"/>
    <col min="8195" max="8195" width="12.28515625" style="139" customWidth="1"/>
    <col min="8196" max="8196" width="12.140625" style="139" customWidth="1"/>
    <col min="8197" max="8197" width="9.7109375" style="139" customWidth="1"/>
    <col min="8198" max="8198" width="12.7109375" style="139" customWidth="1"/>
    <col min="8199" max="8199" width="12.5703125" style="139" customWidth="1"/>
    <col min="8200" max="8200" width="11.28515625" style="139" customWidth="1"/>
    <col min="8201" max="8201" width="8.7109375" style="139" customWidth="1"/>
    <col min="8202" max="8202" width="11.28515625" style="139" customWidth="1"/>
    <col min="8203" max="8203" width="10.28515625" style="139" customWidth="1"/>
    <col min="8204" max="8205" width="9.7109375" style="139" bestFit="1" customWidth="1"/>
    <col min="8206" max="8206" width="11.28515625" style="139" customWidth="1"/>
    <col min="8207" max="8207" width="9.7109375" style="139" customWidth="1"/>
    <col min="8208" max="8208" width="12.28515625" style="139" customWidth="1"/>
    <col min="8209" max="8209" width="9.5703125" style="139" customWidth="1"/>
    <col min="8210" max="8210" width="8.85546875" style="139" customWidth="1"/>
    <col min="8211" max="8448" width="9.140625" style="139"/>
    <col min="8449" max="8449" width="20.140625" style="139" bestFit="1" customWidth="1"/>
    <col min="8450" max="8450" width="11" style="139" customWidth="1"/>
    <col min="8451" max="8451" width="12.28515625" style="139" customWidth="1"/>
    <col min="8452" max="8452" width="12.140625" style="139" customWidth="1"/>
    <col min="8453" max="8453" width="9.7109375" style="139" customWidth="1"/>
    <col min="8454" max="8454" width="12.7109375" style="139" customWidth="1"/>
    <col min="8455" max="8455" width="12.5703125" style="139" customWidth="1"/>
    <col min="8456" max="8456" width="11.28515625" style="139" customWidth="1"/>
    <col min="8457" max="8457" width="8.7109375" style="139" customWidth="1"/>
    <col min="8458" max="8458" width="11.28515625" style="139" customWidth="1"/>
    <col min="8459" max="8459" width="10.28515625" style="139" customWidth="1"/>
    <col min="8460" max="8461" width="9.7109375" style="139" bestFit="1" customWidth="1"/>
    <col min="8462" max="8462" width="11.28515625" style="139" customWidth="1"/>
    <col min="8463" max="8463" width="9.7109375" style="139" customWidth="1"/>
    <col min="8464" max="8464" width="12.28515625" style="139" customWidth="1"/>
    <col min="8465" max="8465" width="9.5703125" style="139" customWidth="1"/>
    <col min="8466" max="8466" width="8.85546875" style="139" customWidth="1"/>
    <col min="8467" max="8704" width="9.140625" style="139"/>
    <col min="8705" max="8705" width="20.140625" style="139" bestFit="1" customWidth="1"/>
    <col min="8706" max="8706" width="11" style="139" customWidth="1"/>
    <col min="8707" max="8707" width="12.28515625" style="139" customWidth="1"/>
    <col min="8708" max="8708" width="12.140625" style="139" customWidth="1"/>
    <col min="8709" max="8709" width="9.7109375" style="139" customWidth="1"/>
    <col min="8710" max="8710" width="12.7109375" style="139" customWidth="1"/>
    <col min="8711" max="8711" width="12.5703125" style="139" customWidth="1"/>
    <col min="8712" max="8712" width="11.28515625" style="139" customWidth="1"/>
    <col min="8713" max="8713" width="8.7109375" style="139" customWidth="1"/>
    <col min="8714" max="8714" width="11.28515625" style="139" customWidth="1"/>
    <col min="8715" max="8715" width="10.28515625" style="139" customWidth="1"/>
    <col min="8716" max="8717" width="9.7109375" style="139" bestFit="1" customWidth="1"/>
    <col min="8718" max="8718" width="11.28515625" style="139" customWidth="1"/>
    <col min="8719" max="8719" width="9.7109375" style="139" customWidth="1"/>
    <col min="8720" max="8720" width="12.28515625" style="139" customWidth="1"/>
    <col min="8721" max="8721" width="9.5703125" style="139" customWidth="1"/>
    <col min="8722" max="8722" width="8.85546875" style="139" customWidth="1"/>
    <col min="8723" max="8960" width="9.140625" style="139"/>
    <col min="8961" max="8961" width="20.140625" style="139" bestFit="1" customWidth="1"/>
    <col min="8962" max="8962" width="11" style="139" customWidth="1"/>
    <col min="8963" max="8963" width="12.28515625" style="139" customWidth="1"/>
    <col min="8964" max="8964" width="12.140625" style="139" customWidth="1"/>
    <col min="8965" max="8965" width="9.7109375" style="139" customWidth="1"/>
    <col min="8966" max="8966" width="12.7109375" style="139" customWidth="1"/>
    <col min="8967" max="8967" width="12.5703125" style="139" customWidth="1"/>
    <col min="8968" max="8968" width="11.28515625" style="139" customWidth="1"/>
    <col min="8969" max="8969" width="8.7109375" style="139" customWidth="1"/>
    <col min="8970" max="8970" width="11.28515625" style="139" customWidth="1"/>
    <col min="8971" max="8971" width="10.28515625" style="139" customWidth="1"/>
    <col min="8972" max="8973" width="9.7109375" style="139" bestFit="1" customWidth="1"/>
    <col min="8974" max="8974" width="11.28515625" style="139" customWidth="1"/>
    <col min="8975" max="8975" width="9.7109375" style="139" customWidth="1"/>
    <col min="8976" max="8976" width="12.28515625" style="139" customWidth="1"/>
    <col min="8977" max="8977" width="9.5703125" style="139" customWidth="1"/>
    <col min="8978" max="8978" width="8.85546875" style="139" customWidth="1"/>
    <col min="8979" max="9216" width="9.140625" style="139"/>
    <col min="9217" max="9217" width="20.140625" style="139" bestFit="1" customWidth="1"/>
    <col min="9218" max="9218" width="11" style="139" customWidth="1"/>
    <col min="9219" max="9219" width="12.28515625" style="139" customWidth="1"/>
    <col min="9220" max="9220" width="12.140625" style="139" customWidth="1"/>
    <col min="9221" max="9221" width="9.7109375" style="139" customWidth="1"/>
    <col min="9222" max="9222" width="12.7109375" style="139" customWidth="1"/>
    <col min="9223" max="9223" width="12.5703125" style="139" customWidth="1"/>
    <col min="9224" max="9224" width="11.28515625" style="139" customWidth="1"/>
    <col min="9225" max="9225" width="8.7109375" style="139" customWidth="1"/>
    <col min="9226" max="9226" width="11.28515625" style="139" customWidth="1"/>
    <col min="9227" max="9227" width="10.28515625" style="139" customWidth="1"/>
    <col min="9228" max="9229" width="9.7109375" style="139" bestFit="1" customWidth="1"/>
    <col min="9230" max="9230" width="11.28515625" style="139" customWidth="1"/>
    <col min="9231" max="9231" width="9.7109375" style="139" customWidth="1"/>
    <col min="9232" max="9232" width="12.28515625" style="139" customWidth="1"/>
    <col min="9233" max="9233" width="9.5703125" style="139" customWidth="1"/>
    <col min="9234" max="9234" width="8.85546875" style="139" customWidth="1"/>
    <col min="9235" max="9472" width="9.140625" style="139"/>
    <col min="9473" max="9473" width="20.140625" style="139" bestFit="1" customWidth="1"/>
    <col min="9474" max="9474" width="11" style="139" customWidth="1"/>
    <col min="9475" max="9475" width="12.28515625" style="139" customWidth="1"/>
    <col min="9476" max="9476" width="12.140625" style="139" customWidth="1"/>
    <col min="9477" max="9477" width="9.7109375" style="139" customWidth="1"/>
    <col min="9478" max="9478" width="12.7109375" style="139" customWidth="1"/>
    <col min="9479" max="9479" width="12.5703125" style="139" customWidth="1"/>
    <col min="9480" max="9480" width="11.28515625" style="139" customWidth="1"/>
    <col min="9481" max="9481" width="8.7109375" style="139" customWidth="1"/>
    <col min="9482" max="9482" width="11.28515625" style="139" customWidth="1"/>
    <col min="9483" max="9483" width="10.28515625" style="139" customWidth="1"/>
    <col min="9484" max="9485" width="9.7109375" style="139" bestFit="1" customWidth="1"/>
    <col min="9486" max="9486" width="11.28515625" style="139" customWidth="1"/>
    <col min="9487" max="9487" width="9.7109375" style="139" customWidth="1"/>
    <col min="9488" max="9488" width="12.28515625" style="139" customWidth="1"/>
    <col min="9489" max="9489" width="9.5703125" style="139" customWidth="1"/>
    <col min="9490" max="9490" width="8.85546875" style="139" customWidth="1"/>
    <col min="9491" max="9728" width="9.140625" style="139"/>
    <col min="9729" max="9729" width="20.140625" style="139" bestFit="1" customWidth="1"/>
    <col min="9730" max="9730" width="11" style="139" customWidth="1"/>
    <col min="9731" max="9731" width="12.28515625" style="139" customWidth="1"/>
    <col min="9732" max="9732" width="12.140625" style="139" customWidth="1"/>
    <col min="9733" max="9733" width="9.7109375" style="139" customWidth="1"/>
    <col min="9734" max="9734" width="12.7109375" style="139" customWidth="1"/>
    <col min="9735" max="9735" width="12.5703125" style="139" customWidth="1"/>
    <col min="9736" max="9736" width="11.28515625" style="139" customWidth="1"/>
    <col min="9737" max="9737" width="8.7109375" style="139" customWidth="1"/>
    <col min="9738" max="9738" width="11.28515625" style="139" customWidth="1"/>
    <col min="9739" max="9739" width="10.28515625" style="139" customWidth="1"/>
    <col min="9740" max="9741" width="9.7109375" style="139" bestFit="1" customWidth="1"/>
    <col min="9742" max="9742" width="11.28515625" style="139" customWidth="1"/>
    <col min="9743" max="9743" width="9.7109375" style="139" customWidth="1"/>
    <col min="9744" max="9744" width="12.28515625" style="139" customWidth="1"/>
    <col min="9745" max="9745" width="9.5703125" style="139" customWidth="1"/>
    <col min="9746" max="9746" width="8.85546875" style="139" customWidth="1"/>
    <col min="9747" max="9984" width="9.140625" style="139"/>
    <col min="9985" max="9985" width="20.140625" style="139" bestFit="1" customWidth="1"/>
    <col min="9986" max="9986" width="11" style="139" customWidth="1"/>
    <col min="9987" max="9987" width="12.28515625" style="139" customWidth="1"/>
    <col min="9988" max="9988" width="12.140625" style="139" customWidth="1"/>
    <col min="9989" max="9989" width="9.7109375" style="139" customWidth="1"/>
    <col min="9990" max="9990" width="12.7109375" style="139" customWidth="1"/>
    <col min="9991" max="9991" width="12.5703125" style="139" customWidth="1"/>
    <col min="9992" max="9992" width="11.28515625" style="139" customWidth="1"/>
    <col min="9993" max="9993" width="8.7109375" style="139" customWidth="1"/>
    <col min="9994" max="9994" width="11.28515625" style="139" customWidth="1"/>
    <col min="9995" max="9995" width="10.28515625" style="139" customWidth="1"/>
    <col min="9996" max="9997" width="9.7109375" style="139" bestFit="1" customWidth="1"/>
    <col min="9998" max="9998" width="11.28515625" style="139" customWidth="1"/>
    <col min="9999" max="9999" width="9.7109375" style="139" customWidth="1"/>
    <col min="10000" max="10000" width="12.28515625" style="139" customWidth="1"/>
    <col min="10001" max="10001" width="9.5703125" style="139" customWidth="1"/>
    <col min="10002" max="10002" width="8.85546875" style="139" customWidth="1"/>
    <col min="10003" max="10240" width="9.140625" style="139"/>
    <col min="10241" max="10241" width="20.140625" style="139" bestFit="1" customWidth="1"/>
    <col min="10242" max="10242" width="11" style="139" customWidth="1"/>
    <col min="10243" max="10243" width="12.28515625" style="139" customWidth="1"/>
    <col min="10244" max="10244" width="12.140625" style="139" customWidth="1"/>
    <col min="10245" max="10245" width="9.7109375" style="139" customWidth="1"/>
    <col min="10246" max="10246" width="12.7109375" style="139" customWidth="1"/>
    <col min="10247" max="10247" width="12.5703125" style="139" customWidth="1"/>
    <col min="10248" max="10248" width="11.28515625" style="139" customWidth="1"/>
    <col min="10249" max="10249" width="8.7109375" style="139" customWidth="1"/>
    <col min="10250" max="10250" width="11.28515625" style="139" customWidth="1"/>
    <col min="10251" max="10251" width="10.28515625" style="139" customWidth="1"/>
    <col min="10252" max="10253" width="9.7109375" style="139" bestFit="1" customWidth="1"/>
    <col min="10254" max="10254" width="11.28515625" style="139" customWidth="1"/>
    <col min="10255" max="10255" width="9.7109375" style="139" customWidth="1"/>
    <col min="10256" max="10256" width="12.28515625" style="139" customWidth="1"/>
    <col min="10257" max="10257" width="9.5703125" style="139" customWidth="1"/>
    <col min="10258" max="10258" width="8.85546875" style="139" customWidth="1"/>
    <col min="10259" max="10496" width="9.140625" style="139"/>
    <col min="10497" max="10497" width="20.140625" style="139" bestFit="1" customWidth="1"/>
    <col min="10498" max="10498" width="11" style="139" customWidth="1"/>
    <col min="10499" max="10499" width="12.28515625" style="139" customWidth="1"/>
    <col min="10500" max="10500" width="12.140625" style="139" customWidth="1"/>
    <col min="10501" max="10501" width="9.7109375" style="139" customWidth="1"/>
    <col min="10502" max="10502" width="12.7109375" style="139" customWidth="1"/>
    <col min="10503" max="10503" width="12.5703125" style="139" customWidth="1"/>
    <col min="10504" max="10504" width="11.28515625" style="139" customWidth="1"/>
    <col min="10505" max="10505" width="8.7109375" style="139" customWidth="1"/>
    <col min="10506" max="10506" width="11.28515625" style="139" customWidth="1"/>
    <col min="10507" max="10507" width="10.28515625" style="139" customWidth="1"/>
    <col min="10508" max="10509" width="9.7109375" style="139" bestFit="1" customWidth="1"/>
    <col min="10510" max="10510" width="11.28515625" style="139" customWidth="1"/>
    <col min="10511" max="10511" width="9.7109375" style="139" customWidth="1"/>
    <col min="10512" max="10512" width="12.28515625" style="139" customWidth="1"/>
    <col min="10513" max="10513" width="9.5703125" style="139" customWidth="1"/>
    <col min="10514" max="10514" width="8.85546875" style="139" customWidth="1"/>
    <col min="10515" max="10752" width="9.140625" style="139"/>
    <col min="10753" max="10753" width="20.140625" style="139" bestFit="1" customWidth="1"/>
    <col min="10754" max="10754" width="11" style="139" customWidth="1"/>
    <col min="10755" max="10755" width="12.28515625" style="139" customWidth="1"/>
    <col min="10756" max="10756" width="12.140625" style="139" customWidth="1"/>
    <col min="10757" max="10757" width="9.7109375" style="139" customWidth="1"/>
    <col min="10758" max="10758" width="12.7109375" style="139" customWidth="1"/>
    <col min="10759" max="10759" width="12.5703125" style="139" customWidth="1"/>
    <col min="10760" max="10760" width="11.28515625" style="139" customWidth="1"/>
    <col min="10761" max="10761" width="8.7109375" style="139" customWidth="1"/>
    <col min="10762" max="10762" width="11.28515625" style="139" customWidth="1"/>
    <col min="10763" max="10763" width="10.28515625" style="139" customWidth="1"/>
    <col min="10764" max="10765" width="9.7109375" style="139" bestFit="1" customWidth="1"/>
    <col min="10766" max="10766" width="11.28515625" style="139" customWidth="1"/>
    <col min="10767" max="10767" width="9.7109375" style="139" customWidth="1"/>
    <col min="10768" max="10768" width="12.28515625" style="139" customWidth="1"/>
    <col min="10769" max="10769" width="9.5703125" style="139" customWidth="1"/>
    <col min="10770" max="10770" width="8.85546875" style="139" customWidth="1"/>
    <col min="10771" max="11008" width="9.140625" style="139"/>
    <col min="11009" max="11009" width="20.140625" style="139" bestFit="1" customWidth="1"/>
    <col min="11010" max="11010" width="11" style="139" customWidth="1"/>
    <col min="11011" max="11011" width="12.28515625" style="139" customWidth="1"/>
    <col min="11012" max="11012" width="12.140625" style="139" customWidth="1"/>
    <col min="11013" max="11013" width="9.7109375" style="139" customWidth="1"/>
    <col min="11014" max="11014" width="12.7109375" style="139" customWidth="1"/>
    <col min="11015" max="11015" width="12.5703125" style="139" customWidth="1"/>
    <col min="11016" max="11016" width="11.28515625" style="139" customWidth="1"/>
    <col min="11017" max="11017" width="8.7109375" style="139" customWidth="1"/>
    <col min="11018" max="11018" width="11.28515625" style="139" customWidth="1"/>
    <col min="11019" max="11019" width="10.28515625" style="139" customWidth="1"/>
    <col min="11020" max="11021" width="9.7109375" style="139" bestFit="1" customWidth="1"/>
    <col min="11022" max="11022" width="11.28515625" style="139" customWidth="1"/>
    <col min="11023" max="11023" width="9.7109375" style="139" customWidth="1"/>
    <col min="11024" max="11024" width="12.28515625" style="139" customWidth="1"/>
    <col min="11025" max="11025" width="9.5703125" style="139" customWidth="1"/>
    <col min="11026" max="11026" width="8.85546875" style="139" customWidth="1"/>
    <col min="11027" max="11264" width="9.140625" style="139"/>
    <col min="11265" max="11265" width="20.140625" style="139" bestFit="1" customWidth="1"/>
    <col min="11266" max="11266" width="11" style="139" customWidth="1"/>
    <col min="11267" max="11267" width="12.28515625" style="139" customWidth="1"/>
    <col min="11268" max="11268" width="12.140625" style="139" customWidth="1"/>
    <col min="11269" max="11269" width="9.7109375" style="139" customWidth="1"/>
    <col min="11270" max="11270" width="12.7109375" style="139" customWidth="1"/>
    <col min="11271" max="11271" width="12.5703125" style="139" customWidth="1"/>
    <col min="11272" max="11272" width="11.28515625" style="139" customWidth="1"/>
    <col min="11273" max="11273" width="8.7109375" style="139" customWidth="1"/>
    <col min="11274" max="11274" width="11.28515625" style="139" customWidth="1"/>
    <col min="11275" max="11275" width="10.28515625" style="139" customWidth="1"/>
    <col min="11276" max="11277" width="9.7109375" style="139" bestFit="1" customWidth="1"/>
    <col min="11278" max="11278" width="11.28515625" style="139" customWidth="1"/>
    <col min="11279" max="11279" width="9.7109375" style="139" customWidth="1"/>
    <col min="11280" max="11280" width="12.28515625" style="139" customWidth="1"/>
    <col min="11281" max="11281" width="9.5703125" style="139" customWidth="1"/>
    <col min="11282" max="11282" width="8.85546875" style="139" customWidth="1"/>
    <col min="11283" max="11520" width="9.140625" style="139"/>
    <col min="11521" max="11521" width="20.140625" style="139" bestFit="1" customWidth="1"/>
    <col min="11522" max="11522" width="11" style="139" customWidth="1"/>
    <col min="11523" max="11523" width="12.28515625" style="139" customWidth="1"/>
    <col min="11524" max="11524" width="12.140625" style="139" customWidth="1"/>
    <col min="11525" max="11525" width="9.7109375" style="139" customWidth="1"/>
    <col min="11526" max="11526" width="12.7109375" style="139" customWidth="1"/>
    <col min="11527" max="11527" width="12.5703125" style="139" customWidth="1"/>
    <col min="11528" max="11528" width="11.28515625" style="139" customWidth="1"/>
    <col min="11529" max="11529" width="8.7109375" style="139" customWidth="1"/>
    <col min="11530" max="11530" width="11.28515625" style="139" customWidth="1"/>
    <col min="11531" max="11531" width="10.28515625" style="139" customWidth="1"/>
    <col min="11532" max="11533" width="9.7109375" style="139" bestFit="1" customWidth="1"/>
    <col min="11534" max="11534" width="11.28515625" style="139" customWidth="1"/>
    <col min="11535" max="11535" width="9.7109375" style="139" customWidth="1"/>
    <col min="11536" max="11536" width="12.28515625" style="139" customWidth="1"/>
    <col min="11537" max="11537" width="9.5703125" style="139" customWidth="1"/>
    <col min="11538" max="11538" width="8.85546875" style="139" customWidth="1"/>
    <col min="11539" max="11776" width="9.140625" style="139"/>
    <col min="11777" max="11777" width="20.140625" style="139" bestFit="1" customWidth="1"/>
    <col min="11778" max="11778" width="11" style="139" customWidth="1"/>
    <col min="11779" max="11779" width="12.28515625" style="139" customWidth="1"/>
    <col min="11780" max="11780" width="12.140625" style="139" customWidth="1"/>
    <col min="11781" max="11781" width="9.7109375" style="139" customWidth="1"/>
    <col min="11782" max="11782" width="12.7109375" style="139" customWidth="1"/>
    <col min="11783" max="11783" width="12.5703125" style="139" customWidth="1"/>
    <col min="11784" max="11784" width="11.28515625" style="139" customWidth="1"/>
    <col min="11785" max="11785" width="8.7109375" style="139" customWidth="1"/>
    <col min="11786" max="11786" width="11.28515625" style="139" customWidth="1"/>
    <col min="11787" max="11787" width="10.28515625" style="139" customWidth="1"/>
    <col min="11788" max="11789" width="9.7109375" style="139" bestFit="1" customWidth="1"/>
    <col min="11790" max="11790" width="11.28515625" style="139" customWidth="1"/>
    <col min="11791" max="11791" width="9.7109375" style="139" customWidth="1"/>
    <col min="11792" max="11792" width="12.28515625" style="139" customWidth="1"/>
    <col min="11793" max="11793" width="9.5703125" style="139" customWidth="1"/>
    <col min="11794" max="11794" width="8.85546875" style="139" customWidth="1"/>
    <col min="11795" max="12032" width="9.140625" style="139"/>
    <col min="12033" max="12033" width="20.140625" style="139" bestFit="1" customWidth="1"/>
    <col min="12034" max="12034" width="11" style="139" customWidth="1"/>
    <col min="12035" max="12035" width="12.28515625" style="139" customWidth="1"/>
    <col min="12036" max="12036" width="12.140625" style="139" customWidth="1"/>
    <col min="12037" max="12037" width="9.7109375" style="139" customWidth="1"/>
    <col min="12038" max="12038" width="12.7109375" style="139" customWidth="1"/>
    <col min="12039" max="12039" width="12.5703125" style="139" customWidth="1"/>
    <col min="12040" max="12040" width="11.28515625" style="139" customWidth="1"/>
    <col min="12041" max="12041" width="8.7109375" style="139" customWidth="1"/>
    <col min="12042" max="12042" width="11.28515625" style="139" customWidth="1"/>
    <col min="12043" max="12043" width="10.28515625" style="139" customWidth="1"/>
    <col min="12044" max="12045" width="9.7109375" style="139" bestFit="1" customWidth="1"/>
    <col min="12046" max="12046" width="11.28515625" style="139" customWidth="1"/>
    <col min="12047" max="12047" width="9.7109375" style="139" customWidth="1"/>
    <col min="12048" max="12048" width="12.28515625" style="139" customWidth="1"/>
    <col min="12049" max="12049" width="9.5703125" style="139" customWidth="1"/>
    <col min="12050" max="12050" width="8.85546875" style="139" customWidth="1"/>
    <col min="12051" max="12288" width="9.140625" style="139"/>
    <col min="12289" max="12289" width="20.140625" style="139" bestFit="1" customWidth="1"/>
    <col min="12290" max="12290" width="11" style="139" customWidth="1"/>
    <col min="12291" max="12291" width="12.28515625" style="139" customWidth="1"/>
    <col min="12292" max="12292" width="12.140625" style="139" customWidth="1"/>
    <col min="12293" max="12293" width="9.7109375" style="139" customWidth="1"/>
    <col min="12294" max="12294" width="12.7109375" style="139" customWidth="1"/>
    <col min="12295" max="12295" width="12.5703125" style="139" customWidth="1"/>
    <col min="12296" max="12296" width="11.28515625" style="139" customWidth="1"/>
    <col min="12297" max="12297" width="8.7109375" style="139" customWidth="1"/>
    <col min="12298" max="12298" width="11.28515625" style="139" customWidth="1"/>
    <col min="12299" max="12299" width="10.28515625" style="139" customWidth="1"/>
    <col min="12300" max="12301" width="9.7109375" style="139" bestFit="1" customWidth="1"/>
    <col min="12302" max="12302" width="11.28515625" style="139" customWidth="1"/>
    <col min="12303" max="12303" width="9.7109375" style="139" customWidth="1"/>
    <col min="12304" max="12304" width="12.28515625" style="139" customWidth="1"/>
    <col min="12305" max="12305" width="9.5703125" style="139" customWidth="1"/>
    <col min="12306" max="12306" width="8.85546875" style="139" customWidth="1"/>
    <col min="12307" max="12544" width="9.140625" style="139"/>
    <col min="12545" max="12545" width="20.140625" style="139" bestFit="1" customWidth="1"/>
    <col min="12546" max="12546" width="11" style="139" customWidth="1"/>
    <col min="12547" max="12547" width="12.28515625" style="139" customWidth="1"/>
    <col min="12548" max="12548" width="12.140625" style="139" customWidth="1"/>
    <col min="12549" max="12549" width="9.7109375" style="139" customWidth="1"/>
    <col min="12550" max="12550" width="12.7109375" style="139" customWidth="1"/>
    <col min="12551" max="12551" width="12.5703125" style="139" customWidth="1"/>
    <col min="12552" max="12552" width="11.28515625" style="139" customWidth="1"/>
    <col min="12553" max="12553" width="8.7109375" style="139" customWidth="1"/>
    <col min="12554" max="12554" width="11.28515625" style="139" customWidth="1"/>
    <col min="12555" max="12555" width="10.28515625" style="139" customWidth="1"/>
    <col min="12556" max="12557" width="9.7109375" style="139" bestFit="1" customWidth="1"/>
    <col min="12558" max="12558" width="11.28515625" style="139" customWidth="1"/>
    <col min="12559" max="12559" width="9.7109375" style="139" customWidth="1"/>
    <col min="12560" max="12560" width="12.28515625" style="139" customWidth="1"/>
    <col min="12561" max="12561" width="9.5703125" style="139" customWidth="1"/>
    <col min="12562" max="12562" width="8.85546875" style="139" customWidth="1"/>
    <col min="12563" max="12800" width="9.140625" style="139"/>
    <col min="12801" max="12801" width="20.140625" style="139" bestFit="1" customWidth="1"/>
    <col min="12802" max="12802" width="11" style="139" customWidth="1"/>
    <col min="12803" max="12803" width="12.28515625" style="139" customWidth="1"/>
    <col min="12804" max="12804" width="12.140625" style="139" customWidth="1"/>
    <col min="12805" max="12805" width="9.7109375" style="139" customWidth="1"/>
    <col min="12806" max="12806" width="12.7109375" style="139" customWidth="1"/>
    <col min="12807" max="12807" width="12.5703125" style="139" customWidth="1"/>
    <col min="12808" max="12808" width="11.28515625" style="139" customWidth="1"/>
    <col min="12809" max="12809" width="8.7109375" style="139" customWidth="1"/>
    <col min="12810" max="12810" width="11.28515625" style="139" customWidth="1"/>
    <col min="12811" max="12811" width="10.28515625" style="139" customWidth="1"/>
    <col min="12812" max="12813" width="9.7109375" style="139" bestFit="1" customWidth="1"/>
    <col min="12814" max="12814" width="11.28515625" style="139" customWidth="1"/>
    <col min="12815" max="12815" width="9.7109375" style="139" customWidth="1"/>
    <col min="12816" max="12816" width="12.28515625" style="139" customWidth="1"/>
    <col min="12817" max="12817" width="9.5703125" style="139" customWidth="1"/>
    <col min="12818" max="12818" width="8.85546875" style="139" customWidth="1"/>
    <col min="12819" max="13056" width="9.140625" style="139"/>
    <col min="13057" max="13057" width="20.140625" style="139" bestFit="1" customWidth="1"/>
    <col min="13058" max="13058" width="11" style="139" customWidth="1"/>
    <col min="13059" max="13059" width="12.28515625" style="139" customWidth="1"/>
    <col min="13060" max="13060" width="12.140625" style="139" customWidth="1"/>
    <col min="13061" max="13061" width="9.7109375" style="139" customWidth="1"/>
    <col min="13062" max="13062" width="12.7109375" style="139" customWidth="1"/>
    <col min="13063" max="13063" width="12.5703125" style="139" customWidth="1"/>
    <col min="13064" max="13064" width="11.28515625" style="139" customWidth="1"/>
    <col min="13065" max="13065" width="8.7109375" style="139" customWidth="1"/>
    <col min="13066" max="13066" width="11.28515625" style="139" customWidth="1"/>
    <col min="13067" max="13067" width="10.28515625" style="139" customWidth="1"/>
    <col min="13068" max="13069" width="9.7109375" style="139" bestFit="1" customWidth="1"/>
    <col min="13070" max="13070" width="11.28515625" style="139" customWidth="1"/>
    <col min="13071" max="13071" width="9.7109375" style="139" customWidth="1"/>
    <col min="13072" max="13072" width="12.28515625" style="139" customWidth="1"/>
    <col min="13073" max="13073" width="9.5703125" style="139" customWidth="1"/>
    <col min="13074" max="13074" width="8.85546875" style="139" customWidth="1"/>
    <col min="13075" max="13312" width="9.140625" style="139"/>
    <col min="13313" max="13313" width="20.140625" style="139" bestFit="1" customWidth="1"/>
    <col min="13314" max="13314" width="11" style="139" customWidth="1"/>
    <col min="13315" max="13315" width="12.28515625" style="139" customWidth="1"/>
    <col min="13316" max="13316" width="12.140625" style="139" customWidth="1"/>
    <col min="13317" max="13317" width="9.7109375" style="139" customWidth="1"/>
    <col min="13318" max="13318" width="12.7109375" style="139" customWidth="1"/>
    <col min="13319" max="13319" width="12.5703125" style="139" customWidth="1"/>
    <col min="13320" max="13320" width="11.28515625" style="139" customWidth="1"/>
    <col min="13321" max="13321" width="8.7109375" style="139" customWidth="1"/>
    <col min="13322" max="13322" width="11.28515625" style="139" customWidth="1"/>
    <col min="13323" max="13323" width="10.28515625" style="139" customWidth="1"/>
    <col min="13324" max="13325" width="9.7109375" style="139" bestFit="1" customWidth="1"/>
    <col min="13326" max="13326" width="11.28515625" style="139" customWidth="1"/>
    <col min="13327" max="13327" width="9.7109375" style="139" customWidth="1"/>
    <col min="13328" max="13328" width="12.28515625" style="139" customWidth="1"/>
    <col min="13329" max="13329" width="9.5703125" style="139" customWidth="1"/>
    <col min="13330" max="13330" width="8.85546875" style="139" customWidth="1"/>
    <col min="13331" max="13568" width="9.140625" style="139"/>
    <col min="13569" max="13569" width="20.140625" style="139" bestFit="1" customWidth="1"/>
    <col min="13570" max="13570" width="11" style="139" customWidth="1"/>
    <col min="13571" max="13571" width="12.28515625" style="139" customWidth="1"/>
    <col min="13572" max="13572" width="12.140625" style="139" customWidth="1"/>
    <col min="13573" max="13573" width="9.7109375" style="139" customWidth="1"/>
    <col min="13574" max="13574" width="12.7109375" style="139" customWidth="1"/>
    <col min="13575" max="13575" width="12.5703125" style="139" customWidth="1"/>
    <col min="13576" max="13576" width="11.28515625" style="139" customWidth="1"/>
    <col min="13577" max="13577" width="8.7109375" style="139" customWidth="1"/>
    <col min="13578" max="13578" width="11.28515625" style="139" customWidth="1"/>
    <col min="13579" max="13579" width="10.28515625" style="139" customWidth="1"/>
    <col min="13580" max="13581" width="9.7109375" style="139" bestFit="1" customWidth="1"/>
    <col min="13582" max="13582" width="11.28515625" style="139" customWidth="1"/>
    <col min="13583" max="13583" width="9.7109375" style="139" customWidth="1"/>
    <col min="13584" max="13584" width="12.28515625" style="139" customWidth="1"/>
    <col min="13585" max="13585" width="9.5703125" style="139" customWidth="1"/>
    <col min="13586" max="13586" width="8.85546875" style="139" customWidth="1"/>
    <col min="13587" max="13824" width="9.140625" style="139"/>
    <col min="13825" max="13825" width="20.140625" style="139" bestFit="1" customWidth="1"/>
    <col min="13826" max="13826" width="11" style="139" customWidth="1"/>
    <col min="13827" max="13827" width="12.28515625" style="139" customWidth="1"/>
    <col min="13828" max="13828" width="12.140625" style="139" customWidth="1"/>
    <col min="13829" max="13829" width="9.7109375" style="139" customWidth="1"/>
    <col min="13830" max="13830" width="12.7109375" style="139" customWidth="1"/>
    <col min="13831" max="13831" width="12.5703125" style="139" customWidth="1"/>
    <col min="13832" max="13832" width="11.28515625" style="139" customWidth="1"/>
    <col min="13833" max="13833" width="8.7109375" style="139" customWidth="1"/>
    <col min="13834" max="13834" width="11.28515625" style="139" customWidth="1"/>
    <col min="13835" max="13835" width="10.28515625" style="139" customWidth="1"/>
    <col min="13836" max="13837" width="9.7109375" style="139" bestFit="1" customWidth="1"/>
    <col min="13838" max="13838" width="11.28515625" style="139" customWidth="1"/>
    <col min="13839" max="13839" width="9.7109375" style="139" customWidth="1"/>
    <col min="13840" max="13840" width="12.28515625" style="139" customWidth="1"/>
    <col min="13841" max="13841" width="9.5703125" style="139" customWidth="1"/>
    <col min="13842" max="13842" width="8.85546875" style="139" customWidth="1"/>
    <col min="13843" max="14080" width="9.140625" style="139"/>
    <col min="14081" max="14081" width="20.140625" style="139" bestFit="1" customWidth="1"/>
    <col min="14082" max="14082" width="11" style="139" customWidth="1"/>
    <col min="14083" max="14083" width="12.28515625" style="139" customWidth="1"/>
    <col min="14084" max="14084" width="12.140625" style="139" customWidth="1"/>
    <col min="14085" max="14085" width="9.7109375" style="139" customWidth="1"/>
    <col min="14086" max="14086" width="12.7109375" style="139" customWidth="1"/>
    <col min="14087" max="14087" width="12.5703125" style="139" customWidth="1"/>
    <col min="14088" max="14088" width="11.28515625" style="139" customWidth="1"/>
    <col min="14089" max="14089" width="8.7109375" style="139" customWidth="1"/>
    <col min="14090" max="14090" width="11.28515625" style="139" customWidth="1"/>
    <col min="14091" max="14091" width="10.28515625" style="139" customWidth="1"/>
    <col min="14092" max="14093" width="9.7109375" style="139" bestFit="1" customWidth="1"/>
    <col min="14094" max="14094" width="11.28515625" style="139" customWidth="1"/>
    <col min="14095" max="14095" width="9.7109375" style="139" customWidth="1"/>
    <col min="14096" max="14096" width="12.28515625" style="139" customWidth="1"/>
    <col min="14097" max="14097" width="9.5703125" style="139" customWidth="1"/>
    <col min="14098" max="14098" width="8.85546875" style="139" customWidth="1"/>
    <col min="14099" max="14336" width="9.140625" style="139"/>
    <col min="14337" max="14337" width="20.140625" style="139" bestFit="1" customWidth="1"/>
    <col min="14338" max="14338" width="11" style="139" customWidth="1"/>
    <col min="14339" max="14339" width="12.28515625" style="139" customWidth="1"/>
    <col min="14340" max="14340" width="12.140625" style="139" customWidth="1"/>
    <col min="14341" max="14341" width="9.7109375" style="139" customWidth="1"/>
    <col min="14342" max="14342" width="12.7109375" style="139" customWidth="1"/>
    <col min="14343" max="14343" width="12.5703125" style="139" customWidth="1"/>
    <col min="14344" max="14344" width="11.28515625" style="139" customWidth="1"/>
    <col min="14345" max="14345" width="8.7109375" style="139" customWidth="1"/>
    <col min="14346" max="14346" width="11.28515625" style="139" customWidth="1"/>
    <col min="14347" max="14347" width="10.28515625" style="139" customWidth="1"/>
    <col min="14348" max="14349" width="9.7109375" style="139" bestFit="1" customWidth="1"/>
    <col min="14350" max="14350" width="11.28515625" style="139" customWidth="1"/>
    <col min="14351" max="14351" width="9.7109375" style="139" customWidth="1"/>
    <col min="14352" max="14352" width="12.28515625" style="139" customWidth="1"/>
    <col min="14353" max="14353" width="9.5703125" style="139" customWidth="1"/>
    <col min="14354" max="14354" width="8.85546875" style="139" customWidth="1"/>
    <col min="14355" max="14592" width="9.140625" style="139"/>
    <col min="14593" max="14593" width="20.140625" style="139" bestFit="1" customWidth="1"/>
    <col min="14594" max="14594" width="11" style="139" customWidth="1"/>
    <col min="14595" max="14595" width="12.28515625" style="139" customWidth="1"/>
    <col min="14596" max="14596" width="12.140625" style="139" customWidth="1"/>
    <col min="14597" max="14597" width="9.7109375" style="139" customWidth="1"/>
    <col min="14598" max="14598" width="12.7109375" style="139" customWidth="1"/>
    <col min="14599" max="14599" width="12.5703125" style="139" customWidth="1"/>
    <col min="14600" max="14600" width="11.28515625" style="139" customWidth="1"/>
    <col min="14601" max="14601" width="8.7109375" style="139" customWidth="1"/>
    <col min="14602" max="14602" width="11.28515625" style="139" customWidth="1"/>
    <col min="14603" max="14603" width="10.28515625" style="139" customWidth="1"/>
    <col min="14604" max="14605" width="9.7109375" style="139" bestFit="1" customWidth="1"/>
    <col min="14606" max="14606" width="11.28515625" style="139" customWidth="1"/>
    <col min="14607" max="14607" width="9.7109375" style="139" customWidth="1"/>
    <col min="14608" max="14608" width="12.28515625" style="139" customWidth="1"/>
    <col min="14609" max="14609" width="9.5703125" style="139" customWidth="1"/>
    <col min="14610" max="14610" width="8.85546875" style="139" customWidth="1"/>
    <col min="14611" max="14848" width="9.140625" style="139"/>
    <col min="14849" max="14849" width="20.140625" style="139" bestFit="1" customWidth="1"/>
    <col min="14850" max="14850" width="11" style="139" customWidth="1"/>
    <col min="14851" max="14851" width="12.28515625" style="139" customWidth="1"/>
    <col min="14852" max="14852" width="12.140625" style="139" customWidth="1"/>
    <col min="14853" max="14853" width="9.7109375" style="139" customWidth="1"/>
    <col min="14854" max="14854" width="12.7109375" style="139" customWidth="1"/>
    <col min="14855" max="14855" width="12.5703125" style="139" customWidth="1"/>
    <col min="14856" max="14856" width="11.28515625" style="139" customWidth="1"/>
    <col min="14857" max="14857" width="8.7109375" style="139" customWidth="1"/>
    <col min="14858" max="14858" width="11.28515625" style="139" customWidth="1"/>
    <col min="14859" max="14859" width="10.28515625" style="139" customWidth="1"/>
    <col min="14860" max="14861" width="9.7109375" style="139" bestFit="1" customWidth="1"/>
    <col min="14862" max="14862" width="11.28515625" style="139" customWidth="1"/>
    <col min="14863" max="14863" width="9.7109375" style="139" customWidth="1"/>
    <col min="14864" max="14864" width="12.28515625" style="139" customWidth="1"/>
    <col min="14865" max="14865" width="9.5703125" style="139" customWidth="1"/>
    <col min="14866" max="14866" width="8.85546875" style="139" customWidth="1"/>
    <col min="14867" max="15104" width="9.140625" style="139"/>
    <col min="15105" max="15105" width="20.140625" style="139" bestFit="1" customWidth="1"/>
    <col min="15106" max="15106" width="11" style="139" customWidth="1"/>
    <col min="15107" max="15107" width="12.28515625" style="139" customWidth="1"/>
    <col min="15108" max="15108" width="12.140625" style="139" customWidth="1"/>
    <col min="15109" max="15109" width="9.7109375" style="139" customWidth="1"/>
    <col min="15110" max="15110" width="12.7109375" style="139" customWidth="1"/>
    <col min="15111" max="15111" width="12.5703125" style="139" customWidth="1"/>
    <col min="15112" max="15112" width="11.28515625" style="139" customWidth="1"/>
    <col min="15113" max="15113" width="8.7109375" style="139" customWidth="1"/>
    <col min="15114" max="15114" width="11.28515625" style="139" customWidth="1"/>
    <col min="15115" max="15115" width="10.28515625" style="139" customWidth="1"/>
    <col min="15116" max="15117" width="9.7109375" style="139" bestFit="1" customWidth="1"/>
    <col min="15118" max="15118" width="11.28515625" style="139" customWidth="1"/>
    <col min="15119" max="15119" width="9.7109375" style="139" customWidth="1"/>
    <col min="15120" max="15120" width="12.28515625" style="139" customWidth="1"/>
    <col min="15121" max="15121" width="9.5703125" style="139" customWidth="1"/>
    <col min="15122" max="15122" width="8.85546875" style="139" customWidth="1"/>
    <col min="15123" max="15360" width="9.140625" style="139"/>
    <col min="15361" max="15361" width="20.140625" style="139" bestFit="1" customWidth="1"/>
    <col min="15362" max="15362" width="11" style="139" customWidth="1"/>
    <col min="15363" max="15363" width="12.28515625" style="139" customWidth="1"/>
    <col min="15364" max="15364" width="12.140625" style="139" customWidth="1"/>
    <col min="15365" max="15365" width="9.7109375" style="139" customWidth="1"/>
    <col min="15366" max="15366" width="12.7109375" style="139" customWidth="1"/>
    <col min="15367" max="15367" width="12.5703125" style="139" customWidth="1"/>
    <col min="15368" max="15368" width="11.28515625" style="139" customWidth="1"/>
    <col min="15369" max="15369" width="8.7109375" style="139" customWidth="1"/>
    <col min="15370" max="15370" width="11.28515625" style="139" customWidth="1"/>
    <col min="15371" max="15371" width="10.28515625" style="139" customWidth="1"/>
    <col min="15372" max="15373" width="9.7109375" style="139" bestFit="1" customWidth="1"/>
    <col min="15374" max="15374" width="11.28515625" style="139" customWidth="1"/>
    <col min="15375" max="15375" width="9.7109375" style="139" customWidth="1"/>
    <col min="15376" max="15376" width="12.28515625" style="139" customWidth="1"/>
    <col min="15377" max="15377" width="9.5703125" style="139" customWidth="1"/>
    <col min="15378" max="15378" width="8.85546875" style="139" customWidth="1"/>
    <col min="15379" max="15616" width="9.140625" style="139"/>
    <col min="15617" max="15617" width="20.140625" style="139" bestFit="1" customWidth="1"/>
    <col min="15618" max="15618" width="11" style="139" customWidth="1"/>
    <col min="15619" max="15619" width="12.28515625" style="139" customWidth="1"/>
    <col min="15620" max="15620" width="12.140625" style="139" customWidth="1"/>
    <col min="15621" max="15621" width="9.7109375" style="139" customWidth="1"/>
    <col min="15622" max="15622" width="12.7109375" style="139" customWidth="1"/>
    <col min="15623" max="15623" width="12.5703125" style="139" customWidth="1"/>
    <col min="15624" max="15624" width="11.28515625" style="139" customWidth="1"/>
    <col min="15625" max="15625" width="8.7109375" style="139" customWidth="1"/>
    <col min="15626" max="15626" width="11.28515625" style="139" customWidth="1"/>
    <col min="15627" max="15627" width="10.28515625" style="139" customWidth="1"/>
    <col min="15628" max="15629" width="9.7109375" style="139" bestFit="1" customWidth="1"/>
    <col min="15630" max="15630" width="11.28515625" style="139" customWidth="1"/>
    <col min="15631" max="15631" width="9.7109375" style="139" customWidth="1"/>
    <col min="15632" max="15632" width="12.28515625" style="139" customWidth="1"/>
    <col min="15633" max="15633" width="9.5703125" style="139" customWidth="1"/>
    <col min="15634" max="15634" width="8.85546875" style="139" customWidth="1"/>
    <col min="15635" max="15872" width="9.140625" style="139"/>
    <col min="15873" max="15873" width="20.140625" style="139" bestFit="1" customWidth="1"/>
    <col min="15874" max="15874" width="11" style="139" customWidth="1"/>
    <col min="15875" max="15875" width="12.28515625" style="139" customWidth="1"/>
    <col min="15876" max="15876" width="12.140625" style="139" customWidth="1"/>
    <col min="15877" max="15877" width="9.7109375" style="139" customWidth="1"/>
    <col min="15878" max="15878" width="12.7109375" style="139" customWidth="1"/>
    <col min="15879" max="15879" width="12.5703125" style="139" customWidth="1"/>
    <col min="15880" max="15880" width="11.28515625" style="139" customWidth="1"/>
    <col min="15881" max="15881" width="8.7109375" style="139" customWidth="1"/>
    <col min="15882" max="15882" width="11.28515625" style="139" customWidth="1"/>
    <col min="15883" max="15883" width="10.28515625" style="139" customWidth="1"/>
    <col min="15884" max="15885" width="9.7109375" style="139" bestFit="1" customWidth="1"/>
    <col min="15886" max="15886" width="11.28515625" style="139" customWidth="1"/>
    <col min="15887" max="15887" width="9.7109375" style="139" customWidth="1"/>
    <col min="15888" max="15888" width="12.28515625" style="139" customWidth="1"/>
    <col min="15889" max="15889" width="9.5703125" style="139" customWidth="1"/>
    <col min="15890" max="15890" width="8.85546875" style="139" customWidth="1"/>
    <col min="15891" max="16128" width="9.140625" style="139"/>
    <col min="16129" max="16129" width="20.140625" style="139" bestFit="1" customWidth="1"/>
    <col min="16130" max="16130" width="11" style="139" customWidth="1"/>
    <col min="16131" max="16131" width="12.28515625" style="139" customWidth="1"/>
    <col min="16132" max="16132" width="12.140625" style="139" customWidth="1"/>
    <col min="16133" max="16133" width="9.7109375" style="139" customWidth="1"/>
    <col min="16134" max="16134" width="12.7109375" style="139" customWidth="1"/>
    <col min="16135" max="16135" width="12.5703125" style="139" customWidth="1"/>
    <col min="16136" max="16136" width="11.28515625" style="139" customWidth="1"/>
    <col min="16137" max="16137" width="8.7109375" style="139" customWidth="1"/>
    <col min="16138" max="16138" width="11.28515625" style="139" customWidth="1"/>
    <col min="16139" max="16139" width="10.28515625" style="139" customWidth="1"/>
    <col min="16140" max="16141" width="9.7109375" style="139" bestFit="1" customWidth="1"/>
    <col min="16142" max="16142" width="11.28515625" style="139" customWidth="1"/>
    <col min="16143" max="16143" width="9.7109375" style="139" customWidth="1"/>
    <col min="16144" max="16144" width="12.28515625" style="139" customWidth="1"/>
    <col min="16145" max="16145" width="9.5703125" style="139" customWidth="1"/>
    <col min="16146" max="16146" width="8.85546875" style="139" customWidth="1"/>
    <col min="16147" max="16384" width="9.140625" style="139"/>
  </cols>
  <sheetData>
    <row r="1" spans="1:18" s="154" customFormat="1" ht="43.15" x14ac:dyDescent="0.3">
      <c r="A1" s="249" t="s">
        <v>3</v>
      </c>
      <c r="B1" s="250" t="str">
        <f>'Systems - Revenue'!B1</f>
        <v>2016 Population</v>
      </c>
      <c r="C1" s="250" t="s">
        <v>336</v>
      </c>
      <c r="D1" s="250" t="s">
        <v>335</v>
      </c>
      <c r="E1" s="250" t="s">
        <v>298</v>
      </c>
      <c r="F1" s="250" t="s">
        <v>334</v>
      </c>
      <c r="G1" s="250" t="s">
        <v>333</v>
      </c>
      <c r="H1" s="250" t="s">
        <v>332</v>
      </c>
      <c r="I1" s="250" t="s">
        <v>331</v>
      </c>
      <c r="J1" s="250" t="s">
        <v>330</v>
      </c>
      <c r="K1" s="250" t="s">
        <v>329</v>
      </c>
      <c r="L1" s="250" t="s">
        <v>328</v>
      </c>
      <c r="M1" s="250" t="s">
        <v>327</v>
      </c>
      <c r="N1" s="250" t="s">
        <v>326</v>
      </c>
      <c r="O1" s="250" t="s">
        <v>325</v>
      </c>
      <c r="P1" s="250" t="s">
        <v>318</v>
      </c>
      <c r="Q1" s="250" t="s">
        <v>324</v>
      </c>
      <c r="R1" s="251" t="s">
        <v>323</v>
      </c>
    </row>
    <row r="2" spans="1:18" ht="14.45" x14ac:dyDescent="0.3">
      <c r="A2" s="159" t="s">
        <v>320</v>
      </c>
      <c r="B2" s="160">
        <f>'Systems - Revenue'!B2</f>
        <v>192743</v>
      </c>
      <c r="C2" s="175">
        <v>1831122</v>
      </c>
      <c r="D2" s="175">
        <v>886501</v>
      </c>
      <c r="E2" s="175">
        <v>34426</v>
      </c>
      <c r="F2" s="175">
        <v>265555</v>
      </c>
      <c r="G2" s="175">
        <v>57391</v>
      </c>
      <c r="H2" s="175">
        <v>221692</v>
      </c>
      <c r="I2" s="175">
        <v>8580</v>
      </c>
      <c r="J2" s="163">
        <v>307915</v>
      </c>
      <c r="K2" s="163">
        <v>2788</v>
      </c>
      <c r="L2" s="163">
        <v>117339</v>
      </c>
      <c r="M2" s="175">
        <v>63343</v>
      </c>
      <c r="N2" s="175">
        <v>91731</v>
      </c>
      <c r="O2" s="175">
        <v>128544</v>
      </c>
      <c r="P2" s="175">
        <f t="shared" ref="P2:P8" si="0">SUM(C2:O2)</f>
        <v>4016927</v>
      </c>
      <c r="Q2" s="162">
        <f t="shared" ref="Q2:Q9" si="1">(P2-N2)/B2</f>
        <v>20.364921164452145</v>
      </c>
      <c r="R2" s="176">
        <f t="shared" ref="R2:R9" si="2">D2/B2</f>
        <v>4.5993940117150816</v>
      </c>
    </row>
    <row r="3" spans="1:18" ht="14.45" x14ac:dyDescent="0.3">
      <c r="A3" s="159" t="s">
        <v>272</v>
      </c>
      <c r="B3" s="160">
        <f>'Systems - Revenue'!B3</f>
        <v>296672</v>
      </c>
      <c r="C3" s="175">
        <v>1872562</v>
      </c>
      <c r="D3" s="175">
        <v>1072433</v>
      </c>
      <c r="E3" s="175">
        <v>63366</v>
      </c>
      <c r="F3" s="175">
        <v>421219</v>
      </c>
      <c r="G3" s="175">
        <v>129019</v>
      </c>
      <c r="H3" s="175">
        <v>613285</v>
      </c>
      <c r="I3" s="175">
        <v>0</v>
      </c>
      <c r="J3" s="163">
        <v>200552</v>
      </c>
      <c r="K3" s="163">
        <v>0</v>
      </c>
      <c r="L3" s="163">
        <v>65077</v>
      </c>
      <c r="M3" s="175">
        <v>120443</v>
      </c>
      <c r="N3" s="175">
        <v>0</v>
      </c>
      <c r="O3" s="175">
        <v>0</v>
      </c>
      <c r="P3" s="175">
        <f t="shared" si="0"/>
        <v>4557956</v>
      </c>
      <c r="Q3" s="162">
        <f t="shared" si="1"/>
        <v>15.363620429295652</v>
      </c>
      <c r="R3" s="176">
        <f t="shared" si="2"/>
        <v>3.6148777100636393</v>
      </c>
    </row>
    <row r="4" spans="1:18" ht="14.45" x14ac:dyDescent="0.3">
      <c r="A4" s="159" t="s">
        <v>273</v>
      </c>
      <c r="B4" s="160">
        <f>'Systems - Revenue'!B4</f>
        <v>174483</v>
      </c>
      <c r="C4" s="175">
        <v>1086824</v>
      </c>
      <c r="D4" s="175">
        <v>0</v>
      </c>
      <c r="E4" s="175">
        <v>43678</v>
      </c>
      <c r="F4" s="175">
        <v>296165</v>
      </c>
      <c r="G4" s="175">
        <v>74985</v>
      </c>
      <c r="H4" s="175">
        <v>265062</v>
      </c>
      <c r="I4" s="175">
        <v>151697</v>
      </c>
      <c r="J4" s="163">
        <v>367478</v>
      </c>
      <c r="K4" s="163">
        <v>68347</v>
      </c>
      <c r="L4" s="163">
        <v>34889</v>
      </c>
      <c r="M4" s="175">
        <v>187927</v>
      </c>
      <c r="N4" s="175">
        <v>110471</v>
      </c>
      <c r="O4" s="175">
        <v>0</v>
      </c>
      <c r="P4" s="175">
        <f t="shared" si="0"/>
        <v>2687523</v>
      </c>
      <c r="Q4" s="162">
        <f t="shared" si="1"/>
        <v>14.769645180332754</v>
      </c>
      <c r="R4" s="176">
        <f t="shared" si="2"/>
        <v>0</v>
      </c>
    </row>
    <row r="5" spans="1:18" ht="14.45" x14ac:dyDescent="0.3">
      <c r="A5" s="159" t="s">
        <v>321</v>
      </c>
      <c r="B5" s="160">
        <f>'Systems - Revenue'!B5</f>
        <v>210815</v>
      </c>
      <c r="C5" s="175">
        <v>1664506</v>
      </c>
      <c r="D5" s="175">
        <v>650663</v>
      </c>
      <c r="E5" s="175">
        <v>20518</v>
      </c>
      <c r="F5" s="175">
        <v>163183</v>
      </c>
      <c r="G5" s="175">
        <v>59421</v>
      </c>
      <c r="H5" s="175">
        <v>428741</v>
      </c>
      <c r="I5" s="175">
        <v>0</v>
      </c>
      <c r="J5" s="163">
        <v>158792</v>
      </c>
      <c r="K5" s="163">
        <v>0</v>
      </c>
      <c r="L5" s="163">
        <v>53351</v>
      </c>
      <c r="M5" s="175">
        <v>191111</v>
      </c>
      <c r="N5" s="175">
        <v>113315</v>
      </c>
      <c r="O5" s="175">
        <v>0</v>
      </c>
      <c r="P5" s="175">
        <f t="shared" si="0"/>
        <v>3503601</v>
      </c>
      <c r="Q5" s="162">
        <f t="shared" si="1"/>
        <v>16.081806323079476</v>
      </c>
      <c r="R5" s="176">
        <f t="shared" si="2"/>
        <v>3.0864170006878067</v>
      </c>
    </row>
    <row r="6" spans="1:18" ht="14.45" x14ac:dyDescent="0.3">
      <c r="A6" s="159" t="s">
        <v>275</v>
      </c>
      <c r="B6" s="160">
        <f>'Systems - Revenue'!B6</f>
        <v>166636</v>
      </c>
      <c r="C6" s="175">
        <v>1204769</v>
      </c>
      <c r="D6" s="175">
        <v>681660</v>
      </c>
      <c r="E6" s="175">
        <v>33838</v>
      </c>
      <c r="F6" s="175">
        <v>84511</v>
      </c>
      <c r="G6" s="175">
        <v>96016</v>
      </c>
      <c r="H6" s="175">
        <v>111727</v>
      </c>
      <c r="I6" s="175">
        <v>0</v>
      </c>
      <c r="J6" s="163">
        <v>204864</v>
      </c>
      <c r="K6" s="163">
        <v>59146</v>
      </c>
      <c r="L6" s="163">
        <v>24249</v>
      </c>
      <c r="M6" s="175">
        <v>119971</v>
      </c>
      <c r="N6" s="175">
        <v>65788</v>
      </c>
      <c r="O6" s="175">
        <v>49199</v>
      </c>
      <c r="P6" s="175">
        <f t="shared" si="0"/>
        <v>2735738</v>
      </c>
      <c r="Q6" s="162">
        <f t="shared" si="1"/>
        <v>16.022648167262776</v>
      </c>
      <c r="R6" s="176">
        <f t="shared" si="2"/>
        <v>4.0907126911351686</v>
      </c>
    </row>
    <row r="7" spans="1:18" ht="14.45" x14ac:dyDescent="0.3">
      <c r="A7" s="159" t="s">
        <v>276</v>
      </c>
      <c r="B7" s="160">
        <f>'Systems - Revenue'!B7</f>
        <v>105725</v>
      </c>
      <c r="C7" s="175">
        <v>829616</v>
      </c>
      <c r="D7" s="175">
        <v>462714</v>
      </c>
      <c r="E7" s="175">
        <v>0</v>
      </c>
      <c r="F7" s="175">
        <v>140797</v>
      </c>
      <c r="G7" s="175">
        <v>59996</v>
      </c>
      <c r="H7" s="175">
        <v>64919</v>
      </c>
      <c r="I7" s="175">
        <v>21731</v>
      </c>
      <c r="J7" s="163">
        <v>51519</v>
      </c>
      <c r="K7" s="163">
        <v>0</v>
      </c>
      <c r="L7" s="163">
        <v>35737</v>
      </c>
      <c r="M7" s="175">
        <v>47420</v>
      </c>
      <c r="N7" s="175">
        <v>103145</v>
      </c>
      <c r="O7" s="175">
        <v>0</v>
      </c>
      <c r="P7" s="175">
        <f t="shared" si="0"/>
        <v>1817594</v>
      </c>
      <c r="Q7" s="162">
        <f t="shared" si="1"/>
        <v>16.216117285410263</v>
      </c>
      <c r="R7" s="176">
        <f t="shared" si="2"/>
        <v>4.376580751950816</v>
      </c>
    </row>
    <row r="8" spans="1:18" ht="14.45" x14ac:dyDescent="0.3">
      <c r="A8" s="159" t="s">
        <v>322</v>
      </c>
      <c r="B8" s="160">
        <f>'Systems - Revenue'!B8</f>
        <v>287938</v>
      </c>
      <c r="C8" s="175">
        <v>1664479</v>
      </c>
      <c r="D8" s="175">
        <v>621972</v>
      </c>
      <c r="E8" s="175">
        <v>35449</v>
      </c>
      <c r="F8" s="175">
        <v>233396</v>
      </c>
      <c r="G8" s="175">
        <v>124607</v>
      </c>
      <c r="H8" s="175">
        <v>16051</v>
      </c>
      <c r="I8" s="175">
        <v>0</v>
      </c>
      <c r="J8" s="163">
        <v>193355</v>
      </c>
      <c r="K8" s="163">
        <v>0</v>
      </c>
      <c r="L8" s="163">
        <v>74590</v>
      </c>
      <c r="M8" s="175">
        <v>77859</v>
      </c>
      <c r="N8" s="175">
        <v>127499</v>
      </c>
      <c r="O8" s="175">
        <v>0</v>
      </c>
      <c r="P8" s="175">
        <f t="shared" si="0"/>
        <v>3169257</v>
      </c>
      <c r="Q8" s="162">
        <f t="shared" si="1"/>
        <v>10.563933902437331</v>
      </c>
      <c r="R8" s="176">
        <f t="shared" si="2"/>
        <v>2.1600900193791719</v>
      </c>
    </row>
    <row r="9" spans="1:18" s="141" customFormat="1" ht="15" thickBot="1" x14ac:dyDescent="0.35">
      <c r="A9" s="164" t="s">
        <v>278</v>
      </c>
      <c r="B9" s="165">
        <f t="shared" ref="B9:P9" si="3">SUM(B2:B8)</f>
        <v>1435012</v>
      </c>
      <c r="C9" s="177">
        <f t="shared" si="3"/>
        <v>10153878</v>
      </c>
      <c r="D9" s="177">
        <f t="shared" si="3"/>
        <v>4375943</v>
      </c>
      <c r="E9" s="177">
        <f t="shared" si="3"/>
        <v>231275</v>
      </c>
      <c r="F9" s="177">
        <f t="shared" si="3"/>
        <v>1604826</v>
      </c>
      <c r="G9" s="177">
        <f t="shared" si="3"/>
        <v>601435</v>
      </c>
      <c r="H9" s="177">
        <f t="shared" si="3"/>
        <v>1721477</v>
      </c>
      <c r="I9" s="177">
        <f t="shared" si="3"/>
        <v>182008</v>
      </c>
      <c r="J9" s="177">
        <f t="shared" si="3"/>
        <v>1484475</v>
      </c>
      <c r="K9" s="177">
        <f t="shared" si="3"/>
        <v>130281</v>
      </c>
      <c r="L9" s="177">
        <f t="shared" si="3"/>
        <v>405232</v>
      </c>
      <c r="M9" s="177">
        <f t="shared" si="3"/>
        <v>808074</v>
      </c>
      <c r="N9" s="177">
        <f t="shared" si="3"/>
        <v>611949</v>
      </c>
      <c r="O9" s="177">
        <f t="shared" si="3"/>
        <v>177743</v>
      </c>
      <c r="P9" s="177">
        <f t="shared" si="3"/>
        <v>22488596</v>
      </c>
      <c r="Q9" s="167">
        <f t="shared" si="1"/>
        <v>15.24492269054196</v>
      </c>
      <c r="R9" s="178">
        <f t="shared" si="2"/>
        <v>3.0494121303515231</v>
      </c>
    </row>
  </sheetData>
  <conditionalFormatting sqref="A2:R9">
    <cfRule type="expression" dxfId="0" priority="1" stopIfTrue="1">
      <formula>MOD(ROW(),2)=1</formula>
    </cfRule>
  </conditionalFormatting>
  <printOptions horizontalCentered="1"/>
  <pageMargins left="0.5" right="0.5" top="1" bottom="0.5" header="0.3" footer="0.3"/>
  <pageSetup orientation="landscape" r:id="rId1"/>
  <headerFooter alignWithMargins="0">
    <oddHeader>&amp;L&amp;G&amp;C&amp;"Calibri,Regular"&amp;12 2015 Financial Data
Library Systems - Expenditures</oddHeader>
  </headerFooter>
  <colBreaks count="1" manualBreakCount="1">
    <brk id="9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4"/>
  <sheetViews>
    <sheetView zoomScaleNormal="100" workbookViewId="0">
      <pane xSplit="1" ySplit="1" topLeftCell="B2" activePane="bottomRight" state="frozen"/>
      <selection activeCell="K8" sqref="K8"/>
      <selection pane="topRight" activeCell="K8" sqref="K8"/>
      <selection pane="bottomLeft" activeCell="K8" sqref="K8"/>
      <selection pane="bottomRight" activeCell="L12" sqref="L12"/>
    </sheetView>
  </sheetViews>
  <sheetFormatPr defaultColWidth="9.140625" defaultRowHeight="11.25" x14ac:dyDescent="0.2"/>
  <cols>
    <col min="1" max="1" width="42.42578125" style="143" customWidth="1"/>
    <col min="2" max="2" width="10.140625" style="150" customWidth="1"/>
    <col min="3" max="3" width="11.28515625" style="150" customWidth="1"/>
    <col min="4" max="4" width="10.140625" style="150" customWidth="1"/>
    <col min="5" max="5" width="10.7109375" style="150" bestFit="1" customWidth="1"/>
    <col min="6" max="6" width="9.5703125" style="150" customWidth="1"/>
    <col min="7" max="7" width="10.140625" style="150" customWidth="1"/>
    <col min="8" max="8" width="9.140625" style="150" bestFit="1" customWidth="1"/>
    <col min="9" max="9" width="10.5703125" style="151" bestFit="1" customWidth="1"/>
    <col min="10" max="10" width="10.5703125" style="152" bestFit="1" customWidth="1"/>
    <col min="11" max="256" width="9.140625" style="143"/>
    <col min="257" max="257" width="42.42578125" style="143" customWidth="1"/>
    <col min="258" max="258" width="10.140625" style="143" customWidth="1"/>
    <col min="259" max="259" width="11.28515625" style="143" customWidth="1"/>
    <col min="260" max="261" width="10.140625" style="143" customWidth="1"/>
    <col min="262" max="262" width="9.5703125" style="143" customWidth="1"/>
    <col min="263" max="263" width="10.140625" style="143" customWidth="1"/>
    <col min="264" max="264" width="9.85546875" style="143" customWidth="1"/>
    <col min="265" max="265" width="10.42578125" style="143" customWidth="1"/>
    <col min="266" max="266" width="10" style="143" customWidth="1"/>
    <col min="267" max="512" width="9.140625" style="143"/>
    <col min="513" max="513" width="42.42578125" style="143" customWidth="1"/>
    <col min="514" max="514" width="10.140625" style="143" customWidth="1"/>
    <col min="515" max="515" width="11.28515625" style="143" customWidth="1"/>
    <col min="516" max="517" width="10.140625" style="143" customWidth="1"/>
    <col min="518" max="518" width="9.5703125" style="143" customWidth="1"/>
    <col min="519" max="519" width="10.140625" style="143" customWidth="1"/>
    <col min="520" max="520" width="9.85546875" style="143" customWidth="1"/>
    <col min="521" max="521" width="10.42578125" style="143" customWidth="1"/>
    <col min="522" max="522" width="10" style="143" customWidth="1"/>
    <col min="523" max="768" width="9.140625" style="143"/>
    <col min="769" max="769" width="42.42578125" style="143" customWidth="1"/>
    <col min="770" max="770" width="10.140625" style="143" customWidth="1"/>
    <col min="771" max="771" width="11.28515625" style="143" customWidth="1"/>
    <col min="772" max="773" width="10.140625" style="143" customWidth="1"/>
    <col min="774" max="774" width="9.5703125" style="143" customWidth="1"/>
    <col min="775" max="775" width="10.140625" style="143" customWidth="1"/>
    <col min="776" max="776" width="9.85546875" style="143" customWidth="1"/>
    <col min="777" max="777" width="10.42578125" style="143" customWidth="1"/>
    <col min="778" max="778" width="10" style="143" customWidth="1"/>
    <col min="779" max="1024" width="9.140625" style="143"/>
    <col min="1025" max="1025" width="42.42578125" style="143" customWidth="1"/>
    <col min="1026" max="1026" width="10.140625" style="143" customWidth="1"/>
    <col min="1027" max="1027" width="11.28515625" style="143" customWidth="1"/>
    <col min="1028" max="1029" width="10.140625" style="143" customWidth="1"/>
    <col min="1030" max="1030" width="9.5703125" style="143" customWidth="1"/>
    <col min="1031" max="1031" width="10.140625" style="143" customWidth="1"/>
    <col min="1032" max="1032" width="9.85546875" style="143" customWidth="1"/>
    <col min="1033" max="1033" width="10.42578125" style="143" customWidth="1"/>
    <col min="1034" max="1034" width="10" style="143" customWidth="1"/>
    <col min="1035" max="1280" width="9.140625" style="143"/>
    <col min="1281" max="1281" width="42.42578125" style="143" customWidth="1"/>
    <col min="1282" max="1282" width="10.140625" style="143" customWidth="1"/>
    <col min="1283" max="1283" width="11.28515625" style="143" customWidth="1"/>
    <col min="1284" max="1285" width="10.140625" style="143" customWidth="1"/>
    <col min="1286" max="1286" width="9.5703125" style="143" customWidth="1"/>
    <col min="1287" max="1287" width="10.140625" style="143" customWidth="1"/>
    <col min="1288" max="1288" width="9.85546875" style="143" customWidth="1"/>
    <col min="1289" max="1289" width="10.42578125" style="143" customWidth="1"/>
    <col min="1290" max="1290" width="10" style="143" customWidth="1"/>
    <col min="1291" max="1536" width="9.140625" style="143"/>
    <col min="1537" max="1537" width="42.42578125" style="143" customWidth="1"/>
    <col min="1538" max="1538" width="10.140625" style="143" customWidth="1"/>
    <col min="1539" max="1539" width="11.28515625" style="143" customWidth="1"/>
    <col min="1540" max="1541" width="10.140625" style="143" customWidth="1"/>
    <col min="1542" max="1542" width="9.5703125" style="143" customWidth="1"/>
    <col min="1543" max="1543" width="10.140625" style="143" customWidth="1"/>
    <col min="1544" max="1544" width="9.85546875" style="143" customWidth="1"/>
    <col min="1545" max="1545" width="10.42578125" style="143" customWidth="1"/>
    <col min="1546" max="1546" width="10" style="143" customWidth="1"/>
    <col min="1547" max="1792" width="9.140625" style="143"/>
    <col min="1793" max="1793" width="42.42578125" style="143" customWidth="1"/>
    <col min="1794" max="1794" width="10.140625" style="143" customWidth="1"/>
    <col min="1795" max="1795" width="11.28515625" style="143" customWidth="1"/>
    <col min="1796" max="1797" width="10.140625" style="143" customWidth="1"/>
    <col min="1798" max="1798" width="9.5703125" style="143" customWidth="1"/>
    <col min="1799" max="1799" width="10.140625" style="143" customWidth="1"/>
    <col min="1800" max="1800" width="9.85546875" style="143" customWidth="1"/>
    <col min="1801" max="1801" width="10.42578125" style="143" customWidth="1"/>
    <col min="1802" max="1802" width="10" style="143" customWidth="1"/>
    <col min="1803" max="2048" width="9.140625" style="143"/>
    <col min="2049" max="2049" width="42.42578125" style="143" customWidth="1"/>
    <col min="2050" max="2050" width="10.140625" style="143" customWidth="1"/>
    <col min="2051" max="2051" width="11.28515625" style="143" customWidth="1"/>
    <col min="2052" max="2053" width="10.140625" style="143" customWidth="1"/>
    <col min="2054" max="2054" width="9.5703125" style="143" customWidth="1"/>
    <col min="2055" max="2055" width="10.140625" style="143" customWidth="1"/>
    <col min="2056" max="2056" width="9.85546875" style="143" customWidth="1"/>
    <col min="2057" max="2057" width="10.42578125" style="143" customWidth="1"/>
    <col min="2058" max="2058" width="10" style="143" customWidth="1"/>
    <col min="2059" max="2304" width="9.140625" style="143"/>
    <col min="2305" max="2305" width="42.42578125" style="143" customWidth="1"/>
    <col min="2306" max="2306" width="10.140625" style="143" customWidth="1"/>
    <col min="2307" max="2307" width="11.28515625" style="143" customWidth="1"/>
    <col min="2308" max="2309" width="10.140625" style="143" customWidth="1"/>
    <col min="2310" max="2310" width="9.5703125" style="143" customWidth="1"/>
    <col min="2311" max="2311" width="10.140625" style="143" customWidth="1"/>
    <col min="2312" max="2312" width="9.85546875" style="143" customWidth="1"/>
    <col min="2313" max="2313" width="10.42578125" style="143" customWidth="1"/>
    <col min="2314" max="2314" width="10" style="143" customWidth="1"/>
    <col min="2315" max="2560" width="9.140625" style="143"/>
    <col min="2561" max="2561" width="42.42578125" style="143" customWidth="1"/>
    <col min="2562" max="2562" width="10.140625" style="143" customWidth="1"/>
    <col min="2563" max="2563" width="11.28515625" style="143" customWidth="1"/>
    <col min="2564" max="2565" width="10.140625" style="143" customWidth="1"/>
    <col min="2566" max="2566" width="9.5703125" style="143" customWidth="1"/>
    <col min="2567" max="2567" width="10.140625" style="143" customWidth="1"/>
    <col min="2568" max="2568" width="9.85546875" style="143" customWidth="1"/>
    <col min="2569" max="2569" width="10.42578125" style="143" customWidth="1"/>
    <col min="2570" max="2570" width="10" style="143" customWidth="1"/>
    <col min="2571" max="2816" width="9.140625" style="143"/>
    <col min="2817" max="2817" width="42.42578125" style="143" customWidth="1"/>
    <col min="2818" max="2818" width="10.140625" style="143" customWidth="1"/>
    <col min="2819" max="2819" width="11.28515625" style="143" customWidth="1"/>
    <col min="2820" max="2821" width="10.140625" style="143" customWidth="1"/>
    <col min="2822" max="2822" width="9.5703125" style="143" customWidth="1"/>
    <col min="2823" max="2823" width="10.140625" style="143" customWidth="1"/>
    <col min="2824" max="2824" width="9.85546875" style="143" customWidth="1"/>
    <col min="2825" max="2825" width="10.42578125" style="143" customWidth="1"/>
    <col min="2826" max="2826" width="10" style="143" customWidth="1"/>
    <col min="2827" max="3072" width="9.140625" style="143"/>
    <col min="3073" max="3073" width="42.42578125" style="143" customWidth="1"/>
    <col min="3074" max="3074" width="10.140625" style="143" customWidth="1"/>
    <col min="3075" max="3075" width="11.28515625" style="143" customWidth="1"/>
    <col min="3076" max="3077" width="10.140625" style="143" customWidth="1"/>
    <col min="3078" max="3078" width="9.5703125" style="143" customWidth="1"/>
    <col min="3079" max="3079" width="10.140625" style="143" customWidth="1"/>
    <col min="3080" max="3080" width="9.85546875" style="143" customWidth="1"/>
    <col min="3081" max="3081" width="10.42578125" style="143" customWidth="1"/>
    <col min="3082" max="3082" width="10" style="143" customWidth="1"/>
    <col min="3083" max="3328" width="9.140625" style="143"/>
    <col min="3329" max="3329" width="42.42578125" style="143" customWidth="1"/>
    <col min="3330" max="3330" width="10.140625" style="143" customWidth="1"/>
    <col min="3331" max="3331" width="11.28515625" style="143" customWidth="1"/>
    <col min="3332" max="3333" width="10.140625" style="143" customWidth="1"/>
    <col min="3334" max="3334" width="9.5703125" style="143" customWidth="1"/>
    <col min="3335" max="3335" width="10.140625" style="143" customWidth="1"/>
    <col min="3336" max="3336" width="9.85546875" style="143" customWidth="1"/>
    <col min="3337" max="3337" width="10.42578125" style="143" customWidth="1"/>
    <col min="3338" max="3338" width="10" style="143" customWidth="1"/>
    <col min="3339" max="3584" width="9.140625" style="143"/>
    <col min="3585" max="3585" width="42.42578125" style="143" customWidth="1"/>
    <col min="3586" max="3586" width="10.140625" style="143" customWidth="1"/>
    <col min="3587" max="3587" width="11.28515625" style="143" customWidth="1"/>
    <col min="3588" max="3589" width="10.140625" style="143" customWidth="1"/>
    <col min="3590" max="3590" width="9.5703125" style="143" customWidth="1"/>
    <col min="3591" max="3591" width="10.140625" style="143" customWidth="1"/>
    <col min="3592" max="3592" width="9.85546875" style="143" customWidth="1"/>
    <col min="3593" max="3593" width="10.42578125" style="143" customWidth="1"/>
    <col min="3594" max="3594" width="10" style="143" customWidth="1"/>
    <col min="3595" max="3840" width="9.140625" style="143"/>
    <col min="3841" max="3841" width="42.42578125" style="143" customWidth="1"/>
    <col min="3842" max="3842" width="10.140625" style="143" customWidth="1"/>
    <col min="3843" max="3843" width="11.28515625" style="143" customWidth="1"/>
    <col min="3844" max="3845" width="10.140625" style="143" customWidth="1"/>
    <col min="3846" max="3846" width="9.5703125" style="143" customWidth="1"/>
    <col min="3847" max="3847" width="10.140625" style="143" customWidth="1"/>
    <col min="3848" max="3848" width="9.85546875" style="143" customWidth="1"/>
    <col min="3849" max="3849" width="10.42578125" style="143" customWidth="1"/>
    <col min="3850" max="3850" width="10" style="143" customWidth="1"/>
    <col min="3851" max="4096" width="9.140625" style="143"/>
    <col min="4097" max="4097" width="42.42578125" style="143" customWidth="1"/>
    <col min="4098" max="4098" width="10.140625" style="143" customWidth="1"/>
    <col min="4099" max="4099" width="11.28515625" style="143" customWidth="1"/>
    <col min="4100" max="4101" width="10.140625" style="143" customWidth="1"/>
    <col min="4102" max="4102" width="9.5703125" style="143" customWidth="1"/>
    <col min="4103" max="4103" width="10.140625" style="143" customWidth="1"/>
    <col min="4104" max="4104" width="9.85546875" style="143" customWidth="1"/>
    <col min="4105" max="4105" width="10.42578125" style="143" customWidth="1"/>
    <col min="4106" max="4106" width="10" style="143" customWidth="1"/>
    <col min="4107" max="4352" width="9.140625" style="143"/>
    <col min="4353" max="4353" width="42.42578125" style="143" customWidth="1"/>
    <col min="4354" max="4354" width="10.140625" style="143" customWidth="1"/>
    <col min="4355" max="4355" width="11.28515625" style="143" customWidth="1"/>
    <col min="4356" max="4357" width="10.140625" style="143" customWidth="1"/>
    <col min="4358" max="4358" width="9.5703125" style="143" customWidth="1"/>
    <col min="4359" max="4359" width="10.140625" style="143" customWidth="1"/>
    <col min="4360" max="4360" width="9.85546875" style="143" customWidth="1"/>
    <col min="4361" max="4361" width="10.42578125" style="143" customWidth="1"/>
    <col min="4362" max="4362" width="10" style="143" customWidth="1"/>
    <col min="4363" max="4608" width="9.140625" style="143"/>
    <col min="4609" max="4609" width="42.42578125" style="143" customWidth="1"/>
    <col min="4610" max="4610" width="10.140625" style="143" customWidth="1"/>
    <col min="4611" max="4611" width="11.28515625" style="143" customWidth="1"/>
    <col min="4612" max="4613" width="10.140625" style="143" customWidth="1"/>
    <col min="4614" max="4614" width="9.5703125" style="143" customWidth="1"/>
    <col min="4615" max="4615" width="10.140625" style="143" customWidth="1"/>
    <col min="4616" max="4616" width="9.85546875" style="143" customWidth="1"/>
    <col min="4617" max="4617" width="10.42578125" style="143" customWidth="1"/>
    <col min="4618" max="4618" width="10" style="143" customWidth="1"/>
    <col min="4619" max="4864" width="9.140625" style="143"/>
    <col min="4865" max="4865" width="42.42578125" style="143" customWidth="1"/>
    <col min="4866" max="4866" width="10.140625" style="143" customWidth="1"/>
    <col min="4867" max="4867" width="11.28515625" style="143" customWidth="1"/>
    <col min="4868" max="4869" width="10.140625" style="143" customWidth="1"/>
    <col min="4870" max="4870" width="9.5703125" style="143" customWidth="1"/>
    <col min="4871" max="4871" width="10.140625" style="143" customWidth="1"/>
    <col min="4872" max="4872" width="9.85546875" style="143" customWidth="1"/>
    <col min="4873" max="4873" width="10.42578125" style="143" customWidth="1"/>
    <col min="4874" max="4874" width="10" style="143" customWidth="1"/>
    <col min="4875" max="5120" width="9.140625" style="143"/>
    <col min="5121" max="5121" width="42.42578125" style="143" customWidth="1"/>
    <col min="5122" max="5122" width="10.140625" style="143" customWidth="1"/>
    <col min="5123" max="5123" width="11.28515625" style="143" customWidth="1"/>
    <col min="5124" max="5125" width="10.140625" style="143" customWidth="1"/>
    <col min="5126" max="5126" width="9.5703125" style="143" customWidth="1"/>
    <col min="5127" max="5127" width="10.140625" style="143" customWidth="1"/>
    <col min="5128" max="5128" width="9.85546875" style="143" customWidth="1"/>
    <col min="5129" max="5129" width="10.42578125" style="143" customWidth="1"/>
    <col min="5130" max="5130" width="10" style="143" customWidth="1"/>
    <col min="5131" max="5376" width="9.140625" style="143"/>
    <col min="5377" max="5377" width="42.42578125" style="143" customWidth="1"/>
    <col min="5378" max="5378" width="10.140625" style="143" customWidth="1"/>
    <col min="5379" max="5379" width="11.28515625" style="143" customWidth="1"/>
    <col min="5380" max="5381" width="10.140625" style="143" customWidth="1"/>
    <col min="5382" max="5382" width="9.5703125" style="143" customWidth="1"/>
    <col min="5383" max="5383" width="10.140625" style="143" customWidth="1"/>
    <col min="5384" max="5384" width="9.85546875" style="143" customWidth="1"/>
    <col min="5385" max="5385" width="10.42578125" style="143" customWidth="1"/>
    <col min="5386" max="5386" width="10" style="143" customWidth="1"/>
    <col min="5387" max="5632" width="9.140625" style="143"/>
    <col min="5633" max="5633" width="42.42578125" style="143" customWidth="1"/>
    <col min="5634" max="5634" width="10.140625" style="143" customWidth="1"/>
    <col min="5635" max="5635" width="11.28515625" style="143" customWidth="1"/>
    <col min="5636" max="5637" width="10.140625" style="143" customWidth="1"/>
    <col min="5638" max="5638" width="9.5703125" style="143" customWidth="1"/>
    <col min="5639" max="5639" width="10.140625" style="143" customWidth="1"/>
    <col min="5640" max="5640" width="9.85546875" style="143" customWidth="1"/>
    <col min="5641" max="5641" width="10.42578125" style="143" customWidth="1"/>
    <col min="5642" max="5642" width="10" style="143" customWidth="1"/>
    <col min="5643" max="5888" width="9.140625" style="143"/>
    <col min="5889" max="5889" width="42.42578125" style="143" customWidth="1"/>
    <col min="5890" max="5890" width="10.140625" style="143" customWidth="1"/>
    <col min="5891" max="5891" width="11.28515625" style="143" customWidth="1"/>
    <col min="5892" max="5893" width="10.140625" style="143" customWidth="1"/>
    <col min="5894" max="5894" width="9.5703125" style="143" customWidth="1"/>
    <col min="5895" max="5895" width="10.140625" style="143" customWidth="1"/>
    <col min="5896" max="5896" width="9.85546875" style="143" customWidth="1"/>
    <col min="5897" max="5897" width="10.42578125" style="143" customWidth="1"/>
    <col min="5898" max="5898" width="10" style="143" customWidth="1"/>
    <col min="5899" max="6144" width="9.140625" style="143"/>
    <col min="6145" max="6145" width="42.42578125" style="143" customWidth="1"/>
    <col min="6146" max="6146" width="10.140625" style="143" customWidth="1"/>
    <col min="6147" max="6147" width="11.28515625" style="143" customWidth="1"/>
    <col min="6148" max="6149" width="10.140625" style="143" customWidth="1"/>
    <col min="6150" max="6150" width="9.5703125" style="143" customWidth="1"/>
    <col min="6151" max="6151" width="10.140625" style="143" customWidth="1"/>
    <col min="6152" max="6152" width="9.85546875" style="143" customWidth="1"/>
    <col min="6153" max="6153" width="10.42578125" style="143" customWidth="1"/>
    <col min="6154" max="6154" width="10" style="143" customWidth="1"/>
    <col min="6155" max="6400" width="9.140625" style="143"/>
    <col min="6401" max="6401" width="42.42578125" style="143" customWidth="1"/>
    <col min="6402" max="6402" width="10.140625" style="143" customWidth="1"/>
    <col min="6403" max="6403" width="11.28515625" style="143" customWidth="1"/>
    <col min="6404" max="6405" width="10.140625" style="143" customWidth="1"/>
    <col min="6406" max="6406" width="9.5703125" style="143" customWidth="1"/>
    <col min="6407" max="6407" width="10.140625" style="143" customWidth="1"/>
    <col min="6408" max="6408" width="9.85546875" style="143" customWidth="1"/>
    <col min="6409" max="6409" width="10.42578125" style="143" customWidth="1"/>
    <col min="6410" max="6410" width="10" style="143" customWidth="1"/>
    <col min="6411" max="6656" width="9.140625" style="143"/>
    <col min="6657" max="6657" width="42.42578125" style="143" customWidth="1"/>
    <col min="6658" max="6658" width="10.140625" style="143" customWidth="1"/>
    <col min="6659" max="6659" width="11.28515625" style="143" customWidth="1"/>
    <col min="6660" max="6661" width="10.140625" style="143" customWidth="1"/>
    <col min="6662" max="6662" width="9.5703125" style="143" customWidth="1"/>
    <col min="6663" max="6663" width="10.140625" style="143" customWidth="1"/>
    <col min="6664" max="6664" width="9.85546875" style="143" customWidth="1"/>
    <col min="6665" max="6665" width="10.42578125" style="143" customWidth="1"/>
    <col min="6666" max="6666" width="10" style="143" customWidth="1"/>
    <col min="6667" max="6912" width="9.140625" style="143"/>
    <col min="6913" max="6913" width="42.42578125" style="143" customWidth="1"/>
    <col min="6914" max="6914" width="10.140625" style="143" customWidth="1"/>
    <col min="6915" max="6915" width="11.28515625" style="143" customWidth="1"/>
    <col min="6916" max="6917" width="10.140625" style="143" customWidth="1"/>
    <col min="6918" max="6918" width="9.5703125" style="143" customWidth="1"/>
    <col min="6919" max="6919" width="10.140625" style="143" customWidth="1"/>
    <col min="6920" max="6920" width="9.85546875" style="143" customWidth="1"/>
    <col min="6921" max="6921" width="10.42578125" style="143" customWidth="1"/>
    <col min="6922" max="6922" width="10" style="143" customWidth="1"/>
    <col min="6923" max="7168" width="9.140625" style="143"/>
    <col min="7169" max="7169" width="42.42578125" style="143" customWidth="1"/>
    <col min="7170" max="7170" width="10.140625" style="143" customWidth="1"/>
    <col min="7171" max="7171" width="11.28515625" style="143" customWidth="1"/>
    <col min="7172" max="7173" width="10.140625" style="143" customWidth="1"/>
    <col min="7174" max="7174" width="9.5703125" style="143" customWidth="1"/>
    <col min="7175" max="7175" width="10.140625" style="143" customWidth="1"/>
    <col min="7176" max="7176" width="9.85546875" style="143" customWidth="1"/>
    <col min="7177" max="7177" width="10.42578125" style="143" customWidth="1"/>
    <col min="7178" max="7178" width="10" style="143" customWidth="1"/>
    <col min="7179" max="7424" width="9.140625" style="143"/>
    <col min="7425" max="7425" width="42.42578125" style="143" customWidth="1"/>
    <col min="7426" max="7426" width="10.140625" style="143" customWidth="1"/>
    <col min="7427" max="7427" width="11.28515625" style="143" customWidth="1"/>
    <col min="7428" max="7429" width="10.140625" style="143" customWidth="1"/>
    <col min="7430" max="7430" width="9.5703125" style="143" customWidth="1"/>
    <col min="7431" max="7431" width="10.140625" style="143" customWidth="1"/>
    <col min="7432" max="7432" width="9.85546875" style="143" customWidth="1"/>
    <col min="7433" max="7433" width="10.42578125" style="143" customWidth="1"/>
    <col min="7434" max="7434" width="10" style="143" customWidth="1"/>
    <col min="7435" max="7680" width="9.140625" style="143"/>
    <col min="7681" max="7681" width="42.42578125" style="143" customWidth="1"/>
    <col min="7682" max="7682" width="10.140625" style="143" customWidth="1"/>
    <col min="7683" max="7683" width="11.28515625" style="143" customWidth="1"/>
    <col min="7684" max="7685" width="10.140625" style="143" customWidth="1"/>
    <col min="7686" max="7686" width="9.5703125" style="143" customWidth="1"/>
    <col min="7687" max="7687" width="10.140625" style="143" customWidth="1"/>
    <col min="7688" max="7688" width="9.85546875" style="143" customWidth="1"/>
    <col min="7689" max="7689" width="10.42578125" style="143" customWidth="1"/>
    <col min="7690" max="7690" width="10" style="143" customWidth="1"/>
    <col min="7691" max="7936" width="9.140625" style="143"/>
    <col min="7937" max="7937" width="42.42578125" style="143" customWidth="1"/>
    <col min="7938" max="7938" width="10.140625" style="143" customWidth="1"/>
    <col min="7939" max="7939" width="11.28515625" style="143" customWidth="1"/>
    <col min="7940" max="7941" width="10.140625" style="143" customWidth="1"/>
    <col min="7942" max="7942" width="9.5703125" style="143" customWidth="1"/>
    <col min="7943" max="7943" width="10.140625" style="143" customWidth="1"/>
    <col min="7944" max="7944" width="9.85546875" style="143" customWidth="1"/>
    <col min="7945" max="7945" width="10.42578125" style="143" customWidth="1"/>
    <col min="7946" max="7946" width="10" style="143" customWidth="1"/>
    <col min="7947" max="8192" width="9.140625" style="143"/>
    <col min="8193" max="8193" width="42.42578125" style="143" customWidth="1"/>
    <col min="8194" max="8194" width="10.140625" style="143" customWidth="1"/>
    <col min="8195" max="8195" width="11.28515625" style="143" customWidth="1"/>
    <col min="8196" max="8197" width="10.140625" style="143" customWidth="1"/>
    <col min="8198" max="8198" width="9.5703125" style="143" customWidth="1"/>
    <col min="8199" max="8199" width="10.140625" style="143" customWidth="1"/>
    <col min="8200" max="8200" width="9.85546875" style="143" customWidth="1"/>
    <col min="8201" max="8201" width="10.42578125" style="143" customWidth="1"/>
    <col min="8202" max="8202" width="10" style="143" customWidth="1"/>
    <col min="8203" max="8448" width="9.140625" style="143"/>
    <col min="8449" max="8449" width="42.42578125" style="143" customWidth="1"/>
    <col min="8450" max="8450" width="10.140625" style="143" customWidth="1"/>
    <col min="8451" max="8451" width="11.28515625" style="143" customWidth="1"/>
    <col min="8452" max="8453" width="10.140625" style="143" customWidth="1"/>
    <col min="8454" max="8454" width="9.5703125" style="143" customWidth="1"/>
    <col min="8455" max="8455" width="10.140625" style="143" customWidth="1"/>
    <col min="8456" max="8456" width="9.85546875" style="143" customWidth="1"/>
    <col min="8457" max="8457" width="10.42578125" style="143" customWidth="1"/>
    <col min="8458" max="8458" width="10" style="143" customWidth="1"/>
    <col min="8459" max="8704" width="9.140625" style="143"/>
    <col min="8705" max="8705" width="42.42578125" style="143" customWidth="1"/>
    <col min="8706" max="8706" width="10.140625" style="143" customWidth="1"/>
    <col min="8707" max="8707" width="11.28515625" style="143" customWidth="1"/>
    <col min="8708" max="8709" width="10.140625" style="143" customWidth="1"/>
    <col min="8710" max="8710" width="9.5703125" style="143" customWidth="1"/>
    <col min="8711" max="8711" width="10.140625" style="143" customWidth="1"/>
    <col min="8712" max="8712" width="9.85546875" style="143" customWidth="1"/>
    <col min="8713" max="8713" width="10.42578125" style="143" customWidth="1"/>
    <col min="8714" max="8714" width="10" style="143" customWidth="1"/>
    <col min="8715" max="8960" width="9.140625" style="143"/>
    <col min="8961" max="8961" width="42.42578125" style="143" customWidth="1"/>
    <col min="8962" max="8962" width="10.140625" style="143" customWidth="1"/>
    <col min="8963" max="8963" width="11.28515625" style="143" customWidth="1"/>
    <col min="8964" max="8965" width="10.140625" style="143" customWidth="1"/>
    <col min="8966" max="8966" width="9.5703125" style="143" customWidth="1"/>
    <col min="8967" max="8967" width="10.140625" style="143" customWidth="1"/>
    <col min="8968" max="8968" width="9.85546875" style="143" customWidth="1"/>
    <col min="8969" max="8969" width="10.42578125" style="143" customWidth="1"/>
    <col min="8970" max="8970" width="10" style="143" customWidth="1"/>
    <col min="8971" max="9216" width="9.140625" style="143"/>
    <col min="9217" max="9217" width="42.42578125" style="143" customWidth="1"/>
    <col min="9218" max="9218" width="10.140625" style="143" customWidth="1"/>
    <col min="9219" max="9219" width="11.28515625" style="143" customWidth="1"/>
    <col min="9220" max="9221" width="10.140625" style="143" customWidth="1"/>
    <col min="9222" max="9222" width="9.5703125" style="143" customWidth="1"/>
    <col min="9223" max="9223" width="10.140625" style="143" customWidth="1"/>
    <col min="9224" max="9224" width="9.85546875" style="143" customWidth="1"/>
    <col min="9225" max="9225" width="10.42578125" style="143" customWidth="1"/>
    <col min="9226" max="9226" width="10" style="143" customWidth="1"/>
    <col min="9227" max="9472" width="9.140625" style="143"/>
    <col min="9473" max="9473" width="42.42578125" style="143" customWidth="1"/>
    <col min="9474" max="9474" width="10.140625" style="143" customWidth="1"/>
    <col min="9475" max="9475" width="11.28515625" style="143" customWidth="1"/>
    <col min="9476" max="9477" width="10.140625" style="143" customWidth="1"/>
    <col min="9478" max="9478" width="9.5703125" style="143" customWidth="1"/>
    <col min="9479" max="9479" width="10.140625" style="143" customWidth="1"/>
    <col min="9480" max="9480" width="9.85546875" style="143" customWidth="1"/>
    <col min="9481" max="9481" width="10.42578125" style="143" customWidth="1"/>
    <col min="9482" max="9482" width="10" style="143" customWidth="1"/>
    <col min="9483" max="9728" width="9.140625" style="143"/>
    <col min="9729" max="9729" width="42.42578125" style="143" customWidth="1"/>
    <col min="9730" max="9730" width="10.140625" style="143" customWidth="1"/>
    <col min="9731" max="9731" width="11.28515625" style="143" customWidth="1"/>
    <col min="9732" max="9733" width="10.140625" style="143" customWidth="1"/>
    <col min="9734" max="9734" width="9.5703125" style="143" customWidth="1"/>
    <col min="9735" max="9735" width="10.140625" style="143" customWidth="1"/>
    <col min="9736" max="9736" width="9.85546875" style="143" customWidth="1"/>
    <col min="9737" max="9737" width="10.42578125" style="143" customWidth="1"/>
    <col min="9738" max="9738" width="10" style="143" customWidth="1"/>
    <col min="9739" max="9984" width="9.140625" style="143"/>
    <col min="9985" max="9985" width="42.42578125" style="143" customWidth="1"/>
    <col min="9986" max="9986" width="10.140625" style="143" customWidth="1"/>
    <col min="9987" max="9987" width="11.28515625" style="143" customWidth="1"/>
    <col min="9988" max="9989" width="10.140625" style="143" customWidth="1"/>
    <col min="9990" max="9990" width="9.5703125" style="143" customWidth="1"/>
    <col min="9991" max="9991" width="10.140625" style="143" customWidth="1"/>
    <col min="9992" max="9992" width="9.85546875" style="143" customWidth="1"/>
    <col min="9993" max="9993" width="10.42578125" style="143" customWidth="1"/>
    <col min="9994" max="9994" width="10" style="143" customWidth="1"/>
    <col min="9995" max="10240" width="9.140625" style="143"/>
    <col min="10241" max="10241" width="42.42578125" style="143" customWidth="1"/>
    <col min="10242" max="10242" width="10.140625" style="143" customWidth="1"/>
    <col min="10243" max="10243" width="11.28515625" style="143" customWidth="1"/>
    <col min="10244" max="10245" width="10.140625" style="143" customWidth="1"/>
    <col min="10246" max="10246" width="9.5703125" style="143" customWidth="1"/>
    <col min="10247" max="10247" width="10.140625" style="143" customWidth="1"/>
    <col min="10248" max="10248" width="9.85546875" style="143" customWidth="1"/>
    <col min="10249" max="10249" width="10.42578125" style="143" customWidth="1"/>
    <col min="10250" max="10250" width="10" style="143" customWidth="1"/>
    <col min="10251" max="10496" width="9.140625" style="143"/>
    <col min="10497" max="10497" width="42.42578125" style="143" customWidth="1"/>
    <col min="10498" max="10498" width="10.140625" style="143" customWidth="1"/>
    <col min="10499" max="10499" width="11.28515625" style="143" customWidth="1"/>
    <col min="10500" max="10501" width="10.140625" style="143" customWidth="1"/>
    <col min="10502" max="10502" width="9.5703125" style="143" customWidth="1"/>
    <col min="10503" max="10503" width="10.140625" style="143" customWidth="1"/>
    <col min="10504" max="10504" width="9.85546875" style="143" customWidth="1"/>
    <col min="10505" max="10505" width="10.42578125" style="143" customWidth="1"/>
    <col min="10506" max="10506" width="10" style="143" customWidth="1"/>
    <col min="10507" max="10752" width="9.140625" style="143"/>
    <col min="10753" max="10753" width="42.42578125" style="143" customWidth="1"/>
    <col min="10754" max="10754" width="10.140625" style="143" customWidth="1"/>
    <col min="10755" max="10755" width="11.28515625" style="143" customWidth="1"/>
    <col min="10756" max="10757" width="10.140625" style="143" customWidth="1"/>
    <col min="10758" max="10758" width="9.5703125" style="143" customWidth="1"/>
    <col min="10759" max="10759" width="10.140625" style="143" customWidth="1"/>
    <col min="10760" max="10760" width="9.85546875" style="143" customWidth="1"/>
    <col min="10761" max="10761" width="10.42578125" style="143" customWidth="1"/>
    <col min="10762" max="10762" width="10" style="143" customWidth="1"/>
    <col min="10763" max="11008" width="9.140625" style="143"/>
    <col min="11009" max="11009" width="42.42578125" style="143" customWidth="1"/>
    <col min="11010" max="11010" width="10.140625" style="143" customWidth="1"/>
    <col min="11011" max="11011" width="11.28515625" style="143" customWidth="1"/>
    <col min="11012" max="11013" width="10.140625" style="143" customWidth="1"/>
    <col min="11014" max="11014" width="9.5703125" style="143" customWidth="1"/>
    <col min="11015" max="11015" width="10.140625" style="143" customWidth="1"/>
    <col min="11016" max="11016" width="9.85546875" style="143" customWidth="1"/>
    <col min="11017" max="11017" width="10.42578125" style="143" customWidth="1"/>
    <col min="11018" max="11018" width="10" style="143" customWidth="1"/>
    <col min="11019" max="11264" width="9.140625" style="143"/>
    <col min="11265" max="11265" width="42.42578125" style="143" customWidth="1"/>
    <col min="11266" max="11266" width="10.140625" style="143" customWidth="1"/>
    <col min="11267" max="11267" width="11.28515625" style="143" customWidth="1"/>
    <col min="11268" max="11269" width="10.140625" style="143" customWidth="1"/>
    <col min="11270" max="11270" width="9.5703125" style="143" customWidth="1"/>
    <col min="11271" max="11271" width="10.140625" style="143" customWidth="1"/>
    <col min="11272" max="11272" width="9.85546875" style="143" customWidth="1"/>
    <col min="11273" max="11273" width="10.42578125" style="143" customWidth="1"/>
    <col min="11274" max="11274" width="10" style="143" customWidth="1"/>
    <col min="11275" max="11520" width="9.140625" style="143"/>
    <col min="11521" max="11521" width="42.42578125" style="143" customWidth="1"/>
    <col min="11522" max="11522" width="10.140625" style="143" customWidth="1"/>
    <col min="11523" max="11523" width="11.28515625" style="143" customWidth="1"/>
    <col min="11524" max="11525" width="10.140625" style="143" customWidth="1"/>
    <col min="11526" max="11526" width="9.5703125" style="143" customWidth="1"/>
    <col min="11527" max="11527" width="10.140625" style="143" customWidth="1"/>
    <col min="11528" max="11528" width="9.85546875" style="143" customWidth="1"/>
    <col min="11529" max="11529" width="10.42578125" style="143" customWidth="1"/>
    <col min="11530" max="11530" width="10" style="143" customWidth="1"/>
    <col min="11531" max="11776" width="9.140625" style="143"/>
    <col min="11777" max="11777" width="42.42578125" style="143" customWidth="1"/>
    <col min="11778" max="11778" width="10.140625" style="143" customWidth="1"/>
    <col min="11779" max="11779" width="11.28515625" style="143" customWidth="1"/>
    <col min="11780" max="11781" width="10.140625" style="143" customWidth="1"/>
    <col min="11782" max="11782" width="9.5703125" style="143" customWidth="1"/>
    <col min="11783" max="11783" width="10.140625" style="143" customWidth="1"/>
    <col min="11784" max="11784" width="9.85546875" style="143" customWidth="1"/>
    <col min="11785" max="11785" width="10.42578125" style="143" customWidth="1"/>
    <col min="11786" max="11786" width="10" style="143" customWidth="1"/>
    <col min="11787" max="12032" width="9.140625" style="143"/>
    <col min="12033" max="12033" width="42.42578125" style="143" customWidth="1"/>
    <col min="12034" max="12034" width="10.140625" style="143" customWidth="1"/>
    <col min="12035" max="12035" width="11.28515625" style="143" customWidth="1"/>
    <col min="12036" max="12037" width="10.140625" style="143" customWidth="1"/>
    <col min="12038" max="12038" width="9.5703125" style="143" customWidth="1"/>
    <col min="12039" max="12039" width="10.140625" style="143" customWidth="1"/>
    <col min="12040" max="12040" width="9.85546875" style="143" customWidth="1"/>
    <col min="12041" max="12041" width="10.42578125" style="143" customWidth="1"/>
    <col min="12042" max="12042" width="10" style="143" customWidth="1"/>
    <col min="12043" max="12288" width="9.140625" style="143"/>
    <col min="12289" max="12289" width="42.42578125" style="143" customWidth="1"/>
    <col min="12290" max="12290" width="10.140625" style="143" customWidth="1"/>
    <col min="12291" max="12291" width="11.28515625" style="143" customWidth="1"/>
    <col min="12292" max="12293" width="10.140625" style="143" customWidth="1"/>
    <col min="12294" max="12294" width="9.5703125" style="143" customWidth="1"/>
    <col min="12295" max="12295" width="10.140625" style="143" customWidth="1"/>
    <col min="12296" max="12296" width="9.85546875" style="143" customWidth="1"/>
    <col min="12297" max="12297" width="10.42578125" style="143" customWidth="1"/>
    <col min="12298" max="12298" width="10" style="143" customWidth="1"/>
    <col min="12299" max="12544" width="9.140625" style="143"/>
    <col min="12545" max="12545" width="42.42578125" style="143" customWidth="1"/>
    <col min="12546" max="12546" width="10.140625" style="143" customWidth="1"/>
    <col min="12547" max="12547" width="11.28515625" style="143" customWidth="1"/>
    <col min="12548" max="12549" width="10.140625" style="143" customWidth="1"/>
    <col min="12550" max="12550" width="9.5703125" style="143" customWidth="1"/>
    <col min="12551" max="12551" width="10.140625" style="143" customWidth="1"/>
    <col min="12552" max="12552" width="9.85546875" style="143" customWidth="1"/>
    <col min="12553" max="12553" width="10.42578125" style="143" customWidth="1"/>
    <col min="12554" max="12554" width="10" style="143" customWidth="1"/>
    <col min="12555" max="12800" width="9.140625" style="143"/>
    <col min="12801" max="12801" width="42.42578125" style="143" customWidth="1"/>
    <col min="12802" max="12802" width="10.140625" style="143" customWidth="1"/>
    <col min="12803" max="12803" width="11.28515625" style="143" customWidth="1"/>
    <col min="12804" max="12805" width="10.140625" style="143" customWidth="1"/>
    <col min="12806" max="12806" width="9.5703125" style="143" customWidth="1"/>
    <col min="12807" max="12807" width="10.140625" style="143" customWidth="1"/>
    <col min="12808" max="12808" width="9.85546875" style="143" customWidth="1"/>
    <col min="12809" max="12809" width="10.42578125" style="143" customWidth="1"/>
    <col min="12810" max="12810" width="10" style="143" customWidth="1"/>
    <col min="12811" max="13056" width="9.140625" style="143"/>
    <col min="13057" max="13057" width="42.42578125" style="143" customWidth="1"/>
    <col min="13058" max="13058" width="10.140625" style="143" customWidth="1"/>
    <col min="13059" max="13059" width="11.28515625" style="143" customWidth="1"/>
    <col min="13060" max="13061" width="10.140625" style="143" customWidth="1"/>
    <col min="13062" max="13062" width="9.5703125" style="143" customWidth="1"/>
    <col min="13063" max="13063" width="10.140625" style="143" customWidth="1"/>
    <col min="13064" max="13064" width="9.85546875" style="143" customWidth="1"/>
    <col min="13065" max="13065" width="10.42578125" style="143" customWidth="1"/>
    <col min="13066" max="13066" width="10" style="143" customWidth="1"/>
    <col min="13067" max="13312" width="9.140625" style="143"/>
    <col min="13313" max="13313" width="42.42578125" style="143" customWidth="1"/>
    <col min="13314" max="13314" width="10.140625" style="143" customWidth="1"/>
    <col min="13315" max="13315" width="11.28515625" style="143" customWidth="1"/>
    <col min="13316" max="13317" width="10.140625" style="143" customWidth="1"/>
    <col min="13318" max="13318" width="9.5703125" style="143" customWidth="1"/>
    <col min="13319" max="13319" width="10.140625" style="143" customWidth="1"/>
    <col min="13320" max="13320" width="9.85546875" style="143" customWidth="1"/>
    <col min="13321" max="13321" width="10.42578125" style="143" customWidth="1"/>
    <col min="13322" max="13322" width="10" style="143" customWidth="1"/>
    <col min="13323" max="13568" width="9.140625" style="143"/>
    <col min="13569" max="13569" width="42.42578125" style="143" customWidth="1"/>
    <col min="13570" max="13570" width="10.140625" style="143" customWidth="1"/>
    <col min="13571" max="13571" width="11.28515625" style="143" customWidth="1"/>
    <col min="13572" max="13573" width="10.140625" style="143" customWidth="1"/>
    <col min="13574" max="13574" width="9.5703125" style="143" customWidth="1"/>
    <col min="13575" max="13575" width="10.140625" style="143" customWidth="1"/>
    <col min="13576" max="13576" width="9.85546875" style="143" customWidth="1"/>
    <col min="13577" max="13577" width="10.42578125" style="143" customWidth="1"/>
    <col min="13578" max="13578" width="10" style="143" customWidth="1"/>
    <col min="13579" max="13824" width="9.140625" style="143"/>
    <col min="13825" max="13825" width="42.42578125" style="143" customWidth="1"/>
    <col min="13826" max="13826" width="10.140625" style="143" customWidth="1"/>
    <col min="13827" max="13827" width="11.28515625" style="143" customWidth="1"/>
    <col min="13828" max="13829" width="10.140625" style="143" customWidth="1"/>
    <col min="13830" max="13830" width="9.5703125" style="143" customWidth="1"/>
    <col min="13831" max="13831" width="10.140625" style="143" customWidth="1"/>
    <col min="13832" max="13832" width="9.85546875" style="143" customWidth="1"/>
    <col min="13833" max="13833" width="10.42578125" style="143" customWidth="1"/>
    <col min="13834" max="13834" width="10" style="143" customWidth="1"/>
    <col min="13835" max="14080" width="9.140625" style="143"/>
    <col min="14081" max="14081" width="42.42578125" style="143" customWidth="1"/>
    <col min="14082" max="14082" width="10.140625" style="143" customWidth="1"/>
    <col min="14083" max="14083" width="11.28515625" style="143" customWidth="1"/>
    <col min="14084" max="14085" width="10.140625" style="143" customWidth="1"/>
    <col min="14086" max="14086" width="9.5703125" style="143" customWidth="1"/>
    <col min="14087" max="14087" width="10.140625" style="143" customWidth="1"/>
    <col min="14088" max="14088" width="9.85546875" style="143" customWidth="1"/>
    <col min="14089" max="14089" width="10.42578125" style="143" customWidth="1"/>
    <col min="14090" max="14090" width="10" style="143" customWidth="1"/>
    <col min="14091" max="14336" width="9.140625" style="143"/>
    <col min="14337" max="14337" width="42.42578125" style="143" customWidth="1"/>
    <col min="14338" max="14338" width="10.140625" style="143" customWidth="1"/>
    <col min="14339" max="14339" width="11.28515625" style="143" customWidth="1"/>
    <col min="14340" max="14341" width="10.140625" style="143" customWidth="1"/>
    <col min="14342" max="14342" width="9.5703125" style="143" customWidth="1"/>
    <col min="14343" max="14343" width="10.140625" style="143" customWidth="1"/>
    <col min="14344" max="14344" width="9.85546875" style="143" customWidth="1"/>
    <col min="14345" max="14345" width="10.42578125" style="143" customWidth="1"/>
    <col min="14346" max="14346" width="10" style="143" customWidth="1"/>
    <col min="14347" max="14592" width="9.140625" style="143"/>
    <col min="14593" max="14593" width="42.42578125" style="143" customWidth="1"/>
    <col min="14594" max="14594" width="10.140625" style="143" customWidth="1"/>
    <col min="14595" max="14595" width="11.28515625" style="143" customWidth="1"/>
    <col min="14596" max="14597" width="10.140625" style="143" customWidth="1"/>
    <col min="14598" max="14598" width="9.5703125" style="143" customWidth="1"/>
    <col min="14599" max="14599" width="10.140625" style="143" customWidth="1"/>
    <col min="14600" max="14600" width="9.85546875" style="143" customWidth="1"/>
    <col min="14601" max="14601" width="10.42578125" style="143" customWidth="1"/>
    <col min="14602" max="14602" width="10" style="143" customWidth="1"/>
    <col min="14603" max="14848" width="9.140625" style="143"/>
    <col min="14849" max="14849" width="42.42578125" style="143" customWidth="1"/>
    <col min="14850" max="14850" width="10.140625" style="143" customWidth="1"/>
    <col min="14851" max="14851" width="11.28515625" style="143" customWidth="1"/>
    <col min="14852" max="14853" width="10.140625" style="143" customWidth="1"/>
    <col min="14854" max="14854" width="9.5703125" style="143" customWidth="1"/>
    <col min="14855" max="14855" width="10.140625" style="143" customWidth="1"/>
    <col min="14856" max="14856" width="9.85546875" style="143" customWidth="1"/>
    <col min="14857" max="14857" width="10.42578125" style="143" customWidth="1"/>
    <col min="14858" max="14858" width="10" style="143" customWidth="1"/>
    <col min="14859" max="15104" width="9.140625" style="143"/>
    <col min="15105" max="15105" width="42.42578125" style="143" customWidth="1"/>
    <col min="15106" max="15106" width="10.140625" style="143" customWidth="1"/>
    <col min="15107" max="15107" width="11.28515625" style="143" customWidth="1"/>
    <col min="15108" max="15109" width="10.140625" style="143" customWidth="1"/>
    <col min="15110" max="15110" width="9.5703125" style="143" customWidth="1"/>
    <col min="15111" max="15111" width="10.140625" style="143" customWidth="1"/>
    <col min="15112" max="15112" width="9.85546875" style="143" customWidth="1"/>
    <col min="15113" max="15113" width="10.42578125" style="143" customWidth="1"/>
    <col min="15114" max="15114" width="10" style="143" customWidth="1"/>
    <col min="15115" max="15360" width="9.140625" style="143"/>
    <col min="15361" max="15361" width="42.42578125" style="143" customWidth="1"/>
    <col min="15362" max="15362" width="10.140625" style="143" customWidth="1"/>
    <col min="15363" max="15363" width="11.28515625" style="143" customWidth="1"/>
    <col min="15364" max="15365" width="10.140625" style="143" customWidth="1"/>
    <col min="15366" max="15366" width="9.5703125" style="143" customWidth="1"/>
    <col min="15367" max="15367" width="10.140625" style="143" customWidth="1"/>
    <col min="15368" max="15368" width="9.85546875" style="143" customWidth="1"/>
    <col min="15369" max="15369" width="10.42578125" style="143" customWidth="1"/>
    <col min="15370" max="15370" width="10" style="143" customWidth="1"/>
    <col min="15371" max="15616" width="9.140625" style="143"/>
    <col min="15617" max="15617" width="42.42578125" style="143" customWidth="1"/>
    <col min="15618" max="15618" width="10.140625" style="143" customWidth="1"/>
    <col min="15619" max="15619" width="11.28515625" style="143" customWidth="1"/>
    <col min="15620" max="15621" width="10.140625" style="143" customWidth="1"/>
    <col min="15622" max="15622" width="9.5703125" style="143" customWidth="1"/>
    <col min="15623" max="15623" width="10.140625" style="143" customWidth="1"/>
    <col min="15624" max="15624" width="9.85546875" style="143" customWidth="1"/>
    <col min="15625" max="15625" width="10.42578125" style="143" customWidth="1"/>
    <col min="15626" max="15626" width="10" style="143" customWidth="1"/>
    <col min="15627" max="15872" width="9.140625" style="143"/>
    <col min="15873" max="15873" width="42.42578125" style="143" customWidth="1"/>
    <col min="15874" max="15874" width="10.140625" style="143" customWidth="1"/>
    <col min="15875" max="15875" width="11.28515625" style="143" customWidth="1"/>
    <col min="15876" max="15877" width="10.140625" style="143" customWidth="1"/>
    <col min="15878" max="15878" width="9.5703125" style="143" customWidth="1"/>
    <col min="15879" max="15879" width="10.140625" style="143" customWidth="1"/>
    <col min="15880" max="15880" width="9.85546875" style="143" customWidth="1"/>
    <col min="15881" max="15881" width="10.42578125" style="143" customWidth="1"/>
    <col min="15882" max="15882" width="10" style="143" customWidth="1"/>
    <col min="15883" max="16128" width="9.140625" style="143"/>
    <col min="16129" max="16129" width="42.42578125" style="143" customWidth="1"/>
    <col min="16130" max="16130" width="10.140625" style="143" customWidth="1"/>
    <col min="16131" max="16131" width="11.28515625" style="143" customWidth="1"/>
    <col min="16132" max="16133" width="10.140625" style="143" customWidth="1"/>
    <col min="16134" max="16134" width="9.5703125" style="143" customWidth="1"/>
    <col min="16135" max="16135" width="10.140625" style="143" customWidth="1"/>
    <col min="16136" max="16136" width="9.85546875" style="143" customWidth="1"/>
    <col min="16137" max="16137" width="10.42578125" style="143" customWidth="1"/>
    <col min="16138" max="16138" width="10" style="143" customWidth="1"/>
    <col min="16139" max="16384" width="9.140625" style="143"/>
  </cols>
  <sheetData>
    <row r="1" spans="1:10" s="142" customFormat="1" ht="79.5" customHeight="1" x14ac:dyDescent="0.3">
      <c r="A1" s="179" t="s">
        <v>3</v>
      </c>
      <c r="B1" s="248" t="s">
        <v>337</v>
      </c>
      <c r="C1" s="248" t="s">
        <v>338</v>
      </c>
      <c r="D1" s="248" t="s">
        <v>339</v>
      </c>
      <c r="E1" s="248" t="s">
        <v>340</v>
      </c>
      <c r="F1" s="248" t="s">
        <v>341</v>
      </c>
      <c r="G1" s="248" t="s">
        <v>342</v>
      </c>
      <c r="H1" s="248" t="s">
        <v>343</v>
      </c>
      <c r="I1" s="180" t="s">
        <v>278</v>
      </c>
      <c r="J1" s="181" t="s">
        <v>283</v>
      </c>
    </row>
    <row r="2" spans="1:10" ht="15.75" thickBot="1" x14ac:dyDescent="0.3">
      <c r="A2" s="182" t="s">
        <v>344</v>
      </c>
      <c r="B2" s="281">
        <f>'[11]Systems - Revenue'!B6</f>
        <v>166636</v>
      </c>
      <c r="C2" s="183">
        <f>'[11]Systems - Revenue'!B8</f>
        <v>287938</v>
      </c>
      <c r="D2" s="183">
        <f>'[11]Systems - Revenue'!B5</f>
        <v>210815</v>
      </c>
      <c r="E2" s="183">
        <f>'[11]Systems - Revenue'!B3</f>
        <v>296672</v>
      </c>
      <c r="F2" s="183">
        <f>'[11]Systems - Revenue'!B2</f>
        <v>192743</v>
      </c>
      <c r="G2" s="183">
        <f>'[11]Systems - Revenue'!B7</f>
        <v>105725</v>
      </c>
      <c r="H2" s="183">
        <f>'[11]Systems - Revenue'!B4</f>
        <v>174483</v>
      </c>
      <c r="I2" s="282">
        <f>SUM(B2:H2)</f>
        <v>1435012</v>
      </c>
      <c r="J2" s="184">
        <f>AVERAGE(B2:H2)</f>
        <v>205001.71428571429</v>
      </c>
    </row>
    <row r="3" spans="1:10" ht="15" thickTop="1" x14ac:dyDescent="0.3">
      <c r="A3" s="185" t="s">
        <v>345</v>
      </c>
      <c r="B3" s="186"/>
      <c r="C3" s="187"/>
      <c r="D3" s="186"/>
      <c r="E3" s="186"/>
      <c r="F3" s="186"/>
      <c r="G3" s="187"/>
      <c r="H3" s="186"/>
      <c r="I3" s="188"/>
      <c r="J3" s="189"/>
    </row>
    <row r="4" spans="1:10" ht="14.45" x14ac:dyDescent="0.3">
      <c r="A4" s="190" t="s">
        <v>346</v>
      </c>
      <c r="B4" s="191">
        <v>39</v>
      </c>
      <c r="C4" s="191">
        <v>55</v>
      </c>
      <c r="D4" s="191">
        <v>64</v>
      </c>
      <c r="E4" s="191">
        <v>44</v>
      </c>
      <c r="F4" s="191">
        <v>39</v>
      </c>
      <c r="G4" s="191">
        <v>11</v>
      </c>
      <c r="H4" s="191">
        <v>54</v>
      </c>
      <c r="I4" s="192">
        <f t="shared" ref="I4:I9" si="0">SUM(B4:H4)</f>
        <v>306</v>
      </c>
      <c r="J4" s="193">
        <f t="shared" ref="J4:J9" si="1">AVERAGE(B4:H4)</f>
        <v>43.714285714285715</v>
      </c>
    </row>
    <row r="5" spans="1:10" ht="14.45" x14ac:dyDescent="0.3">
      <c r="A5" s="190" t="s">
        <v>347</v>
      </c>
      <c r="B5" s="191">
        <v>28</v>
      </c>
      <c r="C5" s="191">
        <v>32</v>
      </c>
      <c r="D5" s="191">
        <v>45</v>
      </c>
      <c r="E5" s="191">
        <v>31</v>
      </c>
      <c r="F5" s="191">
        <v>29</v>
      </c>
      <c r="G5" s="191">
        <v>9</v>
      </c>
      <c r="H5" s="191">
        <v>38</v>
      </c>
      <c r="I5" s="192">
        <f t="shared" si="0"/>
        <v>212</v>
      </c>
      <c r="J5" s="193">
        <f t="shared" si="1"/>
        <v>30.285714285714285</v>
      </c>
    </row>
    <row r="6" spans="1:10" ht="14.45" x14ac:dyDescent="0.3">
      <c r="A6" s="194" t="s">
        <v>348</v>
      </c>
      <c r="B6" s="195">
        <v>45</v>
      </c>
      <c r="C6" s="195">
        <v>44</v>
      </c>
      <c r="D6" s="195">
        <v>50</v>
      </c>
      <c r="E6" s="195">
        <v>31</v>
      </c>
      <c r="F6" s="195">
        <v>35</v>
      </c>
      <c r="G6" s="195">
        <v>13</v>
      </c>
      <c r="H6" s="195">
        <v>46</v>
      </c>
      <c r="I6" s="192">
        <f t="shared" si="0"/>
        <v>264</v>
      </c>
      <c r="J6" s="193">
        <f t="shared" si="1"/>
        <v>37.714285714285715</v>
      </c>
    </row>
    <row r="7" spans="1:10" ht="14.45" x14ac:dyDescent="0.3">
      <c r="A7" s="196" t="s">
        <v>349</v>
      </c>
      <c r="B7" s="191">
        <v>0</v>
      </c>
      <c r="C7" s="191">
        <v>44</v>
      </c>
      <c r="D7" s="191">
        <v>0</v>
      </c>
      <c r="E7" s="191">
        <v>0</v>
      </c>
      <c r="F7" s="191">
        <v>0</v>
      </c>
      <c r="G7" s="191">
        <v>0</v>
      </c>
      <c r="H7" s="191">
        <v>0</v>
      </c>
      <c r="I7" s="192">
        <f t="shared" si="0"/>
        <v>44</v>
      </c>
      <c r="J7" s="193">
        <f t="shared" si="1"/>
        <v>6.2857142857142856</v>
      </c>
    </row>
    <row r="8" spans="1:10" ht="14.45" x14ac:dyDescent="0.3">
      <c r="A8" s="194" t="s">
        <v>350</v>
      </c>
      <c r="B8" s="195">
        <v>0</v>
      </c>
      <c r="C8" s="195">
        <v>3</v>
      </c>
      <c r="D8" s="195">
        <v>0</v>
      </c>
      <c r="E8" s="195">
        <v>0</v>
      </c>
      <c r="F8" s="195">
        <v>1</v>
      </c>
      <c r="G8" s="195">
        <v>0</v>
      </c>
      <c r="H8" s="195">
        <v>0</v>
      </c>
      <c r="I8" s="192">
        <f t="shared" si="0"/>
        <v>4</v>
      </c>
      <c r="J8" s="193">
        <f t="shared" si="1"/>
        <v>0.5714285714285714</v>
      </c>
    </row>
    <row r="9" spans="1:10" ht="14.45" x14ac:dyDescent="0.3">
      <c r="A9" s="197" t="s">
        <v>351</v>
      </c>
      <c r="B9" s="198">
        <v>51</v>
      </c>
      <c r="C9" s="198">
        <v>0</v>
      </c>
      <c r="D9" s="198">
        <v>0</v>
      </c>
      <c r="E9" s="198">
        <v>0</v>
      </c>
      <c r="F9" s="198">
        <v>0</v>
      </c>
      <c r="G9" s="198">
        <v>35</v>
      </c>
      <c r="H9" s="198">
        <v>0</v>
      </c>
      <c r="I9" s="199">
        <f t="shared" si="0"/>
        <v>86</v>
      </c>
      <c r="J9" s="200">
        <f t="shared" si="1"/>
        <v>12.285714285714286</v>
      </c>
    </row>
    <row r="10" spans="1:10" ht="14.45" x14ac:dyDescent="0.3">
      <c r="A10" s="182" t="s">
        <v>352</v>
      </c>
      <c r="B10" s="191"/>
      <c r="C10" s="191"/>
      <c r="D10" s="191"/>
      <c r="E10" s="191"/>
      <c r="F10" s="191"/>
      <c r="G10" s="191"/>
      <c r="H10" s="191"/>
      <c r="I10" s="192"/>
      <c r="J10" s="193"/>
    </row>
    <row r="11" spans="1:10" ht="14.45" x14ac:dyDescent="0.3">
      <c r="A11" s="190" t="s">
        <v>353</v>
      </c>
      <c r="B11" s="191">
        <v>3</v>
      </c>
      <c r="C11" s="191">
        <v>8</v>
      </c>
      <c r="D11" s="191">
        <v>6</v>
      </c>
      <c r="E11" s="191">
        <v>1</v>
      </c>
      <c r="F11" s="191">
        <v>2</v>
      </c>
      <c r="G11" s="191">
        <v>0</v>
      </c>
      <c r="H11" s="191">
        <v>20</v>
      </c>
      <c r="I11" s="192">
        <f>SUM(B11:H11)</f>
        <v>40</v>
      </c>
      <c r="J11" s="193">
        <f>AVERAGE(B11:H11)</f>
        <v>5.7142857142857144</v>
      </c>
    </row>
    <row r="12" spans="1:10" ht="14.45" x14ac:dyDescent="0.3">
      <c r="A12" s="190" t="s">
        <v>354</v>
      </c>
      <c r="B12" s="191">
        <v>1</v>
      </c>
      <c r="C12" s="191">
        <v>0</v>
      </c>
      <c r="D12" s="191">
        <v>1</v>
      </c>
      <c r="E12" s="191">
        <v>1</v>
      </c>
      <c r="F12" s="191">
        <v>0</v>
      </c>
      <c r="G12" s="191">
        <v>0</v>
      </c>
      <c r="H12" s="191" t="s">
        <v>377</v>
      </c>
      <c r="I12" s="192">
        <f t="shared" ref="I12:I17" si="2">SUM(B12:H12)</f>
        <v>3</v>
      </c>
      <c r="J12" s="193">
        <f t="shared" ref="J12:J17" si="3">AVERAGE(B12:H12)</f>
        <v>0.5</v>
      </c>
    </row>
    <row r="13" spans="1:10" ht="14.45" x14ac:dyDescent="0.3">
      <c r="A13" s="190" t="s">
        <v>348</v>
      </c>
      <c r="B13" s="191">
        <v>3</v>
      </c>
      <c r="C13" s="191">
        <v>0</v>
      </c>
      <c r="D13" s="191" t="s">
        <v>377</v>
      </c>
      <c r="E13" s="191">
        <v>0</v>
      </c>
      <c r="F13" s="191">
        <v>0</v>
      </c>
      <c r="G13" s="191">
        <v>0</v>
      </c>
      <c r="H13" s="191" t="s">
        <v>377</v>
      </c>
      <c r="I13" s="192">
        <f t="shared" si="2"/>
        <v>3</v>
      </c>
      <c r="J13" s="193">
        <f t="shared" si="3"/>
        <v>0.6</v>
      </c>
    </row>
    <row r="14" spans="1:10" ht="14.45" x14ac:dyDescent="0.3">
      <c r="A14" s="182" t="s">
        <v>355</v>
      </c>
      <c r="B14" s="191"/>
      <c r="C14" s="191"/>
      <c r="D14" s="191"/>
      <c r="E14" s="191"/>
      <c r="F14" s="191"/>
      <c r="G14" s="191"/>
      <c r="H14" s="191"/>
      <c r="I14" s="192"/>
      <c r="J14" s="193"/>
    </row>
    <row r="15" spans="1:10" ht="14.45" x14ac:dyDescent="0.3">
      <c r="A15" s="190" t="s">
        <v>356</v>
      </c>
      <c r="B15" s="191">
        <v>8</v>
      </c>
      <c r="C15" s="191">
        <v>0</v>
      </c>
      <c r="D15" s="191">
        <v>4</v>
      </c>
      <c r="E15" s="191">
        <v>12</v>
      </c>
      <c r="F15" s="191" t="s">
        <v>377</v>
      </c>
      <c r="G15" s="191">
        <v>1</v>
      </c>
      <c r="H15" s="191">
        <v>8</v>
      </c>
      <c r="I15" s="192">
        <f t="shared" si="2"/>
        <v>33</v>
      </c>
      <c r="J15" s="193">
        <f t="shared" si="3"/>
        <v>5.5</v>
      </c>
    </row>
    <row r="16" spans="1:10" ht="14.45" x14ac:dyDescent="0.3">
      <c r="A16" s="190" t="s">
        <v>357</v>
      </c>
      <c r="B16" s="191">
        <v>8</v>
      </c>
      <c r="C16" s="191">
        <v>0</v>
      </c>
      <c r="D16" s="191">
        <v>4</v>
      </c>
      <c r="E16" s="191">
        <v>6</v>
      </c>
      <c r="F16" s="191">
        <v>2</v>
      </c>
      <c r="G16" s="191">
        <v>2</v>
      </c>
      <c r="H16" s="191">
        <v>2</v>
      </c>
      <c r="I16" s="192">
        <f t="shared" si="2"/>
        <v>24</v>
      </c>
      <c r="J16" s="193">
        <f t="shared" si="3"/>
        <v>3.4285714285714284</v>
      </c>
    </row>
    <row r="17" spans="1:10" ht="14.45" x14ac:dyDescent="0.3">
      <c r="A17" s="201" t="s">
        <v>358</v>
      </c>
      <c r="B17" s="198">
        <v>0</v>
      </c>
      <c r="C17" s="198">
        <v>0</v>
      </c>
      <c r="D17" s="198">
        <v>0</v>
      </c>
      <c r="E17" s="198">
        <v>13</v>
      </c>
      <c r="F17" s="198" t="s">
        <v>377</v>
      </c>
      <c r="G17" s="198">
        <v>0</v>
      </c>
      <c r="H17" s="198">
        <v>0</v>
      </c>
      <c r="I17" s="199">
        <f t="shared" si="2"/>
        <v>13</v>
      </c>
      <c r="J17" s="200">
        <f t="shared" si="3"/>
        <v>2.1666666666666665</v>
      </c>
    </row>
    <row r="18" spans="1:10" ht="14.45" x14ac:dyDescent="0.3">
      <c r="A18" s="202" t="s">
        <v>359</v>
      </c>
      <c r="B18" s="191"/>
      <c r="C18" s="246"/>
      <c r="D18" s="247"/>
      <c r="E18" s="191"/>
      <c r="F18" s="191"/>
      <c r="G18" s="246"/>
      <c r="H18" s="246"/>
      <c r="I18" s="206"/>
      <c r="J18" s="207"/>
    </row>
    <row r="19" spans="1:10" ht="14.45" x14ac:dyDescent="0.3">
      <c r="A19" s="196" t="s">
        <v>360</v>
      </c>
      <c r="B19" s="205">
        <v>5.78</v>
      </c>
      <c r="C19" s="205">
        <v>4.3</v>
      </c>
      <c r="D19" s="205">
        <v>7.88</v>
      </c>
      <c r="E19" s="205">
        <v>5.83</v>
      </c>
      <c r="F19" s="205">
        <v>7.4</v>
      </c>
      <c r="G19" s="205">
        <v>5.0199999999999996</v>
      </c>
      <c r="H19" s="205">
        <v>5.07</v>
      </c>
      <c r="I19" s="206"/>
      <c r="J19" s="208">
        <f>AVERAGE(B19:H19)</f>
        <v>5.8971428571428559</v>
      </c>
    </row>
    <row r="20" spans="1:10" ht="14.45" x14ac:dyDescent="0.3">
      <c r="A20" s="196" t="s">
        <v>361</v>
      </c>
      <c r="B20" s="205">
        <v>8.5299999999999994</v>
      </c>
      <c r="C20" s="204">
        <v>4.3</v>
      </c>
      <c r="D20" s="205">
        <v>7.88</v>
      </c>
      <c r="E20" s="205">
        <v>9.39</v>
      </c>
      <c r="F20" s="205">
        <v>9.4</v>
      </c>
      <c r="G20" s="205">
        <v>9.7799999999999994</v>
      </c>
      <c r="H20" s="205">
        <v>10.14</v>
      </c>
      <c r="I20" s="206"/>
      <c r="J20" s="208">
        <f>AVERAGE(B20:H20)</f>
        <v>8.4885714285714293</v>
      </c>
    </row>
    <row r="21" spans="1:10" ht="15" thickBot="1" x14ac:dyDescent="0.35">
      <c r="A21" s="194" t="s">
        <v>362</v>
      </c>
      <c r="B21" s="209">
        <v>2.75</v>
      </c>
      <c r="C21" s="209">
        <v>0</v>
      </c>
      <c r="D21" s="209">
        <v>0</v>
      </c>
      <c r="E21" s="209">
        <v>4.5</v>
      </c>
      <c r="F21" s="209">
        <v>3.57</v>
      </c>
      <c r="G21" s="209">
        <v>4.76</v>
      </c>
      <c r="H21" s="210">
        <v>5.07</v>
      </c>
      <c r="I21" s="206"/>
      <c r="J21" s="208">
        <f>AVERAGE(B21:H21)</f>
        <v>2.9499999999999997</v>
      </c>
    </row>
    <row r="22" spans="1:10" ht="15" thickTop="1" x14ac:dyDescent="0.3">
      <c r="A22" s="185" t="s">
        <v>363</v>
      </c>
      <c r="B22" s="186"/>
      <c r="C22" s="186"/>
      <c r="D22" s="186"/>
      <c r="E22" s="186"/>
      <c r="F22" s="186"/>
      <c r="G22" s="186"/>
      <c r="H22" s="186"/>
      <c r="I22" s="188"/>
      <c r="J22" s="189"/>
    </row>
    <row r="23" spans="1:10" ht="14.45" x14ac:dyDescent="0.3">
      <c r="A23" s="190" t="s">
        <v>364</v>
      </c>
      <c r="B23" s="203">
        <v>5</v>
      </c>
      <c r="C23" s="203">
        <v>6</v>
      </c>
      <c r="D23" s="203">
        <v>8</v>
      </c>
      <c r="E23" s="203">
        <v>6</v>
      </c>
      <c r="F23" s="203">
        <v>7</v>
      </c>
      <c r="G23" s="203">
        <v>3</v>
      </c>
      <c r="H23" s="203">
        <v>4</v>
      </c>
      <c r="I23" s="206">
        <f>SUM(B23:H23)</f>
        <v>39</v>
      </c>
      <c r="J23" s="211">
        <f>AVERAGE(B23:H23)</f>
        <v>5.5714285714285712</v>
      </c>
    </row>
    <row r="24" spans="1:10" ht="14.45" x14ac:dyDescent="0.3">
      <c r="A24" s="190" t="s">
        <v>365</v>
      </c>
      <c r="B24" s="212">
        <v>9750</v>
      </c>
      <c r="C24" s="212">
        <v>10617</v>
      </c>
      <c r="D24" s="212">
        <v>11984</v>
      </c>
      <c r="E24" s="212">
        <v>10920</v>
      </c>
      <c r="F24" s="212">
        <v>11506</v>
      </c>
      <c r="G24" s="212">
        <v>5235</v>
      </c>
      <c r="H24" s="212">
        <v>62350</v>
      </c>
      <c r="I24" s="213">
        <f>SUM(B24:H24)</f>
        <v>122362</v>
      </c>
      <c r="J24" s="213">
        <f t="shared" ref="J24:J40" si="4">AVERAGE(B24:H24)</f>
        <v>17480.285714285714</v>
      </c>
    </row>
    <row r="25" spans="1:10" ht="14.45" x14ac:dyDescent="0.3">
      <c r="A25" s="190" t="s">
        <v>366</v>
      </c>
      <c r="B25" s="214">
        <f>B24/1820</f>
        <v>5.3571428571428568</v>
      </c>
      <c r="C25" s="214">
        <f t="shared" ref="C25:H25" si="5">C24/1820</f>
        <v>5.8335164835164832</v>
      </c>
      <c r="D25" s="214">
        <f>D24/1820</f>
        <v>6.5846153846153843</v>
      </c>
      <c r="E25" s="214">
        <f t="shared" si="5"/>
        <v>6</v>
      </c>
      <c r="F25" s="214">
        <f>F24/1820</f>
        <v>6.3219780219780217</v>
      </c>
      <c r="G25" s="214">
        <f t="shared" si="5"/>
        <v>2.8763736263736264</v>
      </c>
      <c r="H25" s="214">
        <f t="shared" si="5"/>
        <v>34.258241758241759</v>
      </c>
      <c r="I25" s="215">
        <f t="shared" ref="I25:I40" si="6">SUM(B25:H25)</f>
        <v>67.23186813186814</v>
      </c>
      <c r="J25" s="207">
        <f t="shared" si="4"/>
        <v>9.6045525902668771</v>
      </c>
    </row>
    <row r="26" spans="1:10" ht="14.45" x14ac:dyDescent="0.3">
      <c r="A26" s="190" t="s">
        <v>367</v>
      </c>
      <c r="B26" s="203">
        <v>2</v>
      </c>
      <c r="C26" s="203">
        <v>0</v>
      </c>
      <c r="D26" s="203">
        <v>2</v>
      </c>
      <c r="E26" s="203">
        <v>2</v>
      </c>
      <c r="F26" s="203">
        <v>1</v>
      </c>
      <c r="G26" s="203">
        <v>3</v>
      </c>
      <c r="H26" s="203">
        <v>1</v>
      </c>
      <c r="I26" s="206">
        <f t="shared" si="6"/>
        <v>11</v>
      </c>
      <c r="J26" s="211">
        <f t="shared" si="4"/>
        <v>1.5714285714285714</v>
      </c>
    </row>
    <row r="27" spans="1:10" ht="14.45" x14ac:dyDescent="0.3">
      <c r="A27" s="190" t="s">
        <v>365</v>
      </c>
      <c r="B27" s="216">
        <v>2497</v>
      </c>
      <c r="C27" s="216">
        <v>0</v>
      </c>
      <c r="D27" s="216">
        <v>3311</v>
      </c>
      <c r="E27" s="216">
        <v>3640</v>
      </c>
      <c r="F27" s="216">
        <v>885</v>
      </c>
      <c r="G27" s="216">
        <v>3873</v>
      </c>
      <c r="H27" s="216">
        <v>1225</v>
      </c>
      <c r="I27" s="217">
        <f>SUM(B27:H27)</f>
        <v>15431</v>
      </c>
      <c r="J27" s="217">
        <f t="shared" si="4"/>
        <v>2204.4285714285716</v>
      </c>
    </row>
    <row r="28" spans="1:10" ht="14.45" x14ac:dyDescent="0.3">
      <c r="A28" s="190" t="s">
        <v>366</v>
      </c>
      <c r="B28" s="214">
        <f>B27/1820</f>
        <v>1.371978021978022</v>
      </c>
      <c r="C28" s="214">
        <f t="shared" ref="C28:H28" si="7">C27/1820</f>
        <v>0</v>
      </c>
      <c r="D28" s="214">
        <f>D27/1820</f>
        <v>1.8192307692307692</v>
      </c>
      <c r="E28" s="214">
        <f t="shared" si="7"/>
        <v>2</v>
      </c>
      <c r="F28" s="214">
        <f>F27/1820</f>
        <v>0.48626373626373626</v>
      </c>
      <c r="G28" s="214">
        <f t="shared" si="7"/>
        <v>2.128021978021978</v>
      </c>
      <c r="H28" s="214">
        <f t="shared" si="7"/>
        <v>0.67307692307692313</v>
      </c>
      <c r="I28" s="215">
        <f t="shared" si="6"/>
        <v>8.4785714285714295</v>
      </c>
      <c r="J28" s="207">
        <f t="shared" si="4"/>
        <v>1.2112244897959186</v>
      </c>
    </row>
    <row r="29" spans="1:10" ht="14.45" x14ac:dyDescent="0.3">
      <c r="A29" s="190" t="s">
        <v>368</v>
      </c>
      <c r="B29" s="203">
        <v>4</v>
      </c>
      <c r="C29" s="203">
        <v>2</v>
      </c>
      <c r="D29" s="203">
        <v>4</v>
      </c>
      <c r="E29" s="203">
        <v>6</v>
      </c>
      <c r="F29" s="203">
        <v>6</v>
      </c>
      <c r="G29" s="203">
        <v>4</v>
      </c>
      <c r="H29" s="203">
        <v>1</v>
      </c>
      <c r="I29" s="206">
        <f t="shared" si="6"/>
        <v>27</v>
      </c>
      <c r="J29" s="211">
        <f t="shared" si="4"/>
        <v>3.8571428571428572</v>
      </c>
    </row>
    <row r="30" spans="1:10" ht="15" x14ac:dyDescent="0.25">
      <c r="A30" s="190" t="s">
        <v>365</v>
      </c>
      <c r="B30" s="212">
        <v>4994</v>
      </c>
      <c r="C30" s="212">
        <v>3640</v>
      </c>
      <c r="D30" s="212">
        <v>6853</v>
      </c>
      <c r="E30" s="212">
        <v>10920</v>
      </c>
      <c r="F30" s="212">
        <v>11310</v>
      </c>
      <c r="G30" s="212">
        <v>6113</v>
      </c>
      <c r="H30" s="212">
        <v>1820</v>
      </c>
      <c r="I30" s="213">
        <f t="shared" si="6"/>
        <v>45650</v>
      </c>
      <c r="J30" s="213">
        <f t="shared" si="4"/>
        <v>6521.4285714285716</v>
      </c>
    </row>
    <row r="31" spans="1:10" ht="15" x14ac:dyDescent="0.25">
      <c r="A31" s="190" t="s">
        <v>366</v>
      </c>
      <c r="B31" s="214">
        <f>B30/1820</f>
        <v>2.743956043956044</v>
      </c>
      <c r="C31" s="214">
        <f t="shared" ref="C31:H31" si="8">C30/1820</f>
        <v>2</v>
      </c>
      <c r="D31" s="214">
        <f>D30/1820</f>
        <v>3.7653846153846153</v>
      </c>
      <c r="E31" s="214">
        <f t="shared" si="8"/>
        <v>6</v>
      </c>
      <c r="F31" s="214">
        <f>F30/1820</f>
        <v>6.2142857142857144</v>
      </c>
      <c r="G31" s="214">
        <f t="shared" si="8"/>
        <v>3.3587912087912088</v>
      </c>
      <c r="H31" s="214">
        <f t="shared" si="8"/>
        <v>1</v>
      </c>
      <c r="I31" s="215">
        <f t="shared" si="6"/>
        <v>25.082417582417584</v>
      </c>
      <c r="J31" s="207">
        <f t="shared" si="4"/>
        <v>3.5832025117739406</v>
      </c>
    </row>
    <row r="32" spans="1:10" ht="15" x14ac:dyDescent="0.25">
      <c r="A32" s="190" t="s">
        <v>408</v>
      </c>
      <c r="B32" s="214">
        <v>1</v>
      </c>
      <c r="C32" s="214">
        <v>2</v>
      </c>
      <c r="D32" s="214">
        <v>2</v>
      </c>
      <c r="E32" s="214">
        <v>2</v>
      </c>
      <c r="F32" s="252">
        <v>3</v>
      </c>
      <c r="G32" s="214">
        <v>1</v>
      </c>
      <c r="H32" s="214">
        <v>2</v>
      </c>
      <c r="I32" s="215">
        <f t="shared" si="6"/>
        <v>13</v>
      </c>
      <c r="J32" s="207">
        <f t="shared" si="4"/>
        <v>1.8571428571428572</v>
      </c>
    </row>
    <row r="33" spans="1:10" ht="15" x14ac:dyDescent="0.25">
      <c r="A33" s="190" t="s">
        <v>365</v>
      </c>
      <c r="B33" s="214">
        <v>1950</v>
      </c>
      <c r="C33" s="214">
        <v>3640</v>
      </c>
      <c r="D33" s="214">
        <v>3654</v>
      </c>
      <c r="E33" s="214">
        <v>3640</v>
      </c>
      <c r="F33" s="253">
        <v>5655</v>
      </c>
      <c r="G33" s="214">
        <v>1885</v>
      </c>
      <c r="H33" s="214">
        <v>3640</v>
      </c>
      <c r="I33" s="215">
        <f t="shared" si="6"/>
        <v>24064</v>
      </c>
      <c r="J33" s="207">
        <f t="shared" si="4"/>
        <v>3437.7142857142858</v>
      </c>
    </row>
    <row r="34" spans="1:10" ht="15" x14ac:dyDescent="0.25">
      <c r="A34" s="190" t="s">
        <v>366</v>
      </c>
      <c r="B34" s="214">
        <f t="shared" ref="B34:E34" si="9">B33/1820</f>
        <v>1.0714285714285714</v>
      </c>
      <c r="C34" s="214">
        <f t="shared" si="9"/>
        <v>2</v>
      </c>
      <c r="D34" s="214">
        <f t="shared" si="9"/>
        <v>2.0076923076923077</v>
      </c>
      <c r="E34" s="214">
        <f t="shared" si="9"/>
        <v>2</v>
      </c>
      <c r="F34" s="214">
        <f>F33/1820</f>
        <v>3.1071428571428572</v>
      </c>
      <c r="G34" s="214">
        <f t="shared" ref="G34:H34" si="10">G33/1820</f>
        <v>1.0357142857142858</v>
      </c>
      <c r="H34" s="214">
        <f t="shared" si="10"/>
        <v>2</v>
      </c>
      <c r="I34" s="215">
        <f t="shared" si="6"/>
        <v>13.221978021978023</v>
      </c>
      <c r="J34" s="207">
        <f t="shared" si="4"/>
        <v>1.8888540031397176</v>
      </c>
    </row>
    <row r="35" spans="1:10" ht="15" x14ac:dyDescent="0.25">
      <c r="A35" s="190" t="s">
        <v>369</v>
      </c>
      <c r="B35" s="203">
        <v>2</v>
      </c>
      <c r="C35" s="203">
        <v>2</v>
      </c>
      <c r="D35" s="203">
        <v>2</v>
      </c>
      <c r="E35" s="203">
        <v>2</v>
      </c>
      <c r="F35" s="203">
        <v>7</v>
      </c>
      <c r="G35" s="203">
        <v>1</v>
      </c>
      <c r="H35" s="203">
        <v>1</v>
      </c>
      <c r="I35" s="206">
        <f t="shared" si="6"/>
        <v>17</v>
      </c>
      <c r="J35" s="211">
        <f t="shared" si="4"/>
        <v>2.4285714285714284</v>
      </c>
    </row>
    <row r="36" spans="1:10" ht="15" x14ac:dyDescent="0.25">
      <c r="A36" s="190" t="s">
        <v>365</v>
      </c>
      <c r="B36" s="212">
        <v>3900</v>
      </c>
      <c r="C36" s="212">
        <v>3640</v>
      </c>
      <c r="D36" s="212">
        <v>3654</v>
      </c>
      <c r="E36" s="212">
        <v>3484</v>
      </c>
      <c r="F36" s="212">
        <v>12441</v>
      </c>
      <c r="G36" s="212">
        <v>622</v>
      </c>
      <c r="H36" s="212">
        <v>1820</v>
      </c>
      <c r="I36" s="213">
        <f t="shared" si="6"/>
        <v>29561</v>
      </c>
      <c r="J36" s="213">
        <f t="shared" si="4"/>
        <v>4223</v>
      </c>
    </row>
    <row r="37" spans="1:10" ht="15" x14ac:dyDescent="0.25">
      <c r="A37" s="190" t="s">
        <v>366</v>
      </c>
      <c r="B37" s="214">
        <f>B36/1820</f>
        <v>2.1428571428571428</v>
      </c>
      <c r="C37" s="214">
        <f t="shared" ref="C37:H37" si="11">C36/1820</f>
        <v>2</v>
      </c>
      <c r="D37" s="214">
        <f>D36/1820</f>
        <v>2.0076923076923077</v>
      </c>
      <c r="E37" s="214">
        <f t="shared" si="11"/>
        <v>1.9142857142857144</v>
      </c>
      <c r="F37" s="214">
        <f>F36/1820</f>
        <v>6.8357142857142854</v>
      </c>
      <c r="G37" s="214">
        <f t="shared" si="11"/>
        <v>0.34175824175824177</v>
      </c>
      <c r="H37" s="214">
        <f t="shared" si="11"/>
        <v>1</v>
      </c>
      <c r="I37" s="215">
        <f t="shared" si="6"/>
        <v>16.242307692307691</v>
      </c>
      <c r="J37" s="207">
        <f t="shared" si="4"/>
        <v>2.3203296703296701</v>
      </c>
    </row>
    <row r="38" spans="1:10" ht="15" x14ac:dyDescent="0.25">
      <c r="A38" s="190" t="s">
        <v>370</v>
      </c>
      <c r="B38" s="203">
        <v>5</v>
      </c>
      <c r="C38" s="203">
        <v>10</v>
      </c>
      <c r="D38" s="203">
        <v>11</v>
      </c>
      <c r="E38" s="203">
        <v>13</v>
      </c>
      <c r="F38" s="203">
        <v>8</v>
      </c>
      <c r="G38" s="203">
        <v>9</v>
      </c>
      <c r="H38" s="203">
        <v>12</v>
      </c>
      <c r="I38" s="206">
        <f t="shared" si="6"/>
        <v>68</v>
      </c>
      <c r="J38" s="211">
        <f t="shared" si="4"/>
        <v>9.7142857142857135</v>
      </c>
    </row>
    <row r="39" spans="1:10" ht="15" x14ac:dyDescent="0.25">
      <c r="A39" s="190" t="s">
        <v>365</v>
      </c>
      <c r="B39" s="212">
        <v>9750</v>
      </c>
      <c r="C39" s="212">
        <v>16380</v>
      </c>
      <c r="D39" s="212">
        <v>13712</v>
      </c>
      <c r="E39" s="212">
        <v>16115</v>
      </c>
      <c r="F39" s="212">
        <v>3500</v>
      </c>
      <c r="G39" s="212">
        <v>6618</v>
      </c>
      <c r="H39" s="212">
        <v>15232</v>
      </c>
      <c r="I39" s="213">
        <f t="shared" si="6"/>
        <v>81307</v>
      </c>
      <c r="J39" s="213">
        <f t="shared" si="4"/>
        <v>11615.285714285714</v>
      </c>
    </row>
    <row r="40" spans="1:10" ht="15" x14ac:dyDescent="0.25">
      <c r="A40" s="190" t="s">
        <v>366</v>
      </c>
      <c r="B40" s="214">
        <f>B39/1820</f>
        <v>5.3571428571428568</v>
      </c>
      <c r="C40" s="214">
        <f t="shared" ref="C40:H40" si="12">C39/1820</f>
        <v>9</v>
      </c>
      <c r="D40" s="214">
        <f>D39/1820</f>
        <v>7.5340659340659339</v>
      </c>
      <c r="E40" s="214">
        <f t="shared" si="12"/>
        <v>8.854395604395604</v>
      </c>
      <c r="F40" s="214">
        <f>F39/1820</f>
        <v>1.9230769230769231</v>
      </c>
      <c r="G40" s="214">
        <f t="shared" si="12"/>
        <v>3.6362637362637362</v>
      </c>
      <c r="H40" s="214">
        <f t="shared" si="12"/>
        <v>8.3692307692307697</v>
      </c>
      <c r="I40" s="215">
        <f t="shared" si="6"/>
        <v>44.674175824175819</v>
      </c>
      <c r="J40" s="207">
        <f t="shared" si="4"/>
        <v>6.3820251177394027</v>
      </c>
    </row>
    <row r="41" spans="1:10" ht="15" x14ac:dyDescent="0.25">
      <c r="A41" s="218" t="s">
        <v>371</v>
      </c>
      <c r="B41" s="219">
        <f>SUM(B23,B26,B29,B35,B38)</f>
        <v>18</v>
      </c>
      <c r="C41" s="219">
        <f t="shared" ref="C41:I42" si="13">SUM(C23,C26,C29,C35,C38)</f>
        <v>20</v>
      </c>
      <c r="D41" s="219">
        <f t="shared" si="13"/>
        <v>27</v>
      </c>
      <c r="E41" s="219">
        <f t="shared" si="13"/>
        <v>29</v>
      </c>
      <c r="F41" s="219">
        <f t="shared" si="13"/>
        <v>29</v>
      </c>
      <c r="G41" s="219">
        <f t="shared" si="13"/>
        <v>20</v>
      </c>
      <c r="H41" s="254">
        <f t="shared" si="13"/>
        <v>19</v>
      </c>
      <c r="I41" s="219">
        <f t="shared" si="13"/>
        <v>162</v>
      </c>
      <c r="J41" s="211">
        <f>AVERAGE(C41:H41)</f>
        <v>24</v>
      </c>
    </row>
    <row r="42" spans="1:10" ht="15" x14ac:dyDescent="0.25">
      <c r="A42" s="218" t="s">
        <v>372</v>
      </c>
      <c r="B42" s="220">
        <f>SUM(B24,B27,B30,B36,B39)</f>
        <v>30891</v>
      </c>
      <c r="C42" s="220">
        <f t="shared" si="13"/>
        <v>34277</v>
      </c>
      <c r="D42" s="220">
        <f t="shared" si="13"/>
        <v>39514</v>
      </c>
      <c r="E42" s="220">
        <f t="shared" si="13"/>
        <v>45079</v>
      </c>
      <c r="F42" s="220">
        <f t="shared" si="13"/>
        <v>39642</v>
      </c>
      <c r="G42" s="220">
        <f t="shared" si="13"/>
        <v>22461</v>
      </c>
      <c r="H42" s="255">
        <f t="shared" si="13"/>
        <v>82447</v>
      </c>
      <c r="I42" s="220">
        <f t="shared" si="13"/>
        <v>294311</v>
      </c>
      <c r="J42" s="213">
        <f>AVERAGE(C42:H42)</f>
        <v>43903.333333333336</v>
      </c>
    </row>
    <row r="43" spans="1:10" ht="15" customHeight="1" thickBot="1" x14ac:dyDescent="0.3">
      <c r="A43" s="190" t="s">
        <v>373</v>
      </c>
      <c r="B43" s="214">
        <f>B42/1820</f>
        <v>16.973076923076924</v>
      </c>
      <c r="C43" s="214">
        <f t="shared" ref="C43:I43" si="14">C42/1820</f>
        <v>18.833516483516483</v>
      </c>
      <c r="D43" s="214">
        <f>D42/1820</f>
        <v>21.71098901098901</v>
      </c>
      <c r="E43" s="214">
        <f t="shared" si="14"/>
        <v>24.76868131868132</v>
      </c>
      <c r="F43" s="214">
        <f>F42/1820</f>
        <v>21.78131868131868</v>
      </c>
      <c r="G43" s="214">
        <f t="shared" si="14"/>
        <v>12.341208791208791</v>
      </c>
      <c r="H43" s="256">
        <f t="shared" si="14"/>
        <v>45.300549450549454</v>
      </c>
      <c r="I43" s="257">
        <f t="shared" si="14"/>
        <v>161.70934065934065</v>
      </c>
      <c r="J43" s="207">
        <f>AVERAGE(C43:H43)</f>
        <v>24.122710622710624</v>
      </c>
    </row>
    <row r="44" spans="1:10" ht="15.75" thickTop="1" x14ac:dyDescent="0.25">
      <c r="A44" s="185" t="s">
        <v>374</v>
      </c>
      <c r="B44" s="186"/>
      <c r="C44" s="186"/>
      <c r="D44" s="186"/>
      <c r="E44" s="186"/>
      <c r="F44" s="186"/>
      <c r="G44" s="186"/>
      <c r="H44" s="186"/>
      <c r="I44" s="188"/>
      <c r="J44" s="189"/>
    </row>
    <row r="45" spans="1:10" ht="15" x14ac:dyDescent="0.25">
      <c r="A45" s="182" t="s">
        <v>375</v>
      </c>
      <c r="B45" s="203"/>
      <c r="C45" s="203"/>
      <c r="D45" s="203"/>
      <c r="E45" s="203"/>
      <c r="F45" s="203"/>
      <c r="G45" s="203"/>
      <c r="H45" s="203"/>
      <c r="I45" s="206"/>
      <c r="J45" s="207"/>
    </row>
    <row r="46" spans="1:10" ht="15" x14ac:dyDescent="0.25">
      <c r="A46" s="190" t="s">
        <v>376</v>
      </c>
      <c r="B46" s="221">
        <v>30024</v>
      </c>
      <c r="C46" s="221">
        <v>29259</v>
      </c>
      <c r="D46" s="221">
        <v>23808</v>
      </c>
      <c r="E46" s="221">
        <v>35879</v>
      </c>
      <c r="F46" s="221">
        <v>38089</v>
      </c>
      <c r="G46" s="221">
        <v>14682</v>
      </c>
      <c r="H46" s="221">
        <v>22008</v>
      </c>
      <c r="I46" s="222">
        <f>SUM(B46:H46)</f>
        <v>193749</v>
      </c>
      <c r="J46" s="222">
        <f>AVERAGE(B46:H46)</f>
        <v>27678.428571428572</v>
      </c>
    </row>
    <row r="47" spans="1:10" ht="15" x14ac:dyDescent="0.25">
      <c r="A47" s="190" t="s">
        <v>409</v>
      </c>
      <c r="B47" s="221">
        <v>32411</v>
      </c>
      <c r="C47" s="221">
        <v>33161</v>
      </c>
      <c r="D47" s="221">
        <v>28974</v>
      </c>
      <c r="E47" s="221">
        <v>53551</v>
      </c>
      <c r="F47" s="221">
        <v>58283</v>
      </c>
      <c r="G47" s="221">
        <v>66737</v>
      </c>
      <c r="H47" s="221">
        <v>48646</v>
      </c>
      <c r="I47" s="222">
        <f t="shared" ref="I47:I49" si="15">SUM(B47:H47)</f>
        <v>321763</v>
      </c>
      <c r="J47" s="222">
        <f t="shared" ref="J47:J48" si="16">AVERAGE(B47:H47)</f>
        <v>45966.142857142855</v>
      </c>
    </row>
    <row r="48" spans="1:10" ht="15" x14ac:dyDescent="0.25">
      <c r="A48" s="190" t="s">
        <v>378</v>
      </c>
      <c r="B48" s="221">
        <v>3248147</v>
      </c>
      <c r="C48" s="221">
        <v>922573</v>
      </c>
      <c r="D48" s="221">
        <v>652981</v>
      </c>
      <c r="E48" s="221">
        <v>848435</v>
      </c>
      <c r="F48" s="221" t="s">
        <v>377</v>
      </c>
      <c r="G48" s="221">
        <v>872118</v>
      </c>
      <c r="H48" s="221">
        <v>755039</v>
      </c>
      <c r="I48" s="222">
        <f t="shared" si="15"/>
        <v>7299293</v>
      </c>
      <c r="J48" s="222">
        <f t="shared" si="16"/>
        <v>1216548.8333333333</v>
      </c>
    </row>
    <row r="49" spans="1:10" ht="15" x14ac:dyDescent="0.25">
      <c r="A49" s="258" t="s">
        <v>379</v>
      </c>
      <c r="B49" s="259">
        <v>2.75</v>
      </c>
      <c r="C49" s="259">
        <v>0.5</v>
      </c>
      <c r="D49" s="259">
        <v>1.3</v>
      </c>
      <c r="E49" s="260" t="s">
        <v>377</v>
      </c>
      <c r="F49" s="259">
        <v>2</v>
      </c>
      <c r="G49" s="259">
        <v>3.88</v>
      </c>
      <c r="H49" s="259">
        <v>2.15</v>
      </c>
      <c r="I49" s="261">
        <f t="shared" si="15"/>
        <v>12.58</v>
      </c>
      <c r="J49" s="262">
        <f>AVERAGE(B49:H49)</f>
        <v>2.0966666666666667</v>
      </c>
    </row>
    <row r="50" spans="1:10" s="144" customFormat="1" ht="15" x14ac:dyDescent="0.25">
      <c r="A50" s="258" t="s">
        <v>380</v>
      </c>
      <c r="B50" s="263"/>
      <c r="C50" s="263"/>
      <c r="D50" s="263"/>
      <c r="E50" s="263"/>
      <c r="F50" s="263"/>
      <c r="G50" s="263"/>
      <c r="H50" s="263"/>
      <c r="I50" s="224"/>
      <c r="J50" s="225"/>
    </row>
    <row r="51" spans="1:10" s="144" customFormat="1" ht="15" x14ac:dyDescent="0.25">
      <c r="A51" s="218" t="s">
        <v>381</v>
      </c>
      <c r="B51" s="219">
        <v>163</v>
      </c>
      <c r="C51" s="219">
        <v>212</v>
      </c>
      <c r="D51" s="195">
        <v>256</v>
      </c>
      <c r="E51" s="195">
        <v>204</v>
      </c>
      <c r="F51" s="195">
        <v>371</v>
      </c>
      <c r="G51" s="245">
        <v>264</v>
      </c>
      <c r="H51" s="219">
        <v>176</v>
      </c>
      <c r="I51" s="222">
        <f>SUM(B51:H51)</f>
        <v>1646</v>
      </c>
      <c r="J51" s="211">
        <f>AVERAGE(B51:H51)</f>
        <v>235.14285714285714</v>
      </c>
    </row>
    <row r="52" spans="1:10" s="144" customFormat="1" ht="15" x14ac:dyDescent="0.25">
      <c r="A52" s="218" t="s">
        <v>382</v>
      </c>
      <c r="B52" s="219">
        <v>1</v>
      </c>
      <c r="C52" s="219">
        <v>3</v>
      </c>
      <c r="D52" s="219">
        <v>2</v>
      </c>
      <c r="E52" s="219">
        <v>3</v>
      </c>
      <c r="F52" s="219">
        <v>3</v>
      </c>
      <c r="G52" s="219">
        <v>2</v>
      </c>
      <c r="H52" s="219">
        <v>2</v>
      </c>
      <c r="I52" s="222">
        <f>SUM(B52:H52)</f>
        <v>16</v>
      </c>
      <c r="J52" s="211">
        <f>AVERAGE(B52:H52)</f>
        <v>2.2857142857142856</v>
      </c>
    </row>
    <row r="53" spans="1:10" ht="15" x14ac:dyDescent="0.25">
      <c r="A53" s="226" t="s">
        <v>383</v>
      </c>
      <c r="B53" s="227"/>
      <c r="C53" s="227"/>
      <c r="D53" s="227"/>
      <c r="E53" s="227"/>
      <c r="F53" s="227"/>
      <c r="G53" s="227"/>
      <c r="H53" s="227"/>
      <c r="I53" s="228"/>
      <c r="J53" s="229"/>
    </row>
    <row r="54" spans="1:10" ht="15" x14ac:dyDescent="0.25">
      <c r="A54" s="230" t="s">
        <v>384</v>
      </c>
      <c r="B54" s="203">
        <v>1</v>
      </c>
      <c r="C54" s="203">
        <v>1</v>
      </c>
      <c r="D54" s="203">
        <v>1</v>
      </c>
      <c r="E54" s="203">
        <v>1</v>
      </c>
      <c r="F54" s="203">
        <v>1</v>
      </c>
      <c r="G54" s="203">
        <v>0</v>
      </c>
      <c r="H54" s="203">
        <v>2</v>
      </c>
      <c r="I54" s="206">
        <f>SUM(B54:H54)</f>
        <v>7</v>
      </c>
      <c r="J54" s="211">
        <f>AVERAGE(B54:H54)</f>
        <v>1</v>
      </c>
    </row>
    <row r="55" spans="1:10" ht="15" x14ac:dyDescent="0.25">
      <c r="A55" s="190" t="s">
        <v>385</v>
      </c>
      <c r="B55" s="203">
        <v>153</v>
      </c>
      <c r="C55" s="203">
        <v>166</v>
      </c>
      <c r="D55" s="203">
        <v>130</v>
      </c>
      <c r="E55" s="203">
        <v>119</v>
      </c>
      <c r="F55" s="203">
        <v>193</v>
      </c>
      <c r="G55" s="203">
        <v>0</v>
      </c>
      <c r="H55" s="203">
        <v>142</v>
      </c>
      <c r="I55" s="206">
        <f>SUM(B55:H55)</f>
        <v>903</v>
      </c>
      <c r="J55" s="211">
        <f>AVERAGE(B55:H55)</f>
        <v>129</v>
      </c>
    </row>
    <row r="56" spans="1:10" ht="15" x14ac:dyDescent="0.25">
      <c r="A56" s="230" t="s">
        <v>386</v>
      </c>
      <c r="B56" s="203">
        <v>7</v>
      </c>
      <c r="C56" s="203">
        <v>6</v>
      </c>
      <c r="D56" s="203">
        <v>3</v>
      </c>
      <c r="E56" s="203">
        <v>3</v>
      </c>
      <c r="F56" s="203">
        <v>9</v>
      </c>
      <c r="G56" s="203">
        <v>5</v>
      </c>
      <c r="H56" s="203">
        <v>4</v>
      </c>
      <c r="I56" s="206">
        <f>SUM(B56:H56)</f>
        <v>37</v>
      </c>
      <c r="J56" s="211">
        <f>AVERAGE(B56:H56)</f>
        <v>5.2857142857142856</v>
      </c>
    </row>
    <row r="57" spans="1:10" ht="15" x14ac:dyDescent="0.25">
      <c r="A57" s="190" t="s">
        <v>385</v>
      </c>
      <c r="B57" s="203">
        <v>92</v>
      </c>
      <c r="C57" s="203">
        <v>112</v>
      </c>
      <c r="D57" s="203">
        <v>58</v>
      </c>
      <c r="E57" s="203">
        <v>42</v>
      </c>
      <c r="F57" s="203">
        <v>134</v>
      </c>
      <c r="G57" s="203">
        <v>61</v>
      </c>
      <c r="H57" s="203">
        <v>152</v>
      </c>
      <c r="I57" s="222">
        <f>SUM(B57:H57)</f>
        <v>651</v>
      </c>
      <c r="J57" s="211">
        <f>AVERAGE(B57:H57)</f>
        <v>93</v>
      </c>
    </row>
    <row r="58" spans="1:10" ht="15" x14ac:dyDescent="0.25">
      <c r="A58" s="231" t="s">
        <v>387</v>
      </c>
      <c r="B58" s="227"/>
      <c r="C58" s="227"/>
      <c r="D58" s="227"/>
      <c r="E58" s="227"/>
      <c r="F58" s="227"/>
      <c r="G58" s="227"/>
      <c r="H58" s="227"/>
      <c r="I58" s="228"/>
      <c r="J58" s="232"/>
    </row>
    <row r="59" spans="1:10" ht="15" x14ac:dyDescent="0.25">
      <c r="A59" s="230" t="s">
        <v>388</v>
      </c>
      <c r="B59" s="191">
        <v>2</v>
      </c>
      <c r="C59" s="203">
        <v>2</v>
      </c>
      <c r="D59" s="203">
        <v>2</v>
      </c>
      <c r="E59" s="203">
        <v>3</v>
      </c>
      <c r="F59" s="203">
        <v>0</v>
      </c>
      <c r="G59" s="203">
        <v>1</v>
      </c>
      <c r="H59" s="203">
        <v>2</v>
      </c>
      <c r="I59" s="206">
        <f>SUM(B59:H59)</f>
        <v>12</v>
      </c>
      <c r="J59" s="211">
        <f>AVERAGE(B59:H59)</f>
        <v>1.7142857142857142</v>
      </c>
    </row>
    <row r="60" spans="1:10" ht="15" x14ac:dyDescent="0.25">
      <c r="A60" s="190" t="s">
        <v>385</v>
      </c>
      <c r="B60" s="203">
        <v>46</v>
      </c>
      <c r="C60" s="203">
        <v>31</v>
      </c>
      <c r="D60" s="203">
        <v>56</v>
      </c>
      <c r="E60" s="203">
        <v>15</v>
      </c>
      <c r="F60" s="203">
        <v>0</v>
      </c>
      <c r="G60" s="203">
        <v>9</v>
      </c>
      <c r="H60" s="203">
        <v>86</v>
      </c>
      <c r="I60" s="206">
        <f>SUM(B60:H60)</f>
        <v>243</v>
      </c>
      <c r="J60" s="211">
        <f>AVERAGE(B60:H60)</f>
        <v>34.714285714285715</v>
      </c>
    </row>
    <row r="61" spans="1:10" ht="15" x14ac:dyDescent="0.25">
      <c r="A61" s="230" t="s">
        <v>389</v>
      </c>
      <c r="B61" s="203">
        <v>10</v>
      </c>
      <c r="C61" s="203">
        <v>1</v>
      </c>
      <c r="D61" s="203">
        <v>12</v>
      </c>
      <c r="E61" s="203">
        <v>5</v>
      </c>
      <c r="F61" s="203">
        <v>1</v>
      </c>
      <c r="G61" s="203">
        <v>2</v>
      </c>
      <c r="H61" s="203">
        <v>0</v>
      </c>
      <c r="I61" s="206">
        <f>SUM(B61:H61)</f>
        <v>31</v>
      </c>
      <c r="J61" s="211">
        <f>AVERAGE(B61:H61)</f>
        <v>4.4285714285714288</v>
      </c>
    </row>
    <row r="62" spans="1:10" ht="15" x14ac:dyDescent="0.25">
      <c r="A62" s="201" t="s">
        <v>385</v>
      </c>
      <c r="B62" s="233">
        <v>77</v>
      </c>
      <c r="C62" s="233">
        <v>33</v>
      </c>
      <c r="D62" s="233">
        <v>144</v>
      </c>
      <c r="E62" s="233">
        <v>32</v>
      </c>
      <c r="F62" s="233">
        <v>18</v>
      </c>
      <c r="G62" s="233">
        <v>16</v>
      </c>
      <c r="H62" s="233">
        <v>0</v>
      </c>
      <c r="I62" s="223">
        <f>SUM(B62:H62)</f>
        <v>320</v>
      </c>
      <c r="J62" s="234">
        <f>AVERAGE(B62:H62)</f>
        <v>45.714285714285715</v>
      </c>
    </row>
    <row r="63" spans="1:10" ht="15" x14ac:dyDescent="0.25">
      <c r="A63" s="182" t="s">
        <v>390</v>
      </c>
      <c r="B63" s="203"/>
      <c r="C63" s="203"/>
      <c r="D63" s="203"/>
      <c r="E63" s="203"/>
      <c r="F63" s="203"/>
      <c r="G63" s="203"/>
      <c r="H63" s="203"/>
      <c r="I63" s="206"/>
      <c r="J63" s="207"/>
    </row>
    <row r="64" spans="1:10" ht="15" x14ac:dyDescent="0.25">
      <c r="A64" s="190" t="s">
        <v>391</v>
      </c>
      <c r="B64" s="221">
        <v>10262</v>
      </c>
      <c r="C64" s="221">
        <v>3085</v>
      </c>
      <c r="D64" s="221">
        <v>13981</v>
      </c>
      <c r="E64" s="221">
        <v>1913</v>
      </c>
      <c r="F64" s="221">
        <v>3331</v>
      </c>
      <c r="G64" s="221">
        <v>23</v>
      </c>
      <c r="H64" s="221">
        <v>13521</v>
      </c>
      <c r="I64" s="222">
        <f>SUM(B64:H64)</f>
        <v>46116</v>
      </c>
      <c r="J64" s="264">
        <f t="shared" ref="J64:J72" si="17">AVERAGE(B64:H64)</f>
        <v>6588</v>
      </c>
    </row>
    <row r="65" spans="1:10" ht="12.75" customHeight="1" x14ac:dyDescent="0.25">
      <c r="A65" s="190" t="s">
        <v>392</v>
      </c>
      <c r="B65" s="221">
        <v>720</v>
      </c>
      <c r="C65" s="221">
        <v>615</v>
      </c>
      <c r="D65" s="221">
        <v>3527</v>
      </c>
      <c r="E65" s="203">
        <v>682</v>
      </c>
      <c r="F65" s="221">
        <v>1971</v>
      </c>
      <c r="G65" s="221">
        <v>21</v>
      </c>
      <c r="H65" s="221">
        <v>2822</v>
      </c>
      <c r="I65" s="222">
        <f>SUM(B65:H65)</f>
        <v>10358</v>
      </c>
      <c r="J65" s="264">
        <f t="shared" si="17"/>
        <v>1479.7142857142858</v>
      </c>
    </row>
    <row r="66" spans="1:10" ht="15" x14ac:dyDescent="0.25">
      <c r="A66" s="190" t="s">
        <v>410</v>
      </c>
      <c r="B66" s="265">
        <v>40550</v>
      </c>
      <c r="C66" s="265">
        <v>37208</v>
      </c>
      <c r="D66" s="265">
        <v>6256</v>
      </c>
      <c r="E66" s="265">
        <v>11056899</v>
      </c>
      <c r="F66" s="265">
        <v>12171</v>
      </c>
      <c r="G66" s="265">
        <v>9744</v>
      </c>
      <c r="H66" s="265">
        <v>14100</v>
      </c>
      <c r="I66" s="222">
        <f>SUM(B66:H66)</f>
        <v>11176928</v>
      </c>
      <c r="J66" s="264">
        <f t="shared" si="17"/>
        <v>1596704</v>
      </c>
    </row>
    <row r="67" spans="1:10" ht="15" x14ac:dyDescent="0.25">
      <c r="A67" s="190" t="s">
        <v>411</v>
      </c>
      <c r="B67" s="203">
        <v>42</v>
      </c>
      <c r="C67" s="203">
        <v>185</v>
      </c>
      <c r="D67" s="203">
        <v>113</v>
      </c>
      <c r="E67" s="203">
        <v>49</v>
      </c>
      <c r="F67" s="203" t="s">
        <v>377</v>
      </c>
      <c r="G67" s="203">
        <v>12</v>
      </c>
      <c r="H67" s="203">
        <v>137</v>
      </c>
      <c r="I67" s="222">
        <f>SUM(B67:H67)</f>
        <v>538</v>
      </c>
      <c r="J67" s="264">
        <f t="shared" si="17"/>
        <v>89.666666666666671</v>
      </c>
    </row>
    <row r="68" spans="1:10" ht="15" x14ac:dyDescent="0.25">
      <c r="A68" s="236" t="s">
        <v>18</v>
      </c>
      <c r="B68" s="221">
        <f t="shared" ref="B68:I68" si="18">SUM(B64:B67)</f>
        <v>51574</v>
      </c>
      <c r="C68" s="221">
        <f t="shared" si="18"/>
        <v>41093</v>
      </c>
      <c r="D68" s="221">
        <f t="shared" si="18"/>
        <v>23877</v>
      </c>
      <c r="E68" s="221">
        <f t="shared" si="18"/>
        <v>11059543</v>
      </c>
      <c r="F68" s="221">
        <f t="shared" si="18"/>
        <v>17473</v>
      </c>
      <c r="G68" s="221">
        <f t="shared" si="18"/>
        <v>9800</v>
      </c>
      <c r="H68" s="221">
        <f t="shared" si="18"/>
        <v>30580</v>
      </c>
      <c r="I68" s="237">
        <f t="shared" si="18"/>
        <v>11233940</v>
      </c>
      <c r="J68" s="264">
        <f t="shared" si="17"/>
        <v>1604848.5714285714</v>
      </c>
    </row>
    <row r="69" spans="1:10" ht="15" x14ac:dyDescent="0.25">
      <c r="A69" s="182" t="s">
        <v>393</v>
      </c>
      <c r="B69" s="203"/>
      <c r="C69" s="203"/>
      <c r="D69" s="203"/>
      <c r="E69" s="203"/>
      <c r="F69" s="203"/>
      <c r="G69" s="203"/>
      <c r="H69" s="203"/>
      <c r="I69" s="206"/>
      <c r="J69" s="207"/>
    </row>
    <row r="70" spans="1:10" ht="15" x14ac:dyDescent="0.25">
      <c r="A70" s="190" t="s">
        <v>412</v>
      </c>
      <c r="B70" s="221">
        <v>126</v>
      </c>
      <c r="C70" s="203">
        <v>179</v>
      </c>
      <c r="D70" s="221">
        <v>840</v>
      </c>
      <c r="E70" s="221">
        <v>56</v>
      </c>
      <c r="F70" s="221" t="s">
        <v>377</v>
      </c>
      <c r="G70" s="203">
        <v>58</v>
      </c>
      <c r="H70" s="203">
        <v>137</v>
      </c>
      <c r="I70" s="222">
        <f>SUM(B70:H70)</f>
        <v>1396</v>
      </c>
      <c r="J70" s="264">
        <f t="shared" si="17"/>
        <v>232.66666666666666</v>
      </c>
    </row>
    <row r="71" spans="1:10" ht="15" x14ac:dyDescent="0.25">
      <c r="A71" s="190" t="s">
        <v>413</v>
      </c>
      <c r="B71" s="221">
        <v>37662</v>
      </c>
      <c r="C71" s="203">
        <v>323794</v>
      </c>
      <c r="D71" s="221">
        <v>7302</v>
      </c>
      <c r="E71" s="221">
        <v>959903</v>
      </c>
      <c r="F71" s="221">
        <v>172641</v>
      </c>
      <c r="G71" s="265">
        <v>138456</v>
      </c>
      <c r="H71" s="265">
        <v>55842</v>
      </c>
      <c r="I71" s="222">
        <f>SUM(B71:H71)</f>
        <v>1695600</v>
      </c>
      <c r="J71" s="264">
        <f t="shared" si="17"/>
        <v>242228.57142857142</v>
      </c>
    </row>
    <row r="72" spans="1:10" ht="15.75" thickBot="1" x14ac:dyDescent="0.3">
      <c r="A72" s="238" t="s">
        <v>394</v>
      </c>
      <c r="B72" s="239">
        <f t="shared" ref="B72:I72" si="19">SUM(B70:B71)</f>
        <v>37788</v>
      </c>
      <c r="C72" s="239">
        <f t="shared" si="19"/>
        <v>323973</v>
      </c>
      <c r="D72" s="239">
        <f t="shared" si="19"/>
        <v>8142</v>
      </c>
      <c r="E72" s="239">
        <f t="shared" si="19"/>
        <v>959959</v>
      </c>
      <c r="F72" s="239">
        <f t="shared" si="19"/>
        <v>172641</v>
      </c>
      <c r="G72" s="239">
        <f t="shared" si="19"/>
        <v>138514</v>
      </c>
      <c r="H72" s="239">
        <f t="shared" si="19"/>
        <v>55979</v>
      </c>
      <c r="I72" s="237">
        <f t="shared" si="19"/>
        <v>1696996</v>
      </c>
      <c r="J72" s="264">
        <f t="shared" si="17"/>
        <v>242428</v>
      </c>
    </row>
    <row r="73" spans="1:10" ht="15.75" thickTop="1" x14ac:dyDescent="0.25">
      <c r="A73" s="185" t="s">
        <v>395</v>
      </c>
      <c r="B73" s="186"/>
      <c r="C73" s="186"/>
      <c r="D73" s="186"/>
      <c r="E73" s="186"/>
      <c r="F73" s="186"/>
      <c r="G73" s="186"/>
      <c r="H73" s="186"/>
      <c r="I73" s="188"/>
      <c r="J73" s="189"/>
    </row>
    <row r="74" spans="1:10" ht="15" x14ac:dyDescent="0.25">
      <c r="A74" s="182" t="s">
        <v>396</v>
      </c>
      <c r="B74" s="203"/>
      <c r="C74" s="203"/>
      <c r="D74" s="203"/>
      <c r="E74" s="203"/>
      <c r="F74" s="203"/>
      <c r="G74" s="203"/>
      <c r="H74" s="203"/>
      <c r="I74" s="206"/>
      <c r="J74" s="207"/>
    </row>
    <row r="75" spans="1:10" ht="15" x14ac:dyDescent="0.25">
      <c r="A75" s="190" t="s">
        <v>414</v>
      </c>
      <c r="B75" s="221">
        <v>481</v>
      </c>
      <c r="C75" s="221">
        <v>7754</v>
      </c>
      <c r="D75" s="203">
        <v>560</v>
      </c>
      <c r="E75" s="221">
        <v>7243</v>
      </c>
      <c r="F75" s="221">
        <v>1385</v>
      </c>
      <c r="G75" s="221">
        <v>0</v>
      </c>
      <c r="H75" s="221">
        <v>3343</v>
      </c>
      <c r="I75" s="222">
        <f>SUM(B75:H75)</f>
        <v>20766</v>
      </c>
      <c r="J75" s="207"/>
    </row>
    <row r="76" spans="1:10" ht="15" x14ac:dyDescent="0.25">
      <c r="A76" s="190" t="s">
        <v>415</v>
      </c>
      <c r="B76" s="221">
        <v>0</v>
      </c>
      <c r="C76" s="221">
        <v>10</v>
      </c>
      <c r="D76" s="203">
        <v>37</v>
      </c>
      <c r="E76" s="221">
        <v>77</v>
      </c>
      <c r="F76" s="221">
        <v>54</v>
      </c>
      <c r="G76" s="221">
        <v>0</v>
      </c>
      <c r="H76" s="221">
        <v>0</v>
      </c>
      <c r="I76" s="222">
        <f>SUM(B76:H76)</f>
        <v>178</v>
      </c>
      <c r="J76" s="207"/>
    </row>
    <row r="77" spans="1:10" ht="15" x14ac:dyDescent="0.25">
      <c r="A77" s="190" t="s">
        <v>416</v>
      </c>
      <c r="B77" s="221">
        <v>0</v>
      </c>
      <c r="C77" s="221">
        <v>5</v>
      </c>
      <c r="D77" s="203">
        <v>0</v>
      </c>
      <c r="E77" s="221">
        <v>6</v>
      </c>
      <c r="F77" s="221">
        <v>11</v>
      </c>
      <c r="G77" s="221">
        <v>0</v>
      </c>
      <c r="H77" s="221">
        <v>0</v>
      </c>
      <c r="I77" s="222">
        <f>SUM(B77:H77)</f>
        <v>22</v>
      </c>
      <c r="J77" s="207"/>
    </row>
    <row r="78" spans="1:10" ht="15" x14ac:dyDescent="0.25">
      <c r="A78" s="236" t="s">
        <v>420</v>
      </c>
      <c r="B78" s="221">
        <f>SUM(B75:B77)</f>
        <v>481</v>
      </c>
      <c r="C78" s="221">
        <f t="shared" ref="C78:I78" si="20">SUM(C75:C77)</f>
        <v>7769</v>
      </c>
      <c r="D78" s="221">
        <f t="shared" si="20"/>
        <v>597</v>
      </c>
      <c r="E78" s="221">
        <f t="shared" si="20"/>
        <v>7326</v>
      </c>
      <c r="F78" s="221">
        <f t="shared" si="20"/>
        <v>1450</v>
      </c>
      <c r="G78" s="221">
        <f t="shared" si="20"/>
        <v>0</v>
      </c>
      <c r="H78" s="278">
        <f t="shared" si="20"/>
        <v>3343</v>
      </c>
      <c r="I78" s="221">
        <f t="shared" si="20"/>
        <v>20966</v>
      </c>
      <c r="J78" s="207"/>
    </row>
    <row r="79" spans="1:10" ht="15" x14ac:dyDescent="0.25">
      <c r="A79" s="182" t="s">
        <v>397</v>
      </c>
      <c r="B79" s="221"/>
      <c r="C79" s="221"/>
      <c r="D79" s="203"/>
      <c r="E79" s="221"/>
      <c r="F79" s="221"/>
      <c r="G79" s="221"/>
      <c r="H79" s="221"/>
      <c r="I79" s="222"/>
      <c r="J79" s="207"/>
    </row>
    <row r="80" spans="1:10" ht="15" x14ac:dyDescent="0.25">
      <c r="A80" s="190" t="s">
        <v>414</v>
      </c>
      <c r="B80" s="221">
        <v>6419</v>
      </c>
      <c r="C80" s="221">
        <v>695</v>
      </c>
      <c r="D80" s="221">
        <v>120</v>
      </c>
      <c r="E80" s="221">
        <v>2585</v>
      </c>
      <c r="F80" s="221">
        <v>562</v>
      </c>
      <c r="G80" s="221">
        <v>0</v>
      </c>
      <c r="H80" s="221">
        <v>12730</v>
      </c>
      <c r="I80" s="222">
        <f>SUM(B80:H80)</f>
        <v>23111</v>
      </c>
      <c r="J80" s="207"/>
    </row>
    <row r="81" spans="1:10" ht="15" x14ac:dyDescent="0.25">
      <c r="A81" s="190" t="s">
        <v>415</v>
      </c>
      <c r="B81" s="221">
        <v>0</v>
      </c>
      <c r="C81" s="221">
        <v>5194</v>
      </c>
      <c r="D81" s="203">
        <v>110</v>
      </c>
      <c r="E81" s="221">
        <v>12</v>
      </c>
      <c r="F81" s="221">
        <v>6</v>
      </c>
      <c r="G81" s="221">
        <v>0</v>
      </c>
      <c r="H81" s="221">
        <v>2102</v>
      </c>
      <c r="I81" s="222">
        <f>SUM(B81:H81)</f>
        <v>7424</v>
      </c>
      <c r="J81" s="207"/>
    </row>
    <row r="82" spans="1:10" ht="15" x14ac:dyDescent="0.25">
      <c r="A82" s="190" t="s">
        <v>416</v>
      </c>
      <c r="B82" s="239">
        <v>0</v>
      </c>
      <c r="C82" s="239">
        <v>201</v>
      </c>
      <c r="D82" s="219">
        <v>0</v>
      </c>
      <c r="E82" s="239">
        <v>0</v>
      </c>
      <c r="F82" s="239">
        <v>1</v>
      </c>
      <c r="G82" s="239">
        <v>0</v>
      </c>
      <c r="H82" s="239">
        <v>92</v>
      </c>
      <c r="I82" s="222">
        <f>SUM(B82:H82)</f>
        <v>294</v>
      </c>
      <c r="J82" s="207"/>
    </row>
    <row r="83" spans="1:10" ht="15" x14ac:dyDescent="0.25">
      <c r="A83" s="242" t="s">
        <v>421</v>
      </c>
      <c r="B83" s="240">
        <f>SUM(B80:B82)</f>
        <v>6419</v>
      </c>
      <c r="C83" s="240">
        <f t="shared" ref="C83" si="21">SUM(C80:C82)</f>
        <v>6090</v>
      </c>
      <c r="D83" s="240">
        <f t="shared" ref="D83" si="22">SUM(D80:D82)</f>
        <v>230</v>
      </c>
      <c r="E83" s="240">
        <f t="shared" ref="E83" si="23">SUM(E80:E82)</f>
        <v>2597</v>
      </c>
      <c r="F83" s="240">
        <f t="shared" ref="F83" si="24">SUM(F80:F82)</f>
        <v>569</v>
      </c>
      <c r="G83" s="240">
        <f t="shared" ref="G83" si="25">SUM(G80:G82)</f>
        <v>0</v>
      </c>
      <c r="H83" s="280">
        <f t="shared" ref="H83" si="26">SUM(H80:H82)</f>
        <v>14924</v>
      </c>
      <c r="I83" s="240">
        <f t="shared" ref="I83" si="27">SUM(I80:I82)</f>
        <v>30829</v>
      </c>
      <c r="J83" s="235"/>
    </row>
    <row r="84" spans="1:10" ht="15" x14ac:dyDescent="0.25">
      <c r="A84" s="279" t="s">
        <v>398</v>
      </c>
      <c r="B84" s="203"/>
      <c r="C84" s="203"/>
      <c r="D84" s="203"/>
      <c r="E84" s="203"/>
      <c r="F84" s="203"/>
      <c r="G84" s="203"/>
      <c r="H84" s="203"/>
      <c r="I84" s="222"/>
      <c r="J84" s="207"/>
    </row>
    <row r="85" spans="1:10" ht="15" x14ac:dyDescent="0.25">
      <c r="A85" s="190" t="s">
        <v>399</v>
      </c>
      <c r="B85" s="203">
        <v>54</v>
      </c>
      <c r="C85" s="203">
        <v>0</v>
      </c>
      <c r="D85" s="203">
        <v>1</v>
      </c>
      <c r="E85" s="203">
        <v>106</v>
      </c>
      <c r="F85" s="203">
        <v>6</v>
      </c>
      <c r="G85" s="203">
        <v>13</v>
      </c>
      <c r="H85" s="203">
        <v>2</v>
      </c>
      <c r="I85" s="222">
        <f>SUM(B85:H85)</f>
        <v>182</v>
      </c>
      <c r="J85" s="211">
        <f>AVERAGE(B85:H85)</f>
        <v>26</v>
      </c>
    </row>
    <row r="86" spans="1:10" ht="15" x14ac:dyDescent="0.25">
      <c r="A86" s="218" t="s">
        <v>385</v>
      </c>
      <c r="B86" s="219">
        <v>0</v>
      </c>
      <c r="C86" s="219">
        <v>0</v>
      </c>
      <c r="D86" s="219">
        <v>5</v>
      </c>
      <c r="E86" s="219" t="s">
        <v>377</v>
      </c>
      <c r="F86" s="219">
        <v>28</v>
      </c>
      <c r="G86" s="219">
        <v>180</v>
      </c>
      <c r="H86" s="219">
        <v>0</v>
      </c>
      <c r="I86" s="222">
        <f>SUM(B86:H86)</f>
        <v>213</v>
      </c>
      <c r="J86" s="211">
        <f>AVERAGE(B86:H86)</f>
        <v>35.5</v>
      </c>
    </row>
    <row r="87" spans="1:10" s="144" customFormat="1" ht="15" x14ac:dyDescent="0.25">
      <c r="A87" s="182" t="s">
        <v>400</v>
      </c>
      <c r="B87" s="203"/>
      <c r="C87" s="203"/>
      <c r="D87" s="203"/>
      <c r="E87" s="203"/>
      <c r="F87" s="203"/>
      <c r="G87" s="203"/>
      <c r="H87" s="203"/>
      <c r="I87" s="206"/>
      <c r="J87" s="207"/>
    </row>
    <row r="88" spans="1:10" s="144" customFormat="1" ht="15" x14ac:dyDescent="0.25">
      <c r="A88" s="190" t="s">
        <v>401</v>
      </c>
      <c r="B88" s="203">
        <v>45</v>
      </c>
      <c r="C88" s="203">
        <v>18</v>
      </c>
      <c r="D88" s="203">
        <v>38</v>
      </c>
      <c r="E88" s="203">
        <v>49</v>
      </c>
      <c r="F88" s="203">
        <v>34</v>
      </c>
      <c r="G88" s="203">
        <v>14</v>
      </c>
      <c r="H88" s="203">
        <v>46</v>
      </c>
      <c r="I88" s="206">
        <f>SUM(B88:H88)</f>
        <v>244</v>
      </c>
      <c r="J88" s="211">
        <f>AVERAGE(B88:H88)</f>
        <v>34.857142857142854</v>
      </c>
    </row>
    <row r="89" spans="1:10" s="144" customFormat="1" ht="15" x14ac:dyDescent="0.25">
      <c r="A89" s="190" t="s">
        <v>402</v>
      </c>
      <c r="B89" s="203">
        <v>50</v>
      </c>
      <c r="C89" s="203">
        <v>41</v>
      </c>
      <c r="D89" s="203">
        <v>66</v>
      </c>
      <c r="E89" s="203">
        <v>224</v>
      </c>
      <c r="F89" s="203">
        <v>47</v>
      </c>
      <c r="G89" s="203">
        <v>28</v>
      </c>
      <c r="H89" s="203">
        <v>44</v>
      </c>
      <c r="I89" s="206">
        <f>SUM(B89:H89)</f>
        <v>500</v>
      </c>
      <c r="J89" s="211">
        <f>AVERAGE(B89:H89)</f>
        <v>71.428571428571431</v>
      </c>
    </row>
    <row r="90" spans="1:10" s="144" customFormat="1" ht="15" x14ac:dyDescent="0.25">
      <c r="A90" s="190" t="s">
        <v>417</v>
      </c>
      <c r="B90" s="203">
        <v>214</v>
      </c>
      <c r="C90" s="203">
        <v>2625</v>
      </c>
      <c r="D90" s="203">
        <v>375</v>
      </c>
      <c r="E90" s="203">
        <v>72</v>
      </c>
      <c r="F90" s="203">
        <v>934</v>
      </c>
      <c r="G90" s="203">
        <v>4</v>
      </c>
      <c r="H90" s="203">
        <v>946</v>
      </c>
      <c r="I90" s="206">
        <f>SUM(B90:H90)</f>
        <v>5170</v>
      </c>
      <c r="J90" s="211">
        <f>AVERAGE(B90:H90)</f>
        <v>738.57142857142856</v>
      </c>
    </row>
    <row r="91" spans="1:10" s="144" customFormat="1" ht="15" x14ac:dyDescent="0.25">
      <c r="A91" s="190" t="s">
        <v>403</v>
      </c>
      <c r="B91" s="203">
        <v>15</v>
      </c>
      <c r="C91" s="203">
        <v>3</v>
      </c>
      <c r="D91" s="203">
        <v>3</v>
      </c>
      <c r="E91" s="203">
        <v>4</v>
      </c>
      <c r="F91" s="203">
        <v>6</v>
      </c>
      <c r="G91" s="203">
        <v>6</v>
      </c>
      <c r="H91" s="203">
        <v>3</v>
      </c>
      <c r="I91" s="206">
        <f>SUM(B91:H91)</f>
        <v>40</v>
      </c>
      <c r="J91" s="211">
        <f>AVERAGE(B91:H91)</f>
        <v>5.7142857142857144</v>
      </c>
    </row>
    <row r="92" spans="1:10" ht="15" x14ac:dyDescent="0.25">
      <c r="A92" s="218" t="s">
        <v>404</v>
      </c>
      <c r="B92" s="219">
        <v>4</v>
      </c>
      <c r="C92" s="219">
        <v>0</v>
      </c>
      <c r="D92" s="219">
        <v>24</v>
      </c>
      <c r="E92" s="219">
        <v>28</v>
      </c>
      <c r="F92" s="219">
        <v>5</v>
      </c>
      <c r="G92" s="219">
        <v>4</v>
      </c>
      <c r="H92" s="219">
        <v>2</v>
      </c>
      <c r="I92" s="206">
        <f>SUM(B92:H92)</f>
        <v>67</v>
      </c>
      <c r="J92" s="211">
        <f>AVERAGE(B92:H92)</f>
        <v>9.5714285714285712</v>
      </c>
    </row>
    <row r="93" spans="1:10" ht="15" x14ac:dyDescent="0.25">
      <c r="A93" s="266" t="s">
        <v>418</v>
      </c>
      <c r="B93" s="203"/>
      <c r="C93" s="203"/>
      <c r="D93" s="203"/>
      <c r="E93" s="203"/>
      <c r="F93" s="203"/>
      <c r="G93" s="203"/>
      <c r="H93" s="203"/>
      <c r="I93" s="222"/>
      <c r="J93" s="222"/>
    </row>
    <row r="94" spans="1:10" ht="15" x14ac:dyDescent="0.25">
      <c r="A94" s="190" t="s">
        <v>401</v>
      </c>
      <c r="B94" s="203">
        <v>38</v>
      </c>
      <c r="C94" s="203">
        <v>40</v>
      </c>
      <c r="D94" s="203">
        <v>77</v>
      </c>
      <c r="E94" s="203">
        <v>37</v>
      </c>
      <c r="F94" s="203">
        <v>26</v>
      </c>
      <c r="G94" s="203">
        <v>6</v>
      </c>
      <c r="H94" s="203">
        <v>41</v>
      </c>
      <c r="I94" s="206">
        <f t="shared" ref="I94:I97" si="28">SUM(B94:H94)</f>
        <v>265</v>
      </c>
      <c r="J94" s="211">
        <f t="shared" ref="J94:J97" si="29">AVERAGE(B94:H94)</f>
        <v>37.857142857142854</v>
      </c>
    </row>
    <row r="95" spans="1:10" ht="15" x14ac:dyDescent="0.25">
      <c r="A95" s="190" t="s">
        <v>402</v>
      </c>
      <c r="B95" s="203">
        <v>43</v>
      </c>
      <c r="C95" s="203">
        <v>106</v>
      </c>
      <c r="D95" s="203">
        <v>77</v>
      </c>
      <c r="E95" s="203">
        <v>177</v>
      </c>
      <c r="F95" s="203">
        <v>221</v>
      </c>
      <c r="G95" s="203">
        <v>10</v>
      </c>
      <c r="H95" s="203">
        <v>46</v>
      </c>
      <c r="I95" s="206">
        <f t="shared" si="28"/>
        <v>680</v>
      </c>
      <c r="J95" s="211">
        <f t="shared" si="29"/>
        <v>97.142857142857139</v>
      </c>
    </row>
    <row r="96" spans="1:10" ht="15" x14ac:dyDescent="0.25">
      <c r="A96" s="190" t="s">
        <v>417</v>
      </c>
      <c r="B96" s="203">
        <v>1030</v>
      </c>
      <c r="C96" s="203">
        <v>0</v>
      </c>
      <c r="D96" s="203">
        <v>2750</v>
      </c>
      <c r="E96" s="203">
        <v>844</v>
      </c>
      <c r="F96" s="203">
        <v>1253</v>
      </c>
      <c r="G96" s="203">
        <v>750</v>
      </c>
      <c r="H96" s="203">
        <v>311</v>
      </c>
      <c r="I96" s="206">
        <f t="shared" si="28"/>
        <v>6938</v>
      </c>
      <c r="J96" s="211">
        <f t="shared" si="29"/>
        <v>991.14285714285711</v>
      </c>
    </row>
    <row r="97" spans="1:10" ht="15" x14ac:dyDescent="0.25">
      <c r="A97" s="190" t="s">
        <v>419</v>
      </c>
      <c r="B97" s="203">
        <v>341</v>
      </c>
      <c r="C97" s="203">
        <v>0</v>
      </c>
      <c r="D97" s="203">
        <v>181</v>
      </c>
      <c r="E97" s="203">
        <v>1173</v>
      </c>
      <c r="F97" s="203">
        <v>584</v>
      </c>
      <c r="G97" s="203">
        <v>54</v>
      </c>
      <c r="H97" s="203">
        <v>700</v>
      </c>
      <c r="I97" s="206">
        <f t="shared" si="28"/>
        <v>3033</v>
      </c>
      <c r="J97" s="211">
        <f t="shared" si="29"/>
        <v>433.28571428571428</v>
      </c>
    </row>
    <row r="98" spans="1:10" ht="15" x14ac:dyDescent="0.25">
      <c r="A98" s="231" t="s">
        <v>405</v>
      </c>
      <c r="B98" s="227"/>
      <c r="C98" s="227"/>
      <c r="D98" s="227"/>
      <c r="E98" s="227"/>
      <c r="F98" s="227"/>
      <c r="G98" s="227"/>
      <c r="H98" s="227"/>
      <c r="I98" s="228"/>
      <c r="J98" s="241"/>
    </row>
    <row r="99" spans="1:10" ht="15" x14ac:dyDescent="0.25">
      <c r="A99" s="190" t="s">
        <v>406</v>
      </c>
      <c r="B99" s="221">
        <v>18309</v>
      </c>
      <c r="C99" s="221">
        <v>19708</v>
      </c>
      <c r="D99" s="221">
        <v>56402</v>
      </c>
      <c r="E99" s="221">
        <v>56189</v>
      </c>
      <c r="F99" s="221">
        <v>108676</v>
      </c>
      <c r="G99" s="221">
        <v>103758</v>
      </c>
      <c r="H99" s="221">
        <v>26292</v>
      </c>
      <c r="I99" s="222">
        <f>SUM(B99:H99)</f>
        <v>389334</v>
      </c>
      <c r="J99" s="222">
        <f>AVERAGE(B99:H99)</f>
        <v>55619.142857142855</v>
      </c>
    </row>
    <row r="100" spans="1:10" ht="15" x14ac:dyDescent="0.25">
      <c r="A100" s="190" t="s">
        <v>407</v>
      </c>
      <c r="B100" s="183">
        <v>11829961</v>
      </c>
      <c r="C100" s="221">
        <v>1263789</v>
      </c>
      <c r="D100" s="221">
        <v>0</v>
      </c>
      <c r="E100" s="221">
        <v>14236452</v>
      </c>
      <c r="F100" s="221">
        <v>69039</v>
      </c>
      <c r="G100" s="221">
        <v>1356554</v>
      </c>
      <c r="H100" s="221" t="s">
        <v>377</v>
      </c>
      <c r="I100" s="222">
        <f>(SUM(B100:H100))</f>
        <v>28755795</v>
      </c>
      <c r="J100" s="222">
        <f>AVERAGE(B100:H100)</f>
        <v>4792632.5</v>
      </c>
    </row>
    <row r="101" spans="1:10" ht="15.75" thickBot="1" x14ac:dyDescent="0.3">
      <c r="A101" s="242" t="s">
        <v>278</v>
      </c>
      <c r="B101" s="240">
        <f t="shared" ref="B101:I101" si="30">SUM(B99:B100)</f>
        <v>11848270</v>
      </c>
      <c r="C101" s="240">
        <f t="shared" si="30"/>
        <v>1283497</v>
      </c>
      <c r="D101" s="240">
        <f>SUM(D99:D100)</f>
        <v>56402</v>
      </c>
      <c r="E101" s="240">
        <f t="shared" si="30"/>
        <v>14292641</v>
      </c>
      <c r="F101" s="240">
        <f t="shared" si="30"/>
        <v>177715</v>
      </c>
      <c r="G101" s="240">
        <f t="shared" si="30"/>
        <v>1460312</v>
      </c>
      <c r="H101" s="240">
        <f t="shared" si="30"/>
        <v>26292</v>
      </c>
      <c r="I101" s="244">
        <f t="shared" si="30"/>
        <v>29145129</v>
      </c>
      <c r="J101" s="243">
        <f>AVERAGE(B101:H101)</f>
        <v>4163589.8571428573</v>
      </c>
    </row>
    <row r="102" spans="1:10" ht="12" thickTop="1" x14ac:dyDescent="0.2">
      <c r="A102" s="145"/>
      <c r="B102" s="146"/>
      <c r="C102" s="146"/>
      <c r="D102" s="146"/>
      <c r="E102" s="146"/>
      <c r="F102" s="146"/>
      <c r="G102" s="146"/>
      <c r="H102" s="146"/>
      <c r="I102" s="147"/>
      <c r="J102" s="148"/>
    </row>
    <row r="103" spans="1:10" x14ac:dyDescent="0.2">
      <c r="A103" s="149"/>
    </row>
    <row r="104" spans="1:10" x14ac:dyDescent="0.2">
      <c r="A104" s="149"/>
      <c r="E104" s="153"/>
    </row>
  </sheetData>
  <printOptions horizontalCentered="1" gridLines="1"/>
  <pageMargins left="0.15" right="0.15" top="1" bottom="0.25" header="0.3" footer="0.3"/>
  <pageSetup orientation="landscape" r:id="rId1"/>
  <headerFooter alignWithMargins="0">
    <oddHeader>&amp;L&amp;G&amp;C&amp;"Calibri,Regular"&amp;12Library System Services Summary
2015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Revenue</vt:lpstr>
      <vt:lpstr>Expenditures</vt:lpstr>
      <vt:lpstr>OutputMeasures</vt:lpstr>
      <vt:lpstr>Systems - Revenue</vt:lpstr>
      <vt:lpstr>Systems - Expenditures</vt:lpstr>
      <vt:lpstr>Systems - Outputs</vt:lpstr>
      <vt:lpstr>'Systems - Outputs'!Print_Area</vt:lpstr>
      <vt:lpstr>OutputMeasures!Print_Titles</vt:lpstr>
      <vt:lpstr>Revenue!Print_Titles</vt:lpstr>
      <vt:lpstr>'Systems - Expenditures'!Print_Titles</vt:lpstr>
      <vt:lpstr>'Systems - Outputs'!Print_Titles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kerry.anderson</dc:creator>
  <cp:lastModifiedBy>jen.anderson</cp:lastModifiedBy>
  <cp:lastPrinted>2018-10-19T22:56:26Z</cp:lastPrinted>
  <dcterms:created xsi:type="dcterms:W3CDTF">2018-10-19T22:39:32Z</dcterms:created>
  <dcterms:modified xsi:type="dcterms:W3CDTF">2018-11-21T19:05:02Z</dcterms:modified>
</cp:coreProperties>
</file>