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7776" windowHeight="9204" firstSheet="1" activeTab="1"/>
  </bookViews>
  <sheets>
    <sheet name="Revenue" sheetId="3" r:id="rId1"/>
    <sheet name="Expenditures" sheetId="4" r:id="rId2"/>
    <sheet name="OutputMeasures" sheetId="1" r:id="rId3"/>
    <sheet name="Systems - Revenue" sheetId="5" r:id="rId4"/>
    <sheet name="Systems - Expenditures" sheetId="6" r:id="rId5"/>
    <sheet name="Systems - Outputs" sheetId="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2006_Population">'[1]Library Board Pop List'!$B$2:$B$228</definedName>
    <definedName name="_2007_Population">'[2]data-revenue'!$B$2:$B$228</definedName>
    <definedName name="_2008_Population">'[2]data-revenue'!$B$2:$B$228</definedName>
    <definedName name="_xlnm._FilterDatabase" localSheetId="1" hidden="1">Expenditures!$A$1:$W$224</definedName>
    <definedName name="_xlnm._FilterDatabase" localSheetId="2" hidden="1">OutputMeasures!$A$1:$AO$224</definedName>
    <definedName name="_xlnm._FilterDatabase" localSheetId="0" hidden="1">Revenue!$A$1:$O$224</definedName>
    <definedName name="Amount">[3]WhereDoestheMoneyComeFrom!$D$2:$D$16</definedName>
    <definedName name="Capital_or_special_grants">'[3]Direct Payments'!$M$2:$M$228</definedName>
    <definedName name="cash_transfer___MD_County_library_board">'[3]Receipts - Revenues'!$F$2:$F$228</definedName>
    <definedName name="cash_transfer___regional_library_system">'[3]Receipts - Revenues'!$G$2:$G$228</definedName>
    <definedName name="Debenture_interest__principal">'[3]Direct Payments'!$L$2:$L$228</definedName>
    <definedName name="employment_programs">'[3]Receipts - Revenues'!$K$2:$K$228</definedName>
    <definedName name="Funder">[3]WhereDoestheMoneyComeFrom!$A$2:$A$16</definedName>
    <definedName name="Funding">[3]WhereDoestheMoneyComeFrom!$B$2:$B$16</definedName>
    <definedName name="ID__summer_village">'[3]Receipts - Revenues'!$I$2:$I$228</definedName>
    <definedName name="Local_appropriation">'[4]Receipts - Revenues'!$C$3:$C$230</definedName>
    <definedName name="MD_County">'[3]Receipts - Revenues'!$H$2:$H$228</definedName>
    <definedName name="Other_government_income">'[2]data-revenue'!$G$2:$G$228</definedName>
    <definedName name="other_grants">'[3]Receipts - Revenues'!$L$2:$L$228</definedName>
    <definedName name="Population" localSheetId="5">'[5]data-revenue'!$B$2:$B$227</definedName>
    <definedName name="Population">[6]Revenue!$B$2:$B$226</definedName>
    <definedName name="Population__Grouping">'[1]Library Board Pop List'!$C$2:$C$228</definedName>
    <definedName name="Population_Grouping">'[7]TTL Support'!$C$2:$C$229</definedName>
    <definedName name="Population2">'[5]data-revenue'!$B$2:$B$227</definedName>
    <definedName name="_xlnm.Print_Area" localSheetId="5">'Systems - Outputs'!$A$1:$J$139</definedName>
    <definedName name="_xlnm.Print_Titles" localSheetId="1">Expenditures!$A:$B,Expenditures!$1:$1</definedName>
    <definedName name="_xlnm.Print_Titles" localSheetId="2">OutputMeasures!$A:$B,OutputMeasures!$1:$1</definedName>
    <definedName name="_xlnm.Print_Titles" localSheetId="0">Revenue!$A:$B,Revenue!$1:$1</definedName>
    <definedName name="_xlnm.Print_Titles" localSheetId="4">'Systems - Expenditures'!$A:$B,'Systems - Expenditures'!$1:$1</definedName>
    <definedName name="_xlnm.Print_Titles" localSheetId="5">'Systems - Outputs'!$1:$1</definedName>
    <definedName name="Provincial_Library_Operating_Grant">'[2]data-revenue'!$F$2:$F$228</definedName>
    <definedName name="Provincial_Special_Project_Grant">'[3]Receipts - Revenues'!$E$2:$E$228</definedName>
    <definedName name="Recipient">[3]WhereDoestheMoneyComeFrom!$C$2:$C$16</definedName>
    <definedName name="school_board__rec_board">'[3]Receipts - Revenues'!$J$2:$J$228</definedName>
    <definedName name="Self_Generated_income">'[2]data-revenue'!$H$2:$H$228</definedName>
    <definedName name="service_points">[1]Operations!$F$2:$F$228</definedName>
    <definedName name="System" localSheetId="5">[8]data!$D$2:$D$229</definedName>
    <definedName name="System2">[8]data!$D$2:$D$229</definedName>
    <definedName name="TOTAL_CASH_DISBURSEMENTS">'[3]Disbursements - Other'!$I$2:$I$228</definedName>
    <definedName name="TOTAL_CASH_RECEIPTS">'[3]Receipts - Revenues'!$V$2:$V$228</definedName>
    <definedName name="TOTAL_LIBRARY_RESOURCES">'[3]Disbursements - Lib. Resources'!$H$2:$H$228</definedName>
    <definedName name="Total_Local_Appropriation">'[2]data-revenue'!$E$2:$E$228</definedName>
    <definedName name="TOTAL_OP._EXPENDITURES_PD_BY_MUNICIPALITY">'[4]Direct Payments'!$K$3:$K$230</definedName>
    <definedName name="TOTAL_OPERATING_EXPENDITURE">'[3]Disbursemts - Maint., Transfers'!$I$2:$I$228</definedName>
    <definedName name="TOTAL_STAFF_EXPENSES">'[3]Disbursements - Staff'!$G$2:$G$228</definedName>
    <definedName name="Transfer_Payments">'[3]Disbursemts - Maint., Transfers'!$G$2:$G$228</definedName>
    <definedName name="TTL___volunteers">[1]Volunteers!$I$2:$I$228</definedName>
    <definedName name="TTL_Hours">[1]Volunteers!$J$2:$J$228</definedName>
    <definedName name="TTL_Municipal_Support_Capita_Served">'[9]TTL Support'!$I$2:$I$229</definedName>
  </definedNames>
  <calcPr calcId="145621"/>
</workbook>
</file>

<file path=xl/calcChain.xml><?xml version="1.0" encoding="utf-8"?>
<calcChain xmlns="http://schemas.openxmlformats.org/spreadsheetml/2006/main">
  <c r="J139" i="7" l="1"/>
  <c r="J138" i="7"/>
  <c r="J137" i="7"/>
  <c r="F135" i="7"/>
  <c r="J135" i="7" s="1"/>
  <c r="F134" i="7"/>
  <c r="J134" i="7" s="1"/>
  <c r="F133" i="7"/>
  <c r="J133" i="7" s="1"/>
  <c r="F132" i="7"/>
  <c r="J132" i="7" s="1"/>
  <c r="F131" i="7"/>
  <c r="J131" i="7" s="1"/>
  <c r="F130" i="7"/>
  <c r="J130" i="7" s="1"/>
  <c r="F129" i="7"/>
  <c r="J129" i="7" s="1"/>
  <c r="F128" i="7"/>
  <c r="J128" i="7" s="1"/>
  <c r="H126" i="7"/>
  <c r="G126" i="7"/>
  <c r="F126" i="7"/>
  <c r="E126" i="7"/>
  <c r="D126" i="7"/>
  <c r="C126" i="7"/>
  <c r="B126" i="7"/>
  <c r="J126" i="7" s="1"/>
  <c r="I125" i="7"/>
  <c r="J124" i="7"/>
  <c r="I124" i="7"/>
  <c r="I126" i="7" s="1"/>
  <c r="E122" i="7"/>
  <c r="D122" i="7"/>
  <c r="B122" i="7"/>
  <c r="I121" i="7"/>
  <c r="F121" i="7"/>
  <c r="F122" i="7" s="1"/>
  <c r="E121" i="7"/>
  <c r="D121" i="7"/>
  <c r="C121" i="7"/>
  <c r="J121" i="7" s="1"/>
  <c r="I120" i="7"/>
  <c r="I119" i="7"/>
  <c r="I122" i="7" s="1"/>
  <c r="J117" i="7"/>
  <c r="I117" i="7"/>
  <c r="J116" i="7"/>
  <c r="I116" i="7"/>
  <c r="J115" i="7"/>
  <c r="I115" i="7"/>
  <c r="J114" i="7"/>
  <c r="I114" i="7"/>
  <c r="J112" i="7"/>
  <c r="I112" i="7"/>
  <c r="J111" i="7"/>
  <c r="I111" i="7"/>
  <c r="I109" i="7"/>
  <c r="I102" i="7"/>
  <c r="I101" i="7"/>
  <c r="I100" i="7"/>
  <c r="I99" i="7"/>
  <c r="I97" i="7"/>
  <c r="I96" i="7"/>
  <c r="I95" i="7"/>
  <c r="H92" i="7"/>
  <c r="F92" i="7"/>
  <c r="E92" i="7"/>
  <c r="D92" i="7"/>
  <c r="C92" i="7"/>
  <c r="B92" i="7"/>
  <c r="I91" i="7"/>
  <c r="I90" i="7"/>
  <c r="I89" i="7"/>
  <c r="I92" i="7" s="1"/>
  <c r="H87" i="7"/>
  <c r="G87" i="7"/>
  <c r="F87" i="7"/>
  <c r="D87" i="7"/>
  <c r="C87" i="7"/>
  <c r="B87" i="7"/>
  <c r="I86" i="7"/>
  <c r="I85" i="7"/>
  <c r="E84" i="7"/>
  <c r="I84" i="7" s="1"/>
  <c r="I83" i="7"/>
  <c r="I81" i="7"/>
  <c r="I80" i="7"/>
  <c r="I87" i="7" s="1"/>
  <c r="J72" i="7"/>
  <c r="I72" i="7"/>
  <c r="J69" i="7"/>
  <c r="I69" i="7"/>
  <c r="J68" i="7"/>
  <c r="I68" i="7"/>
  <c r="J67" i="7"/>
  <c r="I67" i="7"/>
  <c r="J66" i="7"/>
  <c r="I66" i="7"/>
  <c r="J64" i="7"/>
  <c r="I64" i="7"/>
  <c r="J63" i="7"/>
  <c r="I63" i="7"/>
  <c r="J62" i="7"/>
  <c r="I62" i="7"/>
  <c r="J61" i="7"/>
  <c r="I61" i="7"/>
  <c r="J59" i="7"/>
  <c r="I59" i="7"/>
  <c r="J58" i="7"/>
  <c r="I58" i="7"/>
  <c r="G58" i="7"/>
  <c r="J56" i="7"/>
  <c r="I56" i="7"/>
  <c r="J55" i="7"/>
  <c r="I55" i="7"/>
  <c r="J54" i="7"/>
  <c r="I54" i="7"/>
  <c r="J53" i="7"/>
  <c r="I53" i="7"/>
  <c r="J52" i="7"/>
  <c r="I52" i="7"/>
  <c r="J51" i="7"/>
  <c r="I51" i="7"/>
  <c r="J50" i="7"/>
  <c r="I50" i="7"/>
  <c r="J49" i="7"/>
  <c r="I49" i="7"/>
  <c r="E46" i="7"/>
  <c r="H45" i="7"/>
  <c r="H46" i="7" s="1"/>
  <c r="G45" i="7"/>
  <c r="G46" i="7" s="1"/>
  <c r="F45" i="7"/>
  <c r="F46" i="7" s="1"/>
  <c r="E45" i="7"/>
  <c r="D45" i="7"/>
  <c r="D46" i="7" s="1"/>
  <c r="C45" i="7"/>
  <c r="C46" i="7" s="1"/>
  <c r="B45" i="7"/>
  <c r="B46" i="7" s="1"/>
  <c r="H44" i="7"/>
  <c r="G44" i="7"/>
  <c r="F44" i="7"/>
  <c r="E44" i="7"/>
  <c r="D44" i="7"/>
  <c r="C44" i="7"/>
  <c r="J44" i="7" s="1"/>
  <c r="B44" i="7"/>
  <c r="H43" i="7"/>
  <c r="G43" i="7"/>
  <c r="F43" i="7"/>
  <c r="E43" i="7"/>
  <c r="D43" i="7"/>
  <c r="I43" i="7" s="1"/>
  <c r="B43" i="7"/>
  <c r="J43" i="7" s="1"/>
  <c r="J42" i="7"/>
  <c r="I42" i="7"/>
  <c r="J41" i="7"/>
  <c r="I41" i="7"/>
  <c r="H40" i="7"/>
  <c r="G40" i="7"/>
  <c r="F40" i="7"/>
  <c r="E40" i="7"/>
  <c r="D40" i="7"/>
  <c r="I40" i="7" s="1"/>
  <c r="C40" i="7"/>
  <c r="B40" i="7"/>
  <c r="J40" i="7" s="1"/>
  <c r="J39" i="7"/>
  <c r="I39" i="7"/>
  <c r="J38" i="7"/>
  <c r="I38" i="7"/>
  <c r="H37" i="7"/>
  <c r="G37" i="7"/>
  <c r="F37" i="7"/>
  <c r="E37" i="7"/>
  <c r="I37" i="7" s="1"/>
  <c r="D37" i="7"/>
  <c r="C37" i="7"/>
  <c r="B37" i="7"/>
  <c r="J37" i="7" s="1"/>
  <c r="J36" i="7"/>
  <c r="I36" i="7"/>
  <c r="J35" i="7"/>
  <c r="I35" i="7"/>
  <c r="H34" i="7"/>
  <c r="G34" i="7"/>
  <c r="F34" i="7"/>
  <c r="E34" i="7"/>
  <c r="D34" i="7"/>
  <c r="C34" i="7"/>
  <c r="B34" i="7"/>
  <c r="J34" i="7" s="1"/>
  <c r="J33" i="7"/>
  <c r="I33" i="7"/>
  <c r="J32" i="7"/>
  <c r="I32" i="7"/>
  <c r="H31" i="7"/>
  <c r="G31" i="7"/>
  <c r="F31" i="7"/>
  <c r="E31" i="7"/>
  <c r="D31" i="7"/>
  <c r="C31" i="7"/>
  <c r="B31" i="7"/>
  <c r="I31" i="7" s="1"/>
  <c r="J30" i="7"/>
  <c r="I30" i="7"/>
  <c r="J29" i="7"/>
  <c r="I29" i="7"/>
  <c r="H28" i="7"/>
  <c r="G28" i="7"/>
  <c r="F28" i="7"/>
  <c r="E28" i="7"/>
  <c r="D28" i="7"/>
  <c r="I28" i="7" s="1"/>
  <c r="C28" i="7"/>
  <c r="B28" i="7"/>
  <c r="J28" i="7" s="1"/>
  <c r="J27" i="7"/>
  <c r="I27" i="7"/>
  <c r="J26" i="7"/>
  <c r="I26" i="7"/>
  <c r="H25" i="7"/>
  <c r="G25" i="7"/>
  <c r="F25" i="7"/>
  <c r="E25" i="7"/>
  <c r="I25" i="7" s="1"/>
  <c r="D25" i="7"/>
  <c r="C25" i="7"/>
  <c r="B25" i="7"/>
  <c r="J25" i="7" s="1"/>
  <c r="J24" i="7"/>
  <c r="I24" i="7"/>
  <c r="I45" i="7" s="1"/>
  <c r="I46" i="7" s="1"/>
  <c r="J23" i="7"/>
  <c r="I23" i="7"/>
  <c r="I44" i="7" s="1"/>
  <c r="J21" i="7"/>
  <c r="J20" i="7"/>
  <c r="J19" i="7"/>
  <c r="J17" i="7"/>
  <c r="I17" i="7"/>
  <c r="J16" i="7"/>
  <c r="I16" i="7"/>
  <c r="J15" i="7"/>
  <c r="I15" i="7"/>
  <c r="J13" i="7"/>
  <c r="I13" i="7"/>
  <c r="J12" i="7"/>
  <c r="I12" i="7"/>
  <c r="J11" i="7"/>
  <c r="I11" i="7"/>
  <c r="J9" i="7"/>
  <c r="I9" i="7"/>
  <c r="J8" i="7"/>
  <c r="I8" i="7"/>
  <c r="J7" i="7"/>
  <c r="I7" i="7"/>
  <c r="J6" i="7"/>
  <c r="I6" i="7"/>
  <c r="J5" i="7"/>
  <c r="I5" i="7"/>
  <c r="J4" i="7"/>
  <c r="I4" i="7"/>
  <c r="H2" i="7"/>
  <c r="G2" i="7"/>
  <c r="F2" i="7"/>
  <c r="E2" i="7"/>
  <c r="I2" i="7" s="1"/>
  <c r="D2" i="7"/>
  <c r="C2" i="7"/>
  <c r="B2" i="7"/>
  <c r="J2" i="7" s="1"/>
  <c r="O9" i="6"/>
  <c r="N9" i="6"/>
  <c r="M9" i="6"/>
  <c r="L9" i="6"/>
  <c r="K9" i="6"/>
  <c r="J9" i="6"/>
  <c r="I9" i="6"/>
  <c r="H9" i="6"/>
  <c r="G9" i="6"/>
  <c r="F9" i="6"/>
  <c r="E9" i="6"/>
  <c r="D9" i="6"/>
  <c r="C9" i="6"/>
  <c r="P8" i="6"/>
  <c r="Q8" i="6" s="1"/>
  <c r="B8" i="6"/>
  <c r="R8" i="6" s="1"/>
  <c r="P7" i="6"/>
  <c r="Q7" i="6" s="1"/>
  <c r="B7" i="6"/>
  <c r="R7" i="6" s="1"/>
  <c r="P6" i="6"/>
  <c r="Q6" i="6" s="1"/>
  <c r="B6" i="6"/>
  <c r="R6" i="6" s="1"/>
  <c r="P5" i="6"/>
  <c r="Q5" i="6" s="1"/>
  <c r="B5" i="6"/>
  <c r="R5" i="6" s="1"/>
  <c r="P4" i="6"/>
  <c r="Q4" i="6" s="1"/>
  <c r="B4" i="6"/>
  <c r="R4" i="6" s="1"/>
  <c r="P3" i="6"/>
  <c r="Q3" i="6" s="1"/>
  <c r="B3" i="6"/>
  <c r="R3" i="6" s="1"/>
  <c r="P2" i="6"/>
  <c r="P9" i="6" s="1"/>
  <c r="B2" i="6"/>
  <c r="B9" i="6" s="1"/>
  <c r="R9" i="6" s="1"/>
  <c r="B1" i="6"/>
  <c r="B20" i="5"/>
  <c r="F19" i="5"/>
  <c r="E19" i="5"/>
  <c r="B19" i="5"/>
  <c r="B18" i="5"/>
  <c r="B17" i="5"/>
  <c r="B16" i="5"/>
  <c r="B15" i="5"/>
  <c r="B21" i="5" s="1"/>
  <c r="B14" i="5"/>
  <c r="B13" i="5"/>
  <c r="I9" i="5"/>
  <c r="G9" i="5"/>
  <c r="F9" i="5"/>
  <c r="E9" i="5"/>
  <c r="D9" i="5"/>
  <c r="C9" i="5"/>
  <c r="B9" i="5"/>
  <c r="I8" i="5"/>
  <c r="H8" i="5"/>
  <c r="E20" i="5" s="1"/>
  <c r="I7" i="5"/>
  <c r="H7" i="5"/>
  <c r="G19" i="5" s="1"/>
  <c r="I6" i="5"/>
  <c r="H6" i="5"/>
  <c r="E18" i="5" s="1"/>
  <c r="I5" i="5"/>
  <c r="H5" i="5"/>
  <c r="C17" i="5" s="1"/>
  <c r="I4" i="5"/>
  <c r="H4" i="5"/>
  <c r="E16" i="5" s="1"/>
  <c r="I3" i="5"/>
  <c r="H3" i="5"/>
  <c r="G15" i="5" s="1"/>
  <c r="I2" i="5"/>
  <c r="H2" i="5"/>
  <c r="G17" i="5" s="1"/>
  <c r="E226" i="4"/>
  <c r="E227" i="4"/>
  <c r="E228" i="4"/>
  <c r="W3" i="4"/>
  <c r="W4" i="4"/>
  <c r="W5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W65" i="4"/>
  <c r="W66" i="4"/>
  <c r="W67" i="4"/>
  <c r="W68" i="4"/>
  <c r="W69" i="4"/>
  <c r="W70" i="4"/>
  <c r="W71" i="4"/>
  <c r="W72" i="4"/>
  <c r="W73" i="4"/>
  <c r="W74" i="4"/>
  <c r="W75" i="4"/>
  <c r="W76" i="4"/>
  <c r="W77" i="4"/>
  <c r="W78" i="4"/>
  <c r="W79" i="4"/>
  <c r="W80" i="4"/>
  <c r="W81" i="4"/>
  <c r="W82" i="4"/>
  <c r="W83" i="4"/>
  <c r="W84" i="4"/>
  <c r="W85" i="4"/>
  <c r="W86" i="4"/>
  <c r="W87" i="4"/>
  <c r="W89" i="4"/>
  <c r="W90" i="4"/>
  <c r="W91" i="4"/>
  <c r="W92" i="4"/>
  <c r="W93" i="4"/>
  <c r="W94" i="4"/>
  <c r="W95" i="4"/>
  <c r="W96" i="4"/>
  <c r="W97" i="4"/>
  <c r="W98" i="4"/>
  <c r="W99" i="4"/>
  <c r="W100" i="4"/>
  <c r="W101" i="4"/>
  <c r="W102" i="4"/>
  <c r="W103" i="4"/>
  <c r="W104" i="4"/>
  <c r="W105" i="4"/>
  <c r="W106" i="4"/>
  <c r="W107" i="4"/>
  <c r="W108" i="4"/>
  <c r="W109" i="4"/>
  <c r="W110" i="4"/>
  <c r="W111" i="4"/>
  <c r="W112" i="4"/>
  <c r="W113" i="4"/>
  <c r="W114" i="4"/>
  <c r="W115" i="4"/>
  <c r="W116" i="4"/>
  <c r="W117" i="4"/>
  <c r="W118" i="4"/>
  <c r="W119" i="4"/>
  <c r="W120" i="4"/>
  <c r="W121" i="4"/>
  <c r="W122" i="4"/>
  <c r="W123" i="4"/>
  <c r="W124" i="4"/>
  <c r="W125" i="4"/>
  <c r="W126" i="4"/>
  <c r="W127" i="4"/>
  <c r="W128" i="4"/>
  <c r="W129" i="4"/>
  <c r="W130" i="4"/>
  <c r="W131" i="4"/>
  <c r="W132" i="4"/>
  <c r="W133" i="4"/>
  <c r="W134" i="4"/>
  <c r="W135" i="4"/>
  <c r="W136" i="4"/>
  <c r="W137" i="4"/>
  <c r="W138" i="4"/>
  <c r="W139" i="4"/>
  <c r="W140" i="4"/>
  <c r="W141" i="4"/>
  <c r="W142" i="4"/>
  <c r="W143" i="4"/>
  <c r="W144" i="4"/>
  <c r="W145" i="4"/>
  <c r="W146" i="4"/>
  <c r="W147" i="4"/>
  <c r="W148" i="4"/>
  <c r="W149" i="4"/>
  <c r="W150" i="4"/>
  <c r="W151" i="4"/>
  <c r="W152" i="4"/>
  <c r="W153" i="4"/>
  <c r="W154" i="4"/>
  <c r="W155" i="4"/>
  <c r="W156" i="4"/>
  <c r="W157" i="4"/>
  <c r="W158" i="4"/>
  <c r="W159" i="4"/>
  <c r="W160" i="4"/>
  <c r="W161" i="4"/>
  <c r="W162" i="4"/>
  <c r="W163" i="4"/>
  <c r="W164" i="4"/>
  <c r="W165" i="4"/>
  <c r="W166" i="4"/>
  <c r="W167" i="4"/>
  <c r="W168" i="4"/>
  <c r="W169" i="4"/>
  <c r="W170" i="4"/>
  <c r="W171" i="4"/>
  <c r="W172" i="4"/>
  <c r="W173" i="4"/>
  <c r="W174" i="4"/>
  <c r="W175" i="4"/>
  <c r="W176" i="4"/>
  <c r="W177" i="4"/>
  <c r="W178" i="4"/>
  <c r="W179" i="4"/>
  <c r="W180" i="4"/>
  <c r="W181" i="4"/>
  <c r="W182" i="4"/>
  <c r="W183" i="4"/>
  <c r="W184" i="4"/>
  <c r="W185" i="4"/>
  <c r="W186" i="4"/>
  <c r="W187" i="4"/>
  <c r="W188" i="4"/>
  <c r="W189" i="4"/>
  <c r="W190" i="4"/>
  <c r="W191" i="4"/>
  <c r="W192" i="4"/>
  <c r="W193" i="4"/>
  <c r="W194" i="4"/>
  <c r="W195" i="4"/>
  <c r="W196" i="4"/>
  <c r="W197" i="4"/>
  <c r="W198" i="4"/>
  <c r="W199" i="4"/>
  <c r="W200" i="4"/>
  <c r="W201" i="4"/>
  <c r="W202" i="4"/>
  <c r="W203" i="4"/>
  <c r="W204" i="4"/>
  <c r="W205" i="4"/>
  <c r="W206" i="4"/>
  <c r="W207" i="4"/>
  <c r="W208" i="4"/>
  <c r="W209" i="4"/>
  <c r="W210" i="4"/>
  <c r="W211" i="4"/>
  <c r="W212" i="4"/>
  <c r="W213" i="4"/>
  <c r="W214" i="4"/>
  <c r="W215" i="4"/>
  <c r="W216" i="4"/>
  <c r="W217" i="4"/>
  <c r="W218" i="4"/>
  <c r="W219" i="4"/>
  <c r="W220" i="4"/>
  <c r="W221" i="4"/>
  <c r="W222" i="4"/>
  <c r="W223" i="4"/>
  <c r="W224" i="4"/>
  <c r="W2" i="4"/>
  <c r="V6" i="4"/>
  <c r="V12" i="4"/>
  <c r="V13" i="4"/>
  <c r="V15" i="4"/>
  <c r="V17" i="4"/>
  <c r="V18" i="4"/>
  <c r="V19" i="4"/>
  <c r="V22" i="4"/>
  <c r="V25" i="4"/>
  <c r="V26" i="4"/>
  <c r="V27" i="4"/>
  <c r="V28" i="4"/>
  <c r="V29" i="4"/>
  <c r="V30" i="4"/>
  <c r="V31" i="4"/>
  <c r="V33" i="4"/>
  <c r="V34" i="4"/>
  <c r="V35" i="4"/>
  <c r="V37" i="4"/>
  <c r="V39" i="4"/>
  <c r="V40" i="4"/>
  <c r="V41" i="4"/>
  <c r="V42" i="4"/>
  <c r="V43" i="4"/>
  <c r="V44" i="4"/>
  <c r="V46" i="4"/>
  <c r="V51" i="4"/>
  <c r="V52" i="4"/>
  <c r="V53" i="4"/>
  <c r="V58" i="4"/>
  <c r="V61" i="4"/>
  <c r="V62" i="4"/>
  <c r="V63" i="4"/>
  <c r="V64" i="4"/>
  <c r="V65" i="4"/>
  <c r="V67" i="4"/>
  <c r="V68" i="4"/>
  <c r="V70" i="4"/>
  <c r="V71" i="4"/>
  <c r="V72" i="4"/>
  <c r="V82" i="4"/>
  <c r="V84" i="4"/>
  <c r="V85" i="4"/>
  <c r="V87" i="4"/>
  <c r="V89" i="4"/>
  <c r="V90" i="4"/>
  <c r="V91" i="4"/>
  <c r="V93" i="4"/>
  <c r="V95" i="4"/>
  <c r="V96" i="4"/>
  <c r="V97" i="4"/>
  <c r="V98" i="4"/>
  <c r="V100" i="4"/>
  <c r="V101" i="4"/>
  <c r="V102" i="4"/>
  <c r="V104" i="4"/>
  <c r="V111" i="4"/>
  <c r="V112" i="4"/>
  <c r="V113" i="4"/>
  <c r="V115" i="4"/>
  <c r="V116" i="4"/>
  <c r="V117" i="4"/>
  <c r="V118" i="4"/>
  <c r="V119" i="4"/>
  <c r="V120" i="4"/>
  <c r="V122" i="4"/>
  <c r="V127" i="4"/>
  <c r="V128" i="4"/>
  <c r="V129" i="4"/>
  <c r="V132" i="4"/>
  <c r="V133" i="4"/>
  <c r="V134" i="4"/>
  <c r="V136" i="4"/>
  <c r="V138" i="4"/>
  <c r="V140" i="4"/>
  <c r="V144" i="4"/>
  <c r="V145" i="4"/>
  <c r="V146" i="4"/>
  <c r="V147" i="4"/>
  <c r="V149" i="4"/>
  <c r="V151" i="4"/>
  <c r="V152" i="4"/>
  <c r="V153" i="4"/>
  <c r="V154" i="4"/>
  <c r="V156" i="4"/>
  <c r="V157" i="4"/>
  <c r="V160" i="4"/>
  <c r="V162" i="4"/>
  <c r="V164" i="4"/>
  <c r="V165" i="4"/>
  <c r="V166" i="4"/>
  <c r="V167" i="4"/>
  <c r="V169" i="4"/>
  <c r="V171" i="4"/>
  <c r="V172" i="4"/>
  <c r="V173" i="4"/>
  <c r="V175" i="4"/>
  <c r="V176" i="4"/>
  <c r="V177" i="4"/>
  <c r="V178" i="4"/>
  <c r="V179" i="4"/>
  <c r="V182" i="4"/>
  <c r="V183" i="4"/>
  <c r="V185" i="4"/>
  <c r="V186" i="4"/>
  <c r="V187" i="4"/>
  <c r="V190" i="4"/>
  <c r="V192" i="4"/>
  <c r="V195" i="4"/>
  <c r="V196" i="4"/>
  <c r="V197" i="4"/>
  <c r="V198" i="4"/>
  <c r="V199" i="4"/>
  <c r="V200" i="4"/>
  <c r="V201" i="4"/>
  <c r="V202" i="4"/>
  <c r="V205" i="4"/>
  <c r="V206" i="4"/>
  <c r="V208" i="4"/>
  <c r="V209" i="4"/>
  <c r="V210" i="4"/>
  <c r="V212" i="4"/>
  <c r="V214" i="4"/>
  <c r="V215" i="4"/>
  <c r="V216" i="4"/>
  <c r="V217" i="4"/>
  <c r="V219" i="4"/>
  <c r="V220" i="4"/>
  <c r="V221" i="4"/>
  <c r="V222" i="4"/>
  <c r="V223" i="4"/>
  <c r="V224" i="4"/>
  <c r="V2" i="4"/>
  <c r="O3" i="4"/>
  <c r="O4" i="4"/>
  <c r="O5" i="4"/>
  <c r="O6" i="4"/>
  <c r="S6" i="4" s="1"/>
  <c r="O7" i="4"/>
  <c r="O8" i="4"/>
  <c r="O9" i="4"/>
  <c r="O10" i="4"/>
  <c r="O11" i="4"/>
  <c r="O12" i="4"/>
  <c r="S12" i="4" s="1"/>
  <c r="O13" i="4"/>
  <c r="S13" i="4" s="1"/>
  <c r="O14" i="4"/>
  <c r="O15" i="4"/>
  <c r="S15" i="4" s="1"/>
  <c r="O16" i="4"/>
  <c r="O17" i="4"/>
  <c r="S17" i="4" s="1"/>
  <c r="O18" i="4"/>
  <c r="S18" i="4" s="1"/>
  <c r="O19" i="4"/>
  <c r="S19" i="4" s="1"/>
  <c r="O20" i="4"/>
  <c r="O21" i="4"/>
  <c r="O22" i="4"/>
  <c r="S22" i="4" s="1"/>
  <c r="O23" i="4"/>
  <c r="O24" i="4"/>
  <c r="O25" i="4"/>
  <c r="S25" i="4" s="1"/>
  <c r="O26" i="4"/>
  <c r="S26" i="4" s="1"/>
  <c r="O27" i="4"/>
  <c r="S27" i="4" s="1"/>
  <c r="O28" i="4"/>
  <c r="S28" i="4" s="1"/>
  <c r="O29" i="4"/>
  <c r="S29" i="4" s="1"/>
  <c r="O30" i="4"/>
  <c r="S30" i="4" s="1"/>
  <c r="O31" i="4"/>
  <c r="S31" i="4" s="1"/>
  <c r="O32" i="4"/>
  <c r="O33" i="4"/>
  <c r="S33" i="4" s="1"/>
  <c r="O34" i="4"/>
  <c r="S34" i="4" s="1"/>
  <c r="O35" i="4"/>
  <c r="S35" i="4" s="1"/>
  <c r="O36" i="4"/>
  <c r="O37" i="4"/>
  <c r="S37" i="4" s="1"/>
  <c r="O38" i="4"/>
  <c r="O39" i="4"/>
  <c r="S39" i="4" s="1"/>
  <c r="O40" i="4"/>
  <c r="S40" i="4" s="1"/>
  <c r="O41" i="4"/>
  <c r="S41" i="4" s="1"/>
  <c r="O42" i="4"/>
  <c r="S42" i="4" s="1"/>
  <c r="O43" i="4"/>
  <c r="S43" i="4" s="1"/>
  <c r="O44" i="4"/>
  <c r="S44" i="4" s="1"/>
  <c r="O45" i="4"/>
  <c r="O46" i="4"/>
  <c r="S46" i="4" s="1"/>
  <c r="O47" i="4"/>
  <c r="O48" i="4"/>
  <c r="O49" i="4"/>
  <c r="O50" i="4"/>
  <c r="O51" i="4"/>
  <c r="S51" i="4" s="1"/>
  <c r="O52" i="4"/>
  <c r="S52" i="4" s="1"/>
  <c r="O53" i="4"/>
  <c r="S53" i="4" s="1"/>
  <c r="O54" i="4"/>
  <c r="O55" i="4"/>
  <c r="O56" i="4"/>
  <c r="O57" i="4"/>
  <c r="O58" i="4"/>
  <c r="S58" i="4" s="1"/>
  <c r="O59" i="4"/>
  <c r="O60" i="4"/>
  <c r="O61" i="4"/>
  <c r="S61" i="4" s="1"/>
  <c r="O62" i="4"/>
  <c r="S62" i="4" s="1"/>
  <c r="O63" i="4"/>
  <c r="S63" i="4" s="1"/>
  <c r="O64" i="4"/>
  <c r="S64" i="4" s="1"/>
  <c r="O65" i="4"/>
  <c r="S65" i="4" s="1"/>
  <c r="O66" i="4"/>
  <c r="O67" i="4"/>
  <c r="S67" i="4" s="1"/>
  <c r="O68" i="4"/>
  <c r="S68" i="4" s="1"/>
  <c r="O69" i="4"/>
  <c r="O70" i="4"/>
  <c r="S70" i="4" s="1"/>
  <c r="O71" i="4"/>
  <c r="S71" i="4" s="1"/>
  <c r="O72" i="4"/>
  <c r="S72" i="4" s="1"/>
  <c r="O73" i="4"/>
  <c r="O74" i="4"/>
  <c r="O75" i="4"/>
  <c r="O76" i="4"/>
  <c r="O77" i="4"/>
  <c r="O78" i="4"/>
  <c r="O79" i="4"/>
  <c r="O80" i="4"/>
  <c r="O81" i="4"/>
  <c r="O82" i="4"/>
  <c r="S82" i="4" s="1"/>
  <c r="U82" i="4" s="1"/>
  <c r="O83" i="4"/>
  <c r="O84" i="4"/>
  <c r="S84" i="4" s="1"/>
  <c r="O85" i="4"/>
  <c r="S85" i="4" s="1"/>
  <c r="O86" i="4"/>
  <c r="O87" i="4"/>
  <c r="S87" i="4" s="1"/>
  <c r="U87" i="4" s="1"/>
  <c r="O89" i="4"/>
  <c r="S89" i="4" s="1"/>
  <c r="O90" i="4"/>
  <c r="S90" i="4" s="1"/>
  <c r="U90" i="4" s="1"/>
  <c r="O91" i="4"/>
  <c r="S91" i="4" s="1"/>
  <c r="U91" i="4" s="1"/>
  <c r="O92" i="4"/>
  <c r="O93" i="4"/>
  <c r="S93" i="4" s="1"/>
  <c r="O94" i="4"/>
  <c r="O95" i="4"/>
  <c r="S95" i="4" s="1"/>
  <c r="U95" i="4" s="1"/>
  <c r="O96" i="4"/>
  <c r="S96" i="4" s="1"/>
  <c r="U96" i="4" s="1"/>
  <c r="O97" i="4"/>
  <c r="S97" i="4" s="1"/>
  <c r="O98" i="4"/>
  <c r="S98" i="4" s="1"/>
  <c r="U98" i="4" s="1"/>
  <c r="O99" i="4"/>
  <c r="S99" i="4" s="1"/>
  <c r="U99" i="4" s="1"/>
  <c r="O100" i="4"/>
  <c r="S100" i="4" s="1"/>
  <c r="U100" i="4" s="1"/>
  <c r="O101" i="4"/>
  <c r="S101" i="4" s="1"/>
  <c r="O102" i="4"/>
  <c r="S102" i="4" s="1"/>
  <c r="U102" i="4" s="1"/>
  <c r="O103" i="4"/>
  <c r="S103" i="4" s="1"/>
  <c r="U103" i="4" s="1"/>
  <c r="O104" i="4"/>
  <c r="S104" i="4" s="1"/>
  <c r="U104" i="4" s="1"/>
  <c r="O105" i="4"/>
  <c r="O106" i="4"/>
  <c r="O107" i="4"/>
  <c r="S107" i="4" s="1"/>
  <c r="U107" i="4" s="1"/>
  <c r="O108" i="4"/>
  <c r="O109" i="4"/>
  <c r="O110" i="4"/>
  <c r="O111" i="4"/>
  <c r="S111" i="4" s="1"/>
  <c r="U111" i="4" s="1"/>
  <c r="O112" i="4"/>
  <c r="S112" i="4" s="1"/>
  <c r="U112" i="4" s="1"/>
  <c r="O113" i="4"/>
  <c r="S113" i="4" s="1"/>
  <c r="O114" i="4"/>
  <c r="O115" i="4"/>
  <c r="S115" i="4" s="1"/>
  <c r="U115" i="4" s="1"/>
  <c r="O116" i="4"/>
  <c r="S116" i="4" s="1"/>
  <c r="U116" i="4" s="1"/>
  <c r="O117" i="4"/>
  <c r="S117" i="4" s="1"/>
  <c r="O118" i="4"/>
  <c r="S118" i="4" s="1"/>
  <c r="U118" i="4" s="1"/>
  <c r="O119" i="4"/>
  <c r="S119" i="4" s="1"/>
  <c r="U119" i="4" s="1"/>
  <c r="O120" i="4"/>
  <c r="S120" i="4" s="1"/>
  <c r="U120" i="4" s="1"/>
  <c r="O121" i="4"/>
  <c r="O122" i="4"/>
  <c r="S122" i="4" s="1"/>
  <c r="U122" i="4" s="1"/>
  <c r="O123" i="4"/>
  <c r="S123" i="4" s="1"/>
  <c r="U123" i="4" s="1"/>
  <c r="O124" i="4"/>
  <c r="O125" i="4"/>
  <c r="O126" i="4"/>
  <c r="O127" i="4"/>
  <c r="S127" i="4" s="1"/>
  <c r="U127" i="4" s="1"/>
  <c r="O128" i="4"/>
  <c r="S128" i="4" s="1"/>
  <c r="U128" i="4" s="1"/>
  <c r="O129" i="4"/>
  <c r="S129" i="4" s="1"/>
  <c r="U129" i="4" s="1"/>
  <c r="O130" i="4"/>
  <c r="O131" i="4"/>
  <c r="S131" i="4" s="1"/>
  <c r="U131" i="4" s="1"/>
  <c r="O132" i="4"/>
  <c r="S132" i="4" s="1"/>
  <c r="U132" i="4" s="1"/>
  <c r="O133" i="4"/>
  <c r="S133" i="4" s="1"/>
  <c r="U133" i="4" s="1"/>
  <c r="O134" i="4"/>
  <c r="S134" i="4" s="1"/>
  <c r="U134" i="4" s="1"/>
  <c r="O135" i="4"/>
  <c r="S135" i="4" s="1"/>
  <c r="U135" i="4" s="1"/>
  <c r="O136" i="4"/>
  <c r="S136" i="4" s="1"/>
  <c r="U136" i="4" s="1"/>
  <c r="O137" i="4"/>
  <c r="O138" i="4"/>
  <c r="S138" i="4" s="1"/>
  <c r="U138" i="4" s="1"/>
  <c r="O139" i="4"/>
  <c r="S139" i="4" s="1"/>
  <c r="U139" i="4" s="1"/>
  <c r="O140" i="4"/>
  <c r="S140" i="4" s="1"/>
  <c r="U140" i="4" s="1"/>
  <c r="O141" i="4"/>
  <c r="O142" i="4"/>
  <c r="O143" i="4"/>
  <c r="S143" i="4" s="1"/>
  <c r="U143" i="4" s="1"/>
  <c r="O144" i="4"/>
  <c r="S144" i="4" s="1"/>
  <c r="U144" i="4" s="1"/>
  <c r="O145" i="4"/>
  <c r="S145" i="4" s="1"/>
  <c r="U145" i="4" s="1"/>
  <c r="O146" i="4"/>
  <c r="S146" i="4" s="1"/>
  <c r="U146" i="4" s="1"/>
  <c r="O147" i="4"/>
  <c r="S147" i="4" s="1"/>
  <c r="U147" i="4" s="1"/>
  <c r="O148" i="4"/>
  <c r="O149" i="4"/>
  <c r="S149" i="4" s="1"/>
  <c r="U149" i="4" s="1"/>
  <c r="O150" i="4"/>
  <c r="O151" i="4"/>
  <c r="S151" i="4" s="1"/>
  <c r="U151" i="4" s="1"/>
  <c r="O152" i="4"/>
  <c r="S152" i="4" s="1"/>
  <c r="U152" i="4" s="1"/>
  <c r="O153" i="4"/>
  <c r="S153" i="4" s="1"/>
  <c r="U153" i="4" s="1"/>
  <c r="O154" i="4"/>
  <c r="S154" i="4" s="1"/>
  <c r="U154" i="4" s="1"/>
  <c r="O155" i="4"/>
  <c r="S155" i="4" s="1"/>
  <c r="U155" i="4" s="1"/>
  <c r="O156" i="4"/>
  <c r="S156" i="4" s="1"/>
  <c r="U156" i="4" s="1"/>
  <c r="O157" i="4"/>
  <c r="S157" i="4" s="1"/>
  <c r="U157" i="4" s="1"/>
  <c r="O158" i="4"/>
  <c r="O159" i="4"/>
  <c r="S159" i="4" s="1"/>
  <c r="U159" i="4" s="1"/>
  <c r="O160" i="4"/>
  <c r="S160" i="4" s="1"/>
  <c r="U160" i="4" s="1"/>
  <c r="O161" i="4"/>
  <c r="O162" i="4"/>
  <c r="S162" i="4" s="1"/>
  <c r="U162" i="4" s="1"/>
  <c r="O163" i="4"/>
  <c r="S163" i="4" s="1"/>
  <c r="U163" i="4" s="1"/>
  <c r="O164" i="4"/>
  <c r="S164" i="4" s="1"/>
  <c r="U164" i="4" s="1"/>
  <c r="O165" i="4"/>
  <c r="S165" i="4" s="1"/>
  <c r="U165" i="4" s="1"/>
  <c r="O166" i="4"/>
  <c r="S166" i="4" s="1"/>
  <c r="U166" i="4" s="1"/>
  <c r="O167" i="4"/>
  <c r="S167" i="4" s="1"/>
  <c r="U167" i="4" s="1"/>
  <c r="O168" i="4"/>
  <c r="O169" i="4"/>
  <c r="S169" i="4" s="1"/>
  <c r="U169" i="4" s="1"/>
  <c r="O170" i="4"/>
  <c r="O171" i="4"/>
  <c r="S171" i="4" s="1"/>
  <c r="U171" i="4" s="1"/>
  <c r="O172" i="4"/>
  <c r="S172" i="4" s="1"/>
  <c r="U172" i="4" s="1"/>
  <c r="O173" i="4"/>
  <c r="S173" i="4" s="1"/>
  <c r="U173" i="4" s="1"/>
  <c r="O174" i="4"/>
  <c r="O175" i="4"/>
  <c r="S175" i="4" s="1"/>
  <c r="U175" i="4" s="1"/>
  <c r="O176" i="4"/>
  <c r="S176" i="4" s="1"/>
  <c r="U176" i="4" s="1"/>
  <c r="O177" i="4"/>
  <c r="S177" i="4" s="1"/>
  <c r="U177" i="4" s="1"/>
  <c r="O178" i="4"/>
  <c r="S178" i="4" s="1"/>
  <c r="U178" i="4" s="1"/>
  <c r="O179" i="4"/>
  <c r="S179" i="4" s="1"/>
  <c r="U179" i="4" s="1"/>
  <c r="O180" i="4"/>
  <c r="O181" i="4"/>
  <c r="O182" i="4"/>
  <c r="S182" i="4" s="1"/>
  <c r="U182" i="4" s="1"/>
  <c r="O183" i="4"/>
  <c r="S183" i="4" s="1"/>
  <c r="U183" i="4" s="1"/>
  <c r="O184" i="4"/>
  <c r="O185" i="4"/>
  <c r="S185" i="4" s="1"/>
  <c r="U185" i="4" s="1"/>
  <c r="O186" i="4"/>
  <c r="S186" i="4" s="1"/>
  <c r="U186" i="4" s="1"/>
  <c r="O187" i="4"/>
  <c r="S187" i="4" s="1"/>
  <c r="U187" i="4" s="1"/>
  <c r="O188" i="4"/>
  <c r="O189" i="4"/>
  <c r="O190" i="4"/>
  <c r="S190" i="4" s="1"/>
  <c r="U190" i="4" s="1"/>
  <c r="O191" i="4"/>
  <c r="S191" i="4" s="1"/>
  <c r="U191" i="4" s="1"/>
  <c r="O192" i="4"/>
  <c r="S192" i="4" s="1"/>
  <c r="U192" i="4" s="1"/>
  <c r="O193" i="4"/>
  <c r="O194" i="4"/>
  <c r="O195" i="4"/>
  <c r="S195" i="4" s="1"/>
  <c r="U195" i="4" s="1"/>
  <c r="O196" i="4"/>
  <c r="S196" i="4" s="1"/>
  <c r="U196" i="4" s="1"/>
  <c r="O197" i="4"/>
  <c r="S197" i="4" s="1"/>
  <c r="U197" i="4" s="1"/>
  <c r="O198" i="4"/>
  <c r="S198" i="4" s="1"/>
  <c r="U198" i="4" s="1"/>
  <c r="O199" i="4"/>
  <c r="S199" i="4" s="1"/>
  <c r="U199" i="4" s="1"/>
  <c r="O200" i="4"/>
  <c r="S200" i="4" s="1"/>
  <c r="U200" i="4" s="1"/>
  <c r="O201" i="4"/>
  <c r="S201" i="4" s="1"/>
  <c r="U201" i="4" s="1"/>
  <c r="O202" i="4"/>
  <c r="S202" i="4" s="1"/>
  <c r="U202" i="4" s="1"/>
  <c r="O203" i="4"/>
  <c r="S203" i="4" s="1"/>
  <c r="U203" i="4" s="1"/>
  <c r="O204" i="4"/>
  <c r="O205" i="4"/>
  <c r="S205" i="4" s="1"/>
  <c r="U205" i="4" s="1"/>
  <c r="O206" i="4"/>
  <c r="S206" i="4" s="1"/>
  <c r="U206" i="4" s="1"/>
  <c r="O207" i="4"/>
  <c r="S207" i="4" s="1"/>
  <c r="U207" i="4" s="1"/>
  <c r="O208" i="4"/>
  <c r="S208" i="4" s="1"/>
  <c r="U208" i="4" s="1"/>
  <c r="O209" i="4"/>
  <c r="S209" i="4" s="1"/>
  <c r="U209" i="4" s="1"/>
  <c r="O210" i="4"/>
  <c r="S210" i="4" s="1"/>
  <c r="U210" i="4" s="1"/>
  <c r="O211" i="4"/>
  <c r="S211" i="4" s="1"/>
  <c r="U211" i="4" s="1"/>
  <c r="O212" i="4"/>
  <c r="S212" i="4" s="1"/>
  <c r="U212" i="4" s="1"/>
  <c r="O213" i="4"/>
  <c r="O214" i="4"/>
  <c r="S214" i="4" s="1"/>
  <c r="U214" i="4" s="1"/>
  <c r="O215" i="4"/>
  <c r="S215" i="4" s="1"/>
  <c r="U215" i="4" s="1"/>
  <c r="O216" i="4"/>
  <c r="S216" i="4" s="1"/>
  <c r="U216" i="4" s="1"/>
  <c r="O217" i="4"/>
  <c r="S217" i="4" s="1"/>
  <c r="U217" i="4" s="1"/>
  <c r="O218" i="4"/>
  <c r="O219" i="4"/>
  <c r="S219" i="4" s="1"/>
  <c r="U219" i="4" s="1"/>
  <c r="O220" i="4"/>
  <c r="S220" i="4" s="1"/>
  <c r="U220" i="4" s="1"/>
  <c r="O221" i="4"/>
  <c r="S221" i="4" s="1"/>
  <c r="U221" i="4" s="1"/>
  <c r="O222" i="4"/>
  <c r="S222" i="4" s="1"/>
  <c r="U222" i="4" s="1"/>
  <c r="O223" i="4"/>
  <c r="S223" i="4" s="1"/>
  <c r="U223" i="4" s="1"/>
  <c r="O224" i="4"/>
  <c r="S224" i="4" s="1"/>
  <c r="U224" i="4" s="1"/>
  <c r="O2" i="4"/>
  <c r="S2" i="4" s="1"/>
  <c r="U2" i="4" s="1"/>
  <c r="N3" i="4"/>
  <c r="V3" i="4" s="1"/>
  <c r="N4" i="4"/>
  <c r="V4" i="4" s="1"/>
  <c r="N5" i="4"/>
  <c r="V5" i="4" s="1"/>
  <c r="N6" i="4"/>
  <c r="N7" i="4"/>
  <c r="V7" i="4" s="1"/>
  <c r="N8" i="4"/>
  <c r="S8" i="4" s="1"/>
  <c r="N9" i="4"/>
  <c r="V9" i="4" s="1"/>
  <c r="N10" i="4"/>
  <c r="V10" i="4" s="1"/>
  <c r="N11" i="4"/>
  <c r="V11" i="4" s="1"/>
  <c r="N12" i="4"/>
  <c r="N13" i="4"/>
  <c r="N14" i="4"/>
  <c r="V14" i="4" s="1"/>
  <c r="N15" i="4"/>
  <c r="N16" i="4"/>
  <c r="V16" i="4" s="1"/>
  <c r="N17" i="4"/>
  <c r="N18" i="4"/>
  <c r="N19" i="4"/>
  <c r="N20" i="4"/>
  <c r="V20" i="4" s="1"/>
  <c r="N21" i="4"/>
  <c r="V21" i="4" s="1"/>
  <c r="N22" i="4"/>
  <c r="N23" i="4"/>
  <c r="V23" i="4" s="1"/>
  <c r="N24" i="4"/>
  <c r="S24" i="4" s="1"/>
  <c r="N25" i="4"/>
  <c r="N26" i="4"/>
  <c r="N27" i="4"/>
  <c r="N28" i="4"/>
  <c r="N29" i="4"/>
  <c r="N30" i="4"/>
  <c r="N31" i="4"/>
  <c r="N32" i="4"/>
  <c r="V32" i="4" s="1"/>
  <c r="N33" i="4"/>
  <c r="N34" i="4"/>
  <c r="N35" i="4"/>
  <c r="N36" i="4"/>
  <c r="V36" i="4" s="1"/>
  <c r="N37" i="4"/>
  <c r="N38" i="4"/>
  <c r="V38" i="4" s="1"/>
  <c r="N39" i="4"/>
  <c r="N40" i="4"/>
  <c r="N41" i="4"/>
  <c r="N42" i="4"/>
  <c r="N43" i="4"/>
  <c r="N44" i="4"/>
  <c r="N45" i="4"/>
  <c r="V45" i="4" s="1"/>
  <c r="N46" i="4"/>
  <c r="N47" i="4"/>
  <c r="V47" i="4" s="1"/>
  <c r="N48" i="4"/>
  <c r="V48" i="4" s="1"/>
  <c r="N49" i="4"/>
  <c r="V49" i="4" s="1"/>
  <c r="N50" i="4"/>
  <c r="V50" i="4" s="1"/>
  <c r="N51" i="4"/>
  <c r="N52" i="4"/>
  <c r="N53" i="4"/>
  <c r="N54" i="4"/>
  <c r="V54" i="4" s="1"/>
  <c r="N55" i="4"/>
  <c r="V55" i="4" s="1"/>
  <c r="N56" i="4"/>
  <c r="S56" i="4" s="1"/>
  <c r="N57" i="4"/>
  <c r="V57" i="4" s="1"/>
  <c r="N58" i="4"/>
  <c r="N59" i="4"/>
  <c r="V59" i="4" s="1"/>
  <c r="N60" i="4"/>
  <c r="S60" i="4" s="1"/>
  <c r="N61" i="4"/>
  <c r="N62" i="4"/>
  <c r="N63" i="4"/>
  <c r="N64" i="4"/>
  <c r="N65" i="4"/>
  <c r="N66" i="4"/>
  <c r="V66" i="4" s="1"/>
  <c r="N67" i="4"/>
  <c r="N68" i="4"/>
  <c r="N69" i="4"/>
  <c r="V69" i="4" s="1"/>
  <c r="N70" i="4"/>
  <c r="N71" i="4"/>
  <c r="N72" i="4"/>
  <c r="N73" i="4"/>
  <c r="V73" i="4" s="1"/>
  <c r="N74" i="4"/>
  <c r="V74" i="4" s="1"/>
  <c r="N75" i="4"/>
  <c r="V75" i="4" s="1"/>
  <c r="N76" i="4"/>
  <c r="S76" i="4" s="1"/>
  <c r="N77" i="4"/>
  <c r="V77" i="4" s="1"/>
  <c r="N78" i="4"/>
  <c r="V78" i="4" s="1"/>
  <c r="N79" i="4"/>
  <c r="V79" i="4" s="1"/>
  <c r="N80" i="4"/>
  <c r="V80" i="4" s="1"/>
  <c r="N81" i="4"/>
  <c r="V81" i="4" s="1"/>
  <c r="N82" i="4"/>
  <c r="N83" i="4"/>
  <c r="V83" i="4" s="1"/>
  <c r="N84" i="4"/>
  <c r="N85" i="4"/>
  <c r="N86" i="4"/>
  <c r="V86" i="4" s="1"/>
  <c r="N87" i="4"/>
  <c r="N89" i="4"/>
  <c r="N90" i="4"/>
  <c r="N91" i="4"/>
  <c r="N92" i="4"/>
  <c r="V92" i="4" s="1"/>
  <c r="N93" i="4"/>
  <c r="N94" i="4"/>
  <c r="V94" i="4" s="1"/>
  <c r="N95" i="4"/>
  <c r="N96" i="4"/>
  <c r="N97" i="4"/>
  <c r="N98" i="4"/>
  <c r="N99" i="4"/>
  <c r="V99" i="4" s="1"/>
  <c r="N100" i="4"/>
  <c r="N101" i="4"/>
  <c r="N102" i="4"/>
  <c r="N103" i="4"/>
  <c r="V103" i="4" s="1"/>
  <c r="N104" i="4"/>
  <c r="N105" i="4"/>
  <c r="S105" i="4" s="1"/>
  <c r="N106" i="4"/>
  <c r="V106" i="4" s="1"/>
  <c r="N107" i="4"/>
  <c r="V107" i="4" s="1"/>
  <c r="N108" i="4"/>
  <c r="V108" i="4" s="1"/>
  <c r="N109" i="4"/>
  <c r="S109" i="4" s="1"/>
  <c r="N110" i="4"/>
  <c r="V110" i="4" s="1"/>
  <c r="N111" i="4"/>
  <c r="N112" i="4"/>
  <c r="N113" i="4"/>
  <c r="N114" i="4"/>
  <c r="V114" i="4" s="1"/>
  <c r="N115" i="4"/>
  <c r="N116" i="4"/>
  <c r="N117" i="4"/>
  <c r="N118" i="4"/>
  <c r="N119" i="4"/>
  <c r="N120" i="4"/>
  <c r="N121" i="4"/>
  <c r="S121" i="4" s="1"/>
  <c r="U121" i="4" s="1"/>
  <c r="N122" i="4"/>
  <c r="N123" i="4"/>
  <c r="V123" i="4" s="1"/>
  <c r="N124" i="4"/>
  <c r="V124" i="4" s="1"/>
  <c r="N125" i="4"/>
  <c r="S125" i="4" s="1"/>
  <c r="U125" i="4" s="1"/>
  <c r="N126" i="4"/>
  <c r="V126" i="4" s="1"/>
  <c r="N127" i="4"/>
  <c r="N128" i="4"/>
  <c r="N129" i="4"/>
  <c r="N130" i="4"/>
  <c r="V130" i="4" s="1"/>
  <c r="N131" i="4"/>
  <c r="V131" i="4" s="1"/>
  <c r="N132" i="4"/>
  <c r="N133" i="4"/>
  <c r="N134" i="4"/>
  <c r="N135" i="4"/>
  <c r="V135" i="4" s="1"/>
  <c r="N136" i="4"/>
  <c r="N137" i="4"/>
  <c r="S137" i="4" s="1"/>
  <c r="U137" i="4" s="1"/>
  <c r="N138" i="4"/>
  <c r="N139" i="4"/>
  <c r="V139" i="4" s="1"/>
  <c r="N140" i="4"/>
  <c r="N141" i="4"/>
  <c r="S141" i="4" s="1"/>
  <c r="U141" i="4" s="1"/>
  <c r="N142" i="4"/>
  <c r="V142" i="4" s="1"/>
  <c r="N143" i="4"/>
  <c r="V143" i="4" s="1"/>
  <c r="N144" i="4"/>
  <c r="N145" i="4"/>
  <c r="N146" i="4"/>
  <c r="N147" i="4"/>
  <c r="N148" i="4"/>
  <c r="V148" i="4" s="1"/>
  <c r="N149" i="4"/>
  <c r="N150" i="4"/>
  <c r="V150" i="4" s="1"/>
  <c r="N151" i="4"/>
  <c r="N152" i="4"/>
  <c r="N153" i="4"/>
  <c r="N154" i="4"/>
  <c r="N155" i="4"/>
  <c r="V155" i="4" s="1"/>
  <c r="N156" i="4"/>
  <c r="N157" i="4"/>
  <c r="N158" i="4"/>
  <c r="V158" i="4" s="1"/>
  <c r="N159" i="4"/>
  <c r="V159" i="4" s="1"/>
  <c r="N160" i="4"/>
  <c r="N161" i="4"/>
  <c r="V161" i="4" s="1"/>
  <c r="N162" i="4"/>
  <c r="N163" i="4"/>
  <c r="V163" i="4" s="1"/>
  <c r="N164" i="4"/>
  <c r="N165" i="4"/>
  <c r="N166" i="4"/>
  <c r="N167" i="4"/>
  <c r="N168" i="4"/>
  <c r="V168" i="4" s="1"/>
  <c r="N169" i="4"/>
  <c r="N170" i="4"/>
  <c r="V170" i="4" s="1"/>
  <c r="N171" i="4"/>
  <c r="N172" i="4"/>
  <c r="N173" i="4"/>
  <c r="N174" i="4"/>
  <c r="V174" i="4" s="1"/>
  <c r="N175" i="4"/>
  <c r="N176" i="4"/>
  <c r="N177" i="4"/>
  <c r="N178" i="4"/>
  <c r="N179" i="4"/>
  <c r="N180" i="4"/>
  <c r="V180" i="4" s="1"/>
  <c r="N181" i="4"/>
  <c r="V181" i="4" s="1"/>
  <c r="N182" i="4"/>
  <c r="N183" i="4"/>
  <c r="N184" i="4"/>
  <c r="V184" i="4" s="1"/>
  <c r="N185" i="4"/>
  <c r="N186" i="4"/>
  <c r="N187" i="4"/>
  <c r="N188" i="4"/>
  <c r="V188" i="4" s="1"/>
  <c r="N189" i="4"/>
  <c r="S189" i="4" s="1"/>
  <c r="U189" i="4" s="1"/>
  <c r="N190" i="4"/>
  <c r="N191" i="4"/>
  <c r="V191" i="4" s="1"/>
  <c r="N192" i="4"/>
  <c r="N193" i="4"/>
  <c r="V193" i="4" s="1"/>
  <c r="N194" i="4"/>
  <c r="V194" i="4" s="1"/>
  <c r="N195" i="4"/>
  <c r="N196" i="4"/>
  <c r="N197" i="4"/>
  <c r="N198" i="4"/>
  <c r="N199" i="4"/>
  <c r="N200" i="4"/>
  <c r="N201" i="4"/>
  <c r="N202" i="4"/>
  <c r="N203" i="4"/>
  <c r="V203" i="4" s="1"/>
  <c r="N204" i="4"/>
  <c r="V204" i="4" s="1"/>
  <c r="N205" i="4"/>
  <c r="N206" i="4"/>
  <c r="N207" i="4"/>
  <c r="V207" i="4" s="1"/>
  <c r="N208" i="4"/>
  <c r="N209" i="4"/>
  <c r="N210" i="4"/>
  <c r="N211" i="4"/>
  <c r="V211" i="4" s="1"/>
  <c r="N212" i="4"/>
  <c r="N213" i="4"/>
  <c r="V213" i="4" s="1"/>
  <c r="N214" i="4"/>
  <c r="N215" i="4"/>
  <c r="N216" i="4"/>
  <c r="N217" i="4"/>
  <c r="N218" i="4"/>
  <c r="V218" i="4" s="1"/>
  <c r="N219" i="4"/>
  <c r="N220" i="4"/>
  <c r="N221" i="4"/>
  <c r="N222" i="4"/>
  <c r="N223" i="4"/>
  <c r="N224" i="4"/>
  <c r="N2" i="4"/>
  <c r="F226" i="4"/>
  <c r="G226" i="4"/>
  <c r="H226" i="4"/>
  <c r="I226" i="4"/>
  <c r="J226" i="4"/>
  <c r="K226" i="4"/>
  <c r="L226" i="4"/>
  <c r="M226" i="4"/>
  <c r="P226" i="4"/>
  <c r="Q226" i="4"/>
  <c r="R226" i="4"/>
  <c r="F227" i="4"/>
  <c r="G227" i="4"/>
  <c r="H227" i="4"/>
  <c r="I227" i="4"/>
  <c r="J227" i="4"/>
  <c r="K227" i="4"/>
  <c r="L227" i="4"/>
  <c r="M227" i="4"/>
  <c r="N227" i="4"/>
  <c r="P227" i="4"/>
  <c r="Q227" i="4"/>
  <c r="R227" i="4"/>
  <c r="F228" i="4"/>
  <c r="G228" i="4"/>
  <c r="H228" i="4"/>
  <c r="I228" i="4"/>
  <c r="J228" i="4"/>
  <c r="K228" i="4"/>
  <c r="L228" i="4"/>
  <c r="M228" i="4"/>
  <c r="P228" i="4"/>
  <c r="Q228" i="4"/>
  <c r="R228" i="4"/>
  <c r="W227" i="4"/>
  <c r="W228" i="4"/>
  <c r="D228" i="4"/>
  <c r="D227" i="4"/>
  <c r="D226" i="4"/>
  <c r="O226" i="3"/>
  <c r="N226" i="3"/>
  <c r="M226" i="3"/>
  <c r="L226" i="3"/>
  <c r="L227" i="3"/>
  <c r="M227" i="3"/>
  <c r="N227" i="3"/>
  <c r="O227" i="3"/>
  <c r="L228" i="3"/>
  <c r="M228" i="3"/>
  <c r="N228" i="3"/>
  <c r="O228" i="3"/>
  <c r="L3" i="3"/>
  <c r="M3" i="3"/>
  <c r="N3" i="3"/>
  <c r="O3" i="3"/>
  <c r="L4" i="3"/>
  <c r="M4" i="3"/>
  <c r="N4" i="3"/>
  <c r="O4" i="3"/>
  <c r="L5" i="3"/>
  <c r="M5" i="3"/>
  <c r="N5" i="3"/>
  <c r="O5" i="3"/>
  <c r="L6" i="3"/>
  <c r="M6" i="3"/>
  <c r="N6" i="3"/>
  <c r="O6" i="3"/>
  <c r="L7" i="3"/>
  <c r="M7" i="3"/>
  <c r="N7" i="3"/>
  <c r="O7" i="3"/>
  <c r="L8" i="3"/>
  <c r="M8" i="3"/>
  <c r="N8" i="3"/>
  <c r="O8" i="3"/>
  <c r="L9" i="3"/>
  <c r="M9" i="3"/>
  <c r="N9" i="3"/>
  <c r="O9" i="3"/>
  <c r="L10" i="3"/>
  <c r="M10" i="3"/>
  <c r="N10" i="3"/>
  <c r="O10" i="3"/>
  <c r="L11" i="3"/>
  <c r="M11" i="3"/>
  <c r="N11" i="3"/>
  <c r="O11" i="3"/>
  <c r="L12" i="3"/>
  <c r="M12" i="3"/>
  <c r="N12" i="3"/>
  <c r="O12" i="3"/>
  <c r="L13" i="3"/>
  <c r="M13" i="3"/>
  <c r="N13" i="3"/>
  <c r="O13" i="3"/>
  <c r="L14" i="3"/>
  <c r="M14" i="3"/>
  <c r="N14" i="3"/>
  <c r="O14" i="3"/>
  <c r="L15" i="3"/>
  <c r="M15" i="3"/>
  <c r="N15" i="3"/>
  <c r="O15" i="3"/>
  <c r="L16" i="3"/>
  <c r="M16" i="3"/>
  <c r="N16" i="3"/>
  <c r="O16" i="3"/>
  <c r="L17" i="3"/>
  <c r="M17" i="3"/>
  <c r="N17" i="3"/>
  <c r="O17" i="3"/>
  <c r="L18" i="3"/>
  <c r="M18" i="3"/>
  <c r="N18" i="3"/>
  <c r="O18" i="3"/>
  <c r="L19" i="3"/>
  <c r="M19" i="3"/>
  <c r="N19" i="3"/>
  <c r="O19" i="3"/>
  <c r="L20" i="3"/>
  <c r="M20" i="3"/>
  <c r="N20" i="3"/>
  <c r="O20" i="3"/>
  <c r="L21" i="3"/>
  <c r="M21" i="3"/>
  <c r="N21" i="3"/>
  <c r="O21" i="3"/>
  <c r="L22" i="3"/>
  <c r="M22" i="3"/>
  <c r="N22" i="3"/>
  <c r="O22" i="3"/>
  <c r="L23" i="3"/>
  <c r="M23" i="3"/>
  <c r="N23" i="3"/>
  <c r="O23" i="3"/>
  <c r="L24" i="3"/>
  <c r="M24" i="3"/>
  <c r="N24" i="3"/>
  <c r="O24" i="3"/>
  <c r="L25" i="3"/>
  <c r="M25" i="3"/>
  <c r="N25" i="3"/>
  <c r="O25" i="3"/>
  <c r="L26" i="3"/>
  <c r="M26" i="3"/>
  <c r="N26" i="3"/>
  <c r="O26" i="3"/>
  <c r="L27" i="3"/>
  <c r="M27" i="3"/>
  <c r="N27" i="3"/>
  <c r="O27" i="3"/>
  <c r="L28" i="3"/>
  <c r="M28" i="3"/>
  <c r="N28" i="3"/>
  <c r="O28" i="3"/>
  <c r="L29" i="3"/>
  <c r="M29" i="3"/>
  <c r="N29" i="3"/>
  <c r="O29" i="3"/>
  <c r="L30" i="3"/>
  <c r="M30" i="3"/>
  <c r="N30" i="3"/>
  <c r="O30" i="3"/>
  <c r="L31" i="3"/>
  <c r="M31" i="3"/>
  <c r="N31" i="3"/>
  <c r="O31" i="3"/>
  <c r="L32" i="3"/>
  <c r="M32" i="3"/>
  <c r="N32" i="3"/>
  <c r="O32" i="3"/>
  <c r="L33" i="3"/>
  <c r="M33" i="3"/>
  <c r="N33" i="3"/>
  <c r="O33" i="3"/>
  <c r="L34" i="3"/>
  <c r="M34" i="3"/>
  <c r="N34" i="3"/>
  <c r="O34" i="3"/>
  <c r="L35" i="3"/>
  <c r="M35" i="3"/>
  <c r="N35" i="3"/>
  <c r="O35" i="3"/>
  <c r="L36" i="3"/>
  <c r="M36" i="3"/>
  <c r="N36" i="3"/>
  <c r="O36" i="3"/>
  <c r="L37" i="3"/>
  <c r="M37" i="3"/>
  <c r="N37" i="3"/>
  <c r="O37" i="3"/>
  <c r="L38" i="3"/>
  <c r="M38" i="3"/>
  <c r="N38" i="3"/>
  <c r="O38" i="3"/>
  <c r="L39" i="3"/>
  <c r="M39" i="3"/>
  <c r="N39" i="3"/>
  <c r="O39" i="3"/>
  <c r="L40" i="3"/>
  <c r="M40" i="3"/>
  <c r="N40" i="3"/>
  <c r="O40" i="3"/>
  <c r="L41" i="3"/>
  <c r="M41" i="3"/>
  <c r="N41" i="3"/>
  <c r="O41" i="3"/>
  <c r="L42" i="3"/>
  <c r="M42" i="3"/>
  <c r="N42" i="3"/>
  <c r="O42" i="3"/>
  <c r="L43" i="3"/>
  <c r="M43" i="3"/>
  <c r="N43" i="3"/>
  <c r="O43" i="3"/>
  <c r="L44" i="3"/>
  <c r="M44" i="3"/>
  <c r="N44" i="3"/>
  <c r="O44" i="3"/>
  <c r="L45" i="3"/>
  <c r="M45" i="3"/>
  <c r="N45" i="3"/>
  <c r="O45" i="3"/>
  <c r="L46" i="3"/>
  <c r="M46" i="3"/>
  <c r="N46" i="3"/>
  <c r="O46" i="3"/>
  <c r="L47" i="3"/>
  <c r="M47" i="3"/>
  <c r="N47" i="3"/>
  <c r="O47" i="3"/>
  <c r="L48" i="3"/>
  <c r="M48" i="3"/>
  <c r="N48" i="3"/>
  <c r="O48" i="3"/>
  <c r="L49" i="3"/>
  <c r="M49" i="3"/>
  <c r="N49" i="3"/>
  <c r="O49" i="3"/>
  <c r="L50" i="3"/>
  <c r="M50" i="3"/>
  <c r="N50" i="3"/>
  <c r="O50" i="3"/>
  <c r="L51" i="3"/>
  <c r="M51" i="3"/>
  <c r="N51" i="3"/>
  <c r="O51" i="3"/>
  <c r="L52" i="3"/>
  <c r="M52" i="3"/>
  <c r="N52" i="3"/>
  <c r="O52" i="3"/>
  <c r="L53" i="3"/>
  <c r="M53" i="3"/>
  <c r="N53" i="3"/>
  <c r="O53" i="3"/>
  <c r="L54" i="3"/>
  <c r="M54" i="3"/>
  <c r="N54" i="3"/>
  <c r="O54" i="3"/>
  <c r="L55" i="3"/>
  <c r="M55" i="3"/>
  <c r="N55" i="3"/>
  <c r="O55" i="3"/>
  <c r="L56" i="3"/>
  <c r="M56" i="3"/>
  <c r="N56" i="3"/>
  <c r="O56" i="3"/>
  <c r="L57" i="3"/>
  <c r="M57" i="3"/>
  <c r="N57" i="3"/>
  <c r="O57" i="3"/>
  <c r="L58" i="3"/>
  <c r="M58" i="3"/>
  <c r="N58" i="3"/>
  <c r="O58" i="3"/>
  <c r="L59" i="3"/>
  <c r="M59" i="3"/>
  <c r="N59" i="3"/>
  <c r="O59" i="3"/>
  <c r="L60" i="3"/>
  <c r="M60" i="3"/>
  <c r="N60" i="3"/>
  <c r="O60" i="3"/>
  <c r="L61" i="3"/>
  <c r="M61" i="3"/>
  <c r="N61" i="3"/>
  <c r="O61" i="3"/>
  <c r="L62" i="3"/>
  <c r="M62" i="3"/>
  <c r="N62" i="3"/>
  <c r="O62" i="3"/>
  <c r="L63" i="3"/>
  <c r="M63" i="3"/>
  <c r="N63" i="3"/>
  <c r="O63" i="3"/>
  <c r="L64" i="3"/>
  <c r="M64" i="3"/>
  <c r="N64" i="3"/>
  <c r="O64" i="3"/>
  <c r="L65" i="3"/>
  <c r="M65" i="3"/>
  <c r="N65" i="3"/>
  <c r="O65" i="3"/>
  <c r="L66" i="3"/>
  <c r="M66" i="3"/>
  <c r="N66" i="3"/>
  <c r="O66" i="3"/>
  <c r="L67" i="3"/>
  <c r="M67" i="3"/>
  <c r="N67" i="3"/>
  <c r="O67" i="3"/>
  <c r="L68" i="3"/>
  <c r="M68" i="3"/>
  <c r="N68" i="3"/>
  <c r="O68" i="3"/>
  <c r="L69" i="3"/>
  <c r="M69" i="3"/>
  <c r="N69" i="3"/>
  <c r="O69" i="3"/>
  <c r="L70" i="3"/>
  <c r="M70" i="3"/>
  <c r="N70" i="3"/>
  <c r="O70" i="3"/>
  <c r="L71" i="3"/>
  <c r="M71" i="3"/>
  <c r="N71" i="3"/>
  <c r="O71" i="3"/>
  <c r="L72" i="3"/>
  <c r="M72" i="3"/>
  <c r="N72" i="3"/>
  <c r="O72" i="3"/>
  <c r="L73" i="3"/>
  <c r="M73" i="3"/>
  <c r="N73" i="3"/>
  <c r="O73" i="3"/>
  <c r="L74" i="3"/>
  <c r="M74" i="3"/>
  <c r="N74" i="3"/>
  <c r="O74" i="3"/>
  <c r="L75" i="3"/>
  <c r="M75" i="3"/>
  <c r="N75" i="3"/>
  <c r="O75" i="3"/>
  <c r="L76" i="3"/>
  <c r="M76" i="3"/>
  <c r="N76" i="3"/>
  <c r="O76" i="3"/>
  <c r="L77" i="3"/>
  <c r="M77" i="3"/>
  <c r="N77" i="3"/>
  <c r="O77" i="3"/>
  <c r="L78" i="3"/>
  <c r="M78" i="3"/>
  <c r="N78" i="3"/>
  <c r="O78" i="3"/>
  <c r="L79" i="3"/>
  <c r="M79" i="3"/>
  <c r="N79" i="3"/>
  <c r="O79" i="3"/>
  <c r="L80" i="3"/>
  <c r="M80" i="3"/>
  <c r="N80" i="3"/>
  <c r="O80" i="3"/>
  <c r="L81" i="3"/>
  <c r="M81" i="3"/>
  <c r="N81" i="3"/>
  <c r="O81" i="3"/>
  <c r="L82" i="3"/>
  <c r="M82" i="3"/>
  <c r="N82" i="3"/>
  <c r="O82" i="3"/>
  <c r="L83" i="3"/>
  <c r="M83" i="3"/>
  <c r="N83" i="3"/>
  <c r="O83" i="3"/>
  <c r="L84" i="3"/>
  <c r="M84" i="3"/>
  <c r="N84" i="3"/>
  <c r="O84" i="3"/>
  <c r="L85" i="3"/>
  <c r="M85" i="3"/>
  <c r="N85" i="3"/>
  <c r="O85" i="3"/>
  <c r="L86" i="3"/>
  <c r="M86" i="3"/>
  <c r="N86" i="3"/>
  <c r="O86" i="3"/>
  <c r="L87" i="3"/>
  <c r="M87" i="3"/>
  <c r="N87" i="3"/>
  <c r="O87" i="3"/>
  <c r="L89" i="3"/>
  <c r="M89" i="3"/>
  <c r="N89" i="3"/>
  <c r="O89" i="3"/>
  <c r="L90" i="3"/>
  <c r="M90" i="3"/>
  <c r="N90" i="3"/>
  <c r="O90" i="3"/>
  <c r="L91" i="3"/>
  <c r="M91" i="3"/>
  <c r="N91" i="3"/>
  <c r="O91" i="3"/>
  <c r="L92" i="3"/>
  <c r="M92" i="3"/>
  <c r="N92" i="3"/>
  <c r="O92" i="3"/>
  <c r="L93" i="3"/>
  <c r="M93" i="3"/>
  <c r="N93" i="3"/>
  <c r="O93" i="3"/>
  <c r="L94" i="3"/>
  <c r="M94" i="3"/>
  <c r="N94" i="3"/>
  <c r="O94" i="3"/>
  <c r="L95" i="3"/>
  <c r="M95" i="3"/>
  <c r="N95" i="3"/>
  <c r="O95" i="3"/>
  <c r="L96" i="3"/>
  <c r="M96" i="3"/>
  <c r="N96" i="3"/>
  <c r="O96" i="3"/>
  <c r="L97" i="3"/>
  <c r="M97" i="3"/>
  <c r="N97" i="3"/>
  <c r="O97" i="3"/>
  <c r="L98" i="3"/>
  <c r="M98" i="3"/>
  <c r="N98" i="3"/>
  <c r="O98" i="3"/>
  <c r="L99" i="3"/>
  <c r="M99" i="3"/>
  <c r="N99" i="3"/>
  <c r="O99" i="3"/>
  <c r="L100" i="3"/>
  <c r="M100" i="3"/>
  <c r="N100" i="3"/>
  <c r="O100" i="3"/>
  <c r="L101" i="3"/>
  <c r="M101" i="3"/>
  <c r="N101" i="3"/>
  <c r="O101" i="3"/>
  <c r="L102" i="3"/>
  <c r="M102" i="3"/>
  <c r="N102" i="3"/>
  <c r="O102" i="3"/>
  <c r="L103" i="3"/>
  <c r="M103" i="3"/>
  <c r="N103" i="3"/>
  <c r="O103" i="3"/>
  <c r="L104" i="3"/>
  <c r="M104" i="3"/>
  <c r="N104" i="3"/>
  <c r="O104" i="3"/>
  <c r="L105" i="3"/>
  <c r="M105" i="3"/>
  <c r="N105" i="3"/>
  <c r="O105" i="3"/>
  <c r="L106" i="3"/>
  <c r="M106" i="3"/>
  <c r="N106" i="3"/>
  <c r="O106" i="3"/>
  <c r="L107" i="3"/>
  <c r="M107" i="3"/>
  <c r="N107" i="3"/>
  <c r="O107" i="3"/>
  <c r="L108" i="3"/>
  <c r="M108" i="3"/>
  <c r="N108" i="3"/>
  <c r="O108" i="3"/>
  <c r="L109" i="3"/>
  <c r="M109" i="3"/>
  <c r="N109" i="3"/>
  <c r="O109" i="3"/>
  <c r="L110" i="3"/>
  <c r="M110" i="3"/>
  <c r="N110" i="3"/>
  <c r="O110" i="3"/>
  <c r="L111" i="3"/>
  <c r="M111" i="3"/>
  <c r="N111" i="3"/>
  <c r="O111" i="3"/>
  <c r="L112" i="3"/>
  <c r="M112" i="3"/>
  <c r="N112" i="3"/>
  <c r="O112" i="3"/>
  <c r="L113" i="3"/>
  <c r="M113" i="3"/>
  <c r="N113" i="3"/>
  <c r="O113" i="3"/>
  <c r="L114" i="3"/>
  <c r="M114" i="3"/>
  <c r="N114" i="3"/>
  <c r="O114" i="3"/>
  <c r="L115" i="3"/>
  <c r="M115" i="3"/>
  <c r="N115" i="3"/>
  <c r="O115" i="3"/>
  <c r="L116" i="3"/>
  <c r="M116" i="3"/>
  <c r="N116" i="3"/>
  <c r="O116" i="3"/>
  <c r="L117" i="3"/>
  <c r="M117" i="3"/>
  <c r="N117" i="3"/>
  <c r="O117" i="3"/>
  <c r="L118" i="3"/>
  <c r="M118" i="3"/>
  <c r="N118" i="3"/>
  <c r="O118" i="3"/>
  <c r="L119" i="3"/>
  <c r="M119" i="3"/>
  <c r="N119" i="3"/>
  <c r="O119" i="3"/>
  <c r="L120" i="3"/>
  <c r="M120" i="3"/>
  <c r="N120" i="3"/>
  <c r="O120" i="3"/>
  <c r="L121" i="3"/>
  <c r="M121" i="3"/>
  <c r="N121" i="3"/>
  <c r="O121" i="3"/>
  <c r="L122" i="3"/>
  <c r="M122" i="3"/>
  <c r="N122" i="3"/>
  <c r="O122" i="3"/>
  <c r="L123" i="3"/>
  <c r="M123" i="3"/>
  <c r="N123" i="3"/>
  <c r="O123" i="3"/>
  <c r="L124" i="3"/>
  <c r="M124" i="3"/>
  <c r="N124" i="3"/>
  <c r="O124" i="3"/>
  <c r="L125" i="3"/>
  <c r="M125" i="3"/>
  <c r="N125" i="3"/>
  <c r="O125" i="3"/>
  <c r="L126" i="3"/>
  <c r="M126" i="3"/>
  <c r="N126" i="3"/>
  <c r="O126" i="3"/>
  <c r="L127" i="3"/>
  <c r="M127" i="3"/>
  <c r="N127" i="3"/>
  <c r="O127" i="3"/>
  <c r="L128" i="3"/>
  <c r="M128" i="3"/>
  <c r="N128" i="3"/>
  <c r="O128" i="3"/>
  <c r="L129" i="3"/>
  <c r="M129" i="3"/>
  <c r="N129" i="3"/>
  <c r="O129" i="3"/>
  <c r="L130" i="3"/>
  <c r="M130" i="3"/>
  <c r="N130" i="3"/>
  <c r="O130" i="3"/>
  <c r="L131" i="3"/>
  <c r="M131" i="3"/>
  <c r="N131" i="3"/>
  <c r="O131" i="3"/>
  <c r="L132" i="3"/>
  <c r="M132" i="3"/>
  <c r="N132" i="3"/>
  <c r="O132" i="3"/>
  <c r="L133" i="3"/>
  <c r="M133" i="3"/>
  <c r="N133" i="3"/>
  <c r="O133" i="3"/>
  <c r="L134" i="3"/>
  <c r="M134" i="3"/>
  <c r="N134" i="3"/>
  <c r="O134" i="3"/>
  <c r="L135" i="3"/>
  <c r="M135" i="3"/>
  <c r="N135" i="3"/>
  <c r="O135" i="3"/>
  <c r="L136" i="3"/>
  <c r="M136" i="3"/>
  <c r="N136" i="3"/>
  <c r="O136" i="3"/>
  <c r="L137" i="3"/>
  <c r="M137" i="3"/>
  <c r="N137" i="3"/>
  <c r="O137" i="3"/>
  <c r="L138" i="3"/>
  <c r="M138" i="3"/>
  <c r="N138" i="3"/>
  <c r="O138" i="3"/>
  <c r="L139" i="3"/>
  <c r="M139" i="3"/>
  <c r="N139" i="3"/>
  <c r="O139" i="3"/>
  <c r="L140" i="3"/>
  <c r="M140" i="3"/>
  <c r="N140" i="3"/>
  <c r="O140" i="3"/>
  <c r="L141" i="3"/>
  <c r="M141" i="3"/>
  <c r="N141" i="3"/>
  <c r="O141" i="3"/>
  <c r="L142" i="3"/>
  <c r="M142" i="3"/>
  <c r="N142" i="3"/>
  <c r="O142" i="3"/>
  <c r="L143" i="3"/>
  <c r="M143" i="3"/>
  <c r="N143" i="3"/>
  <c r="O143" i="3"/>
  <c r="L144" i="3"/>
  <c r="M144" i="3"/>
  <c r="N144" i="3"/>
  <c r="O144" i="3"/>
  <c r="L145" i="3"/>
  <c r="M145" i="3"/>
  <c r="N145" i="3"/>
  <c r="O145" i="3"/>
  <c r="L146" i="3"/>
  <c r="M146" i="3"/>
  <c r="N146" i="3"/>
  <c r="O146" i="3"/>
  <c r="L147" i="3"/>
  <c r="M147" i="3"/>
  <c r="N147" i="3"/>
  <c r="O147" i="3"/>
  <c r="L148" i="3"/>
  <c r="M148" i="3"/>
  <c r="N148" i="3"/>
  <c r="O148" i="3"/>
  <c r="L149" i="3"/>
  <c r="M149" i="3"/>
  <c r="N149" i="3"/>
  <c r="O149" i="3"/>
  <c r="L150" i="3"/>
  <c r="M150" i="3"/>
  <c r="N150" i="3"/>
  <c r="O150" i="3"/>
  <c r="L151" i="3"/>
  <c r="M151" i="3"/>
  <c r="N151" i="3"/>
  <c r="O151" i="3"/>
  <c r="L152" i="3"/>
  <c r="M152" i="3"/>
  <c r="N152" i="3"/>
  <c r="O152" i="3"/>
  <c r="L153" i="3"/>
  <c r="M153" i="3"/>
  <c r="N153" i="3"/>
  <c r="O153" i="3"/>
  <c r="L154" i="3"/>
  <c r="M154" i="3"/>
  <c r="N154" i="3"/>
  <c r="O154" i="3"/>
  <c r="L155" i="3"/>
  <c r="M155" i="3"/>
  <c r="N155" i="3"/>
  <c r="O155" i="3"/>
  <c r="L156" i="3"/>
  <c r="M156" i="3"/>
  <c r="N156" i="3"/>
  <c r="O156" i="3"/>
  <c r="L157" i="3"/>
  <c r="M157" i="3"/>
  <c r="N157" i="3"/>
  <c r="O157" i="3"/>
  <c r="L158" i="3"/>
  <c r="M158" i="3"/>
  <c r="N158" i="3"/>
  <c r="O158" i="3"/>
  <c r="L159" i="3"/>
  <c r="M159" i="3"/>
  <c r="N159" i="3"/>
  <c r="O159" i="3"/>
  <c r="L160" i="3"/>
  <c r="M160" i="3"/>
  <c r="N160" i="3"/>
  <c r="O160" i="3"/>
  <c r="L161" i="3"/>
  <c r="M161" i="3"/>
  <c r="N161" i="3"/>
  <c r="O161" i="3"/>
  <c r="L162" i="3"/>
  <c r="M162" i="3"/>
  <c r="N162" i="3"/>
  <c r="O162" i="3"/>
  <c r="L163" i="3"/>
  <c r="M163" i="3"/>
  <c r="N163" i="3"/>
  <c r="O163" i="3"/>
  <c r="L164" i="3"/>
  <c r="M164" i="3"/>
  <c r="N164" i="3"/>
  <c r="O164" i="3"/>
  <c r="L165" i="3"/>
  <c r="M165" i="3"/>
  <c r="N165" i="3"/>
  <c r="O165" i="3"/>
  <c r="L166" i="3"/>
  <c r="M166" i="3"/>
  <c r="N166" i="3"/>
  <c r="O166" i="3"/>
  <c r="L167" i="3"/>
  <c r="M167" i="3"/>
  <c r="N167" i="3"/>
  <c r="O167" i="3"/>
  <c r="L168" i="3"/>
  <c r="M168" i="3"/>
  <c r="N168" i="3"/>
  <c r="O168" i="3"/>
  <c r="L169" i="3"/>
  <c r="M169" i="3"/>
  <c r="N169" i="3"/>
  <c r="O169" i="3"/>
  <c r="L170" i="3"/>
  <c r="M170" i="3"/>
  <c r="N170" i="3"/>
  <c r="O170" i="3"/>
  <c r="L171" i="3"/>
  <c r="M171" i="3"/>
  <c r="N171" i="3"/>
  <c r="O171" i="3"/>
  <c r="L172" i="3"/>
  <c r="M172" i="3"/>
  <c r="N172" i="3"/>
  <c r="O172" i="3"/>
  <c r="L173" i="3"/>
  <c r="M173" i="3"/>
  <c r="N173" i="3"/>
  <c r="O173" i="3"/>
  <c r="L174" i="3"/>
  <c r="M174" i="3"/>
  <c r="N174" i="3"/>
  <c r="O174" i="3"/>
  <c r="L175" i="3"/>
  <c r="M175" i="3"/>
  <c r="N175" i="3"/>
  <c r="O175" i="3"/>
  <c r="L176" i="3"/>
  <c r="M176" i="3"/>
  <c r="N176" i="3"/>
  <c r="O176" i="3"/>
  <c r="L177" i="3"/>
  <c r="M177" i="3"/>
  <c r="N177" i="3"/>
  <c r="O177" i="3"/>
  <c r="L178" i="3"/>
  <c r="M178" i="3"/>
  <c r="N178" i="3"/>
  <c r="O178" i="3"/>
  <c r="L179" i="3"/>
  <c r="M179" i="3"/>
  <c r="N179" i="3"/>
  <c r="O179" i="3"/>
  <c r="L180" i="3"/>
  <c r="M180" i="3"/>
  <c r="N180" i="3"/>
  <c r="O180" i="3"/>
  <c r="L181" i="3"/>
  <c r="M181" i="3"/>
  <c r="N181" i="3"/>
  <c r="O181" i="3"/>
  <c r="L182" i="3"/>
  <c r="M182" i="3"/>
  <c r="N182" i="3"/>
  <c r="O182" i="3"/>
  <c r="L183" i="3"/>
  <c r="M183" i="3"/>
  <c r="N183" i="3"/>
  <c r="O183" i="3"/>
  <c r="L184" i="3"/>
  <c r="M184" i="3"/>
  <c r="N184" i="3"/>
  <c r="O184" i="3"/>
  <c r="L185" i="3"/>
  <c r="M185" i="3"/>
  <c r="N185" i="3"/>
  <c r="O185" i="3"/>
  <c r="L186" i="3"/>
  <c r="M186" i="3"/>
  <c r="N186" i="3"/>
  <c r="O186" i="3"/>
  <c r="L187" i="3"/>
  <c r="M187" i="3"/>
  <c r="N187" i="3"/>
  <c r="O187" i="3"/>
  <c r="L188" i="3"/>
  <c r="M188" i="3"/>
  <c r="N188" i="3"/>
  <c r="O188" i="3"/>
  <c r="L189" i="3"/>
  <c r="M189" i="3"/>
  <c r="N189" i="3"/>
  <c r="O189" i="3"/>
  <c r="L190" i="3"/>
  <c r="M190" i="3"/>
  <c r="N190" i="3"/>
  <c r="O190" i="3"/>
  <c r="L191" i="3"/>
  <c r="M191" i="3"/>
  <c r="N191" i="3"/>
  <c r="O191" i="3"/>
  <c r="L192" i="3"/>
  <c r="M192" i="3"/>
  <c r="N192" i="3"/>
  <c r="O192" i="3"/>
  <c r="L193" i="3"/>
  <c r="M193" i="3"/>
  <c r="N193" i="3"/>
  <c r="O193" i="3"/>
  <c r="L194" i="3"/>
  <c r="M194" i="3"/>
  <c r="N194" i="3"/>
  <c r="O194" i="3"/>
  <c r="L195" i="3"/>
  <c r="M195" i="3"/>
  <c r="N195" i="3"/>
  <c r="O195" i="3"/>
  <c r="L196" i="3"/>
  <c r="M196" i="3"/>
  <c r="N196" i="3"/>
  <c r="O196" i="3"/>
  <c r="L197" i="3"/>
  <c r="M197" i="3"/>
  <c r="N197" i="3"/>
  <c r="O197" i="3"/>
  <c r="L198" i="3"/>
  <c r="M198" i="3"/>
  <c r="N198" i="3"/>
  <c r="O198" i="3"/>
  <c r="L199" i="3"/>
  <c r="M199" i="3"/>
  <c r="N199" i="3"/>
  <c r="O199" i="3"/>
  <c r="L200" i="3"/>
  <c r="M200" i="3"/>
  <c r="N200" i="3"/>
  <c r="O200" i="3"/>
  <c r="L201" i="3"/>
  <c r="M201" i="3"/>
  <c r="N201" i="3"/>
  <c r="O201" i="3"/>
  <c r="L202" i="3"/>
  <c r="M202" i="3"/>
  <c r="N202" i="3"/>
  <c r="O202" i="3"/>
  <c r="L203" i="3"/>
  <c r="M203" i="3"/>
  <c r="N203" i="3"/>
  <c r="O203" i="3"/>
  <c r="L204" i="3"/>
  <c r="M204" i="3"/>
  <c r="N204" i="3"/>
  <c r="O204" i="3"/>
  <c r="L205" i="3"/>
  <c r="M205" i="3"/>
  <c r="N205" i="3"/>
  <c r="O205" i="3"/>
  <c r="L206" i="3"/>
  <c r="M206" i="3"/>
  <c r="N206" i="3"/>
  <c r="O206" i="3"/>
  <c r="L207" i="3"/>
  <c r="M207" i="3"/>
  <c r="N207" i="3"/>
  <c r="O207" i="3"/>
  <c r="L208" i="3"/>
  <c r="M208" i="3"/>
  <c r="N208" i="3"/>
  <c r="O208" i="3"/>
  <c r="L209" i="3"/>
  <c r="M209" i="3"/>
  <c r="N209" i="3"/>
  <c r="O209" i="3"/>
  <c r="L210" i="3"/>
  <c r="M210" i="3"/>
  <c r="N210" i="3"/>
  <c r="O210" i="3"/>
  <c r="L211" i="3"/>
  <c r="M211" i="3"/>
  <c r="N211" i="3"/>
  <c r="O211" i="3"/>
  <c r="L212" i="3"/>
  <c r="M212" i="3"/>
  <c r="N212" i="3"/>
  <c r="O212" i="3"/>
  <c r="L213" i="3"/>
  <c r="M213" i="3"/>
  <c r="N213" i="3"/>
  <c r="O213" i="3"/>
  <c r="L214" i="3"/>
  <c r="M214" i="3"/>
  <c r="N214" i="3"/>
  <c r="O214" i="3"/>
  <c r="L215" i="3"/>
  <c r="M215" i="3"/>
  <c r="N215" i="3"/>
  <c r="O215" i="3"/>
  <c r="L216" i="3"/>
  <c r="M216" i="3"/>
  <c r="N216" i="3"/>
  <c r="O216" i="3"/>
  <c r="L217" i="3"/>
  <c r="M217" i="3"/>
  <c r="N217" i="3"/>
  <c r="O217" i="3"/>
  <c r="L218" i="3"/>
  <c r="M218" i="3"/>
  <c r="N218" i="3"/>
  <c r="O218" i="3"/>
  <c r="L219" i="3"/>
  <c r="M219" i="3"/>
  <c r="N219" i="3"/>
  <c r="O219" i="3"/>
  <c r="L220" i="3"/>
  <c r="M220" i="3"/>
  <c r="N220" i="3"/>
  <c r="O220" i="3"/>
  <c r="L221" i="3"/>
  <c r="M221" i="3"/>
  <c r="N221" i="3"/>
  <c r="O221" i="3"/>
  <c r="L222" i="3"/>
  <c r="M222" i="3"/>
  <c r="N222" i="3"/>
  <c r="O222" i="3"/>
  <c r="L223" i="3"/>
  <c r="M223" i="3"/>
  <c r="N223" i="3"/>
  <c r="O223" i="3"/>
  <c r="L224" i="3"/>
  <c r="M224" i="3"/>
  <c r="N224" i="3"/>
  <c r="O224" i="3"/>
  <c r="O2" i="3"/>
  <c r="N2" i="3"/>
  <c r="M2" i="3"/>
  <c r="L2" i="3"/>
  <c r="J226" i="3"/>
  <c r="K226" i="3"/>
  <c r="J227" i="3"/>
  <c r="K227" i="3"/>
  <c r="J228" i="3"/>
  <c r="K228" i="3"/>
  <c r="J3" i="3"/>
  <c r="K3" i="3"/>
  <c r="J4" i="3"/>
  <c r="K4" i="3"/>
  <c r="J5" i="3"/>
  <c r="K5" i="3"/>
  <c r="J6" i="3"/>
  <c r="K6" i="3"/>
  <c r="J7" i="3"/>
  <c r="K7" i="3"/>
  <c r="J8" i="3"/>
  <c r="K8" i="3"/>
  <c r="J9" i="3"/>
  <c r="K9" i="3"/>
  <c r="J10" i="3"/>
  <c r="K10" i="3"/>
  <c r="J11" i="3"/>
  <c r="K11" i="3"/>
  <c r="J12" i="3"/>
  <c r="K12" i="3"/>
  <c r="J13" i="3"/>
  <c r="K13" i="3"/>
  <c r="J14" i="3"/>
  <c r="K14" i="3"/>
  <c r="J15" i="3"/>
  <c r="K15" i="3"/>
  <c r="J16" i="3"/>
  <c r="K16" i="3"/>
  <c r="J17" i="3"/>
  <c r="K17" i="3"/>
  <c r="J18" i="3"/>
  <c r="K18" i="3"/>
  <c r="J19" i="3"/>
  <c r="K19" i="3"/>
  <c r="J20" i="3"/>
  <c r="K20" i="3"/>
  <c r="J21" i="3"/>
  <c r="K21" i="3"/>
  <c r="J22" i="3"/>
  <c r="K22" i="3"/>
  <c r="J23" i="3"/>
  <c r="K23" i="3"/>
  <c r="J24" i="3"/>
  <c r="K24" i="3"/>
  <c r="J25" i="3"/>
  <c r="K25" i="3"/>
  <c r="J26" i="3"/>
  <c r="K26" i="3"/>
  <c r="J27" i="3"/>
  <c r="K27" i="3"/>
  <c r="J28" i="3"/>
  <c r="K28" i="3"/>
  <c r="J29" i="3"/>
  <c r="K29" i="3"/>
  <c r="J30" i="3"/>
  <c r="K30" i="3"/>
  <c r="J31" i="3"/>
  <c r="K31" i="3"/>
  <c r="J32" i="3"/>
  <c r="K32" i="3"/>
  <c r="J33" i="3"/>
  <c r="K33" i="3"/>
  <c r="J34" i="3"/>
  <c r="K34" i="3"/>
  <c r="J35" i="3"/>
  <c r="K35" i="3"/>
  <c r="J36" i="3"/>
  <c r="K36" i="3"/>
  <c r="J37" i="3"/>
  <c r="K37" i="3"/>
  <c r="J38" i="3"/>
  <c r="K38" i="3"/>
  <c r="J39" i="3"/>
  <c r="K39" i="3"/>
  <c r="J40" i="3"/>
  <c r="K40" i="3"/>
  <c r="J41" i="3"/>
  <c r="K41" i="3"/>
  <c r="J42" i="3"/>
  <c r="K42" i="3"/>
  <c r="J43" i="3"/>
  <c r="K43" i="3"/>
  <c r="J44" i="3"/>
  <c r="K44" i="3"/>
  <c r="J45" i="3"/>
  <c r="K45" i="3"/>
  <c r="J46" i="3"/>
  <c r="K46" i="3"/>
  <c r="J47" i="3"/>
  <c r="K47" i="3"/>
  <c r="J48" i="3"/>
  <c r="K48" i="3"/>
  <c r="J49" i="3"/>
  <c r="K49" i="3"/>
  <c r="J50" i="3"/>
  <c r="K50" i="3"/>
  <c r="J51" i="3"/>
  <c r="K51" i="3"/>
  <c r="J52" i="3"/>
  <c r="K52" i="3"/>
  <c r="J53" i="3"/>
  <c r="K53" i="3"/>
  <c r="J54" i="3"/>
  <c r="K54" i="3"/>
  <c r="J55" i="3"/>
  <c r="K55" i="3"/>
  <c r="J56" i="3"/>
  <c r="K56" i="3"/>
  <c r="J57" i="3"/>
  <c r="K57" i="3"/>
  <c r="J58" i="3"/>
  <c r="K58" i="3"/>
  <c r="J59" i="3"/>
  <c r="K59" i="3"/>
  <c r="J60" i="3"/>
  <c r="K60" i="3"/>
  <c r="J61" i="3"/>
  <c r="K61" i="3"/>
  <c r="J62" i="3"/>
  <c r="K62" i="3"/>
  <c r="J63" i="3"/>
  <c r="K63" i="3"/>
  <c r="J64" i="3"/>
  <c r="K64" i="3"/>
  <c r="J65" i="3"/>
  <c r="K65" i="3"/>
  <c r="J66" i="3"/>
  <c r="K66" i="3"/>
  <c r="J67" i="3"/>
  <c r="K67" i="3"/>
  <c r="J68" i="3"/>
  <c r="K68" i="3"/>
  <c r="J69" i="3"/>
  <c r="K69" i="3"/>
  <c r="J70" i="3"/>
  <c r="K70" i="3"/>
  <c r="J71" i="3"/>
  <c r="K71" i="3"/>
  <c r="J72" i="3"/>
  <c r="K72" i="3"/>
  <c r="J73" i="3"/>
  <c r="K73" i="3"/>
  <c r="J74" i="3"/>
  <c r="K74" i="3"/>
  <c r="J75" i="3"/>
  <c r="K75" i="3"/>
  <c r="J76" i="3"/>
  <c r="K76" i="3"/>
  <c r="J77" i="3"/>
  <c r="K77" i="3"/>
  <c r="J78" i="3"/>
  <c r="K78" i="3"/>
  <c r="J79" i="3"/>
  <c r="K79" i="3"/>
  <c r="J80" i="3"/>
  <c r="K80" i="3"/>
  <c r="J81" i="3"/>
  <c r="K81" i="3"/>
  <c r="J82" i="3"/>
  <c r="K82" i="3"/>
  <c r="J83" i="3"/>
  <c r="K83" i="3"/>
  <c r="J84" i="3"/>
  <c r="K84" i="3"/>
  <c r="J85" i="3"/>
  <c r="K85" i="3"/>
  <c r="J86" i="3"/>
  <c r="K86" i="3"/>
  <c r="J87" i="3"/>
  <c r="K87" i="3"/>
  <c r="J89" i="3"/>
  <c r="K89" i="3"/>
  <c r="J90" i="3"/>
  <c r="K90" i="3"/>
  <c r="J91" i="3"/>
  <c r="K91" i="3"/>
  <c r="J92" i="3"/>
  <c r="K92" i="3"/>
  <c r="J93" i="3"/>
  <c r="K93" i="3"/>
  <c r="J94" i="3"/>
  <c r="K94" i="3"/>
  <c r="J95" i="3"/>
  <c r="K95" i="3"/>
  <c r="J96" i="3"/>
  <c r="K96" i="3"/>
  <c r="J97" i="3"/>
  <c r="K97" i="3"/>
  <c r="J98" i="3"/>
  <c r="K98" i="3"/>
  <c r="J99" i="3"/>
  <c r="K99" i="3"/>
  <c r="J100" i="3"/>
  <c r="K100" i="3"/>
  <c r="J101" i="3"/>
  <c r="K101" i="3"/>
  <c r="J102" i="3"/>
  <c r="K102" i="3"/>
  <c r="J103" i="3"/>
  <c r="K103" i="3"/>
  <c r="J104" i="3"/>
  <c r="K104" i="3"/>
  <c r="J105" i="3"/>
  <c r="K105" i="3"/>
  <c r="J106" i="3"/>
  <c r="K106" i="3"/>
  <c r="J107" i="3"/>
  <c r="K107" i="3"/>
  <c r="J108" i="3"/>
  <c r="K108" i="3"/>
  <c r="J109" i="3"/>
  <c r="K109" i="3"/>
  <c r="J110" i="3"/>
  <c r="K110" i="3"/>
  <c r="J111" i="3"/>
  <c r="K111" i="3"/>
  <c r="J112" i="3"/>
  <c r="K112" i="3"/>
  <c r="J113" i="3"/>
  <c r="K113" i="3"/>
  <c r="J114" i="3"/>
  <c r="K114" i="3"/>
  <c r="J115" i="3"/>
  <c r="K115" i="3"/>
  <c r="J116" i="3"/>
  <c r="K116" i="3"/>
  <c r="J117" i="3"/>
  <c r="K117" i="3"/>
  <c r="J118" i="3"/>
  <c r="K118" i="3"/>
  <c r="J119" i="3"/>
  <c r="K119" i="3"/>
  <c r="J120" i="3"/>
  <c r="K120" i="3"/>
  <c r="J121" i="3"/>
  <c r="K121" i="3"/>
  <c r="J122" i="3"/>
  <c r="K122" i="3"/>
  <c r="J123" i="3"/>
  <c r="K123" i="3"/>
  <c r="J124" i="3"/>
  <c r="K124" i="3"/>
  <c r="J125" i="3"/>
  <c r="K125" i="3"/>
  <c r="J126" i="3"/>
  <c r="K126" i="3"/>
  <c r="J127" i="3"/>
  <c r="K127" i="3"/>
  <c r="J128" i="3"/>
  <c r="K128" i="3"/>
  <c r="J129" i="3"/>
  <c r="K129" i="3"/>
  <c r="J130" i="3"/>
  <c r="K130" i="3"/>
  <c r="J131" i="3"/>
  <c r="K131" i="3"/>
  <c r="J132" i="3"/>
  <c r="K132" i="3"/>
  <c r="J133" i="3"/>
  <c r="K133" i="3"/>
  <c r="J134" i="3"/>
  <c r="K134" i="3"/>
  <c r="J135" i="3"/>
  <c r="K135" i="3"/>
  <c r="J136" i="3"/>
  <c r="K136" i="3"/>
  <c r="J137" i="3"/>
  <c r="K137" i="3"/>
  <c r="J138" i="3"/>
  <c r="K138" i="3"/>
  <c r="J139" i="3"/>
  <c r="K139" i="3"/>
  <c r="J140" i="3"/>
  <c r="K140" i="3"/>
  <c r="J141" i="3"/>
  <c r="K141" i="3"/>
  <c r="J142" i="3"/>
  <c r="K142" i="3"/>
  <c r="J143" i="3"/>
  <c r="K143" i="3"/>
  <c r="J144" i="3"/>
  <c r="K144" i="3"/>
  <c r="J145" i="3"/>
  <c r="K145" i="3"/>
  <c r="J146" i="3"/>
  <c r="K146" i="3"/>
  <c r="J147" i="3"/>
  <c r="K147" i="3"/>
  <c r="J148" i="3"/>
  <c r="K148" i="3"/>
  <c r="J149" i="3"/>
  <c r="K149" i="3"/>
  <c r="J150" i="3"/>
  <c r="K150" i="3"/>
  <c r="J151" i="3"/>
  <c r="K151" i="3"/>
  <c r="J152" i="3"/>
  <c r="K152" i="3"/>
  <c r="J153" i="3"/>
  <c r="K153" i="3"/>
  <c r="J154" i="3"/>
  <c r="K154" i="3"/>
  <c r="J155" i="3"/>
  <c r="K155" i="3"/>
  <c r="J156" i="3"/>
  <c r="K156" i="3"/>
  <c r="J157" i="3"/>
  <c r="K157" i="3"/>
  <c r="J158" i="3"/>
  <c r="K158" i="3"/>
  <c r="J159" i="3"/>
  <c r="K159" i="3"/>
  <c r="J160" i="3"/>
  <c r="K160" i="3"/>
  <c r="J161" i="3"/>
  <c r="K161" i="3"/>
  <c r="J162" i="3"/>
  <c r="K162" i="3"/>
  <c r="J163" i="3"/>
  <c r="K163" i="3"/>
  <c r="J164" i="3"/>
  <c r="K164" i="3"/>
  <c r="J165" i="3"/>
  <c r="K165" i="3"/>
  <c r="J166" i="3"/>
  <c r="K166" i="3"/>
  <c r="J167" i="3"/>
  <c r="K167" i="3"/>
  <c r="J168" i="3"/>
  <c r="K168" i="3"/>
  <c r="J169" i="3"/>
  <c r="K169" i="3"/>
  <c r="J170" i="3"/>
  <c r="K170" i="3"/>
  <c r="J171" i="3"/>
  <c r="K171" i="3"/>
  <c r="J172" i="3"/>
  <c r="K172" i="3"/>
  <c r="J173" i="3"/>
  <c r="K173" i="3"/>
  <c r="J174" i="3"/>
  <c r="K174" i="3"/>
  <c r="J175" i="3"/>
  <c r="K175" i="3"/>
  <c r="J176" i="3"/>
  <c r="K176" i="3"/>
  <c r="J177" i="3"/>
  <c r="K177" i="3"/>
  <c r="J178" i="3"/>
  <c r="K178" i="3"/>
  <c r="J179" i="3"/>
  <c r="K179" i="3"/>
  <c r="J180" i="3"/>
  <c r="K180" i="3"/>
  <c r="J181" i="3"/>
  <c r="K181" i="3"/>
  <c r="J182" i="3"/>
  <c r="K182" i="3"/>
  <c r="J183" i="3"/>
  <c r="K183" i="3"/>
  <c r="J184" i="3"/>
  <c r="K184" i="3"/>
  <c r="J185" i="3"/>
  <c r="K185" i="3"/>
  <c r="J186" i="3"/>
  <c r="K186" i="3"/>
  <c r="J187" i="3"/>
  <c r="K187" i="3"/>
  <c r="J188" i="3"/>
  <c r="K188" i="3"/>
  <c r="J189" i="3"/>
  <c r="K189" i="3"/>
  <c r="J190" i="3"/>
  <c r="K190" i="3"/>
  <c r="J191" i="3"/>
  <c r="K191" i="3"/>
  <c r="J192" i="3"/>
  <c r="K192" i="3"/>
  <c r="J193" i="3"/>
  <c r="K193" i="3"/>
  <c r="J194" i="3"/>
  <c r="K194" i="3"/>
  <c r="J195" i="3"/>
  <c r="K195" i="3"/>
  <c r="J196" i="3"/>
  <c r="K196" i="3"/>
  <c r="J197" i="3"/>
  <c r="K197" i="3"/>
  <c r="J198" i="3"/>
  <c r="K198" i="3"/>
  <c r="J199" i="3"/>
  <c r="K199" i="3"/>
  <c r="J200" i="3"/>
  <c r="K200" i="3"/>
  <c r="J201" i="3"/>
  <c r="K201" i="3"/>
  <c r="J202" i="3"/>
  <c r="K202" i="3"/>
  <c r="J203" i="3"/>
  <c r="K203" i="3"/>
  <c r="J204" i="3"/>
  <c r="K204" i="3"/>
  <c r="J205" i="3"/>
  <c r="K205" i="3"/>
  <c r="J206" i="3"/>
  <c r="K206" i="3"/>
  <c r="J207" i="3"/>
  <c r="K207" i="3"/>
  <c r="J208" i="3"/>
  <c r="K208" i="3"/>
  <c r="J209" i="3"/>
  <c r="K209" i="3"/>
  <c r="J210" i="3"/>
  <c r="K210" i="3"/>
  <c r="J211" i="3"/>
  <c r="K211" i="3"/>
  <c r="J212" i="3"/>
  <c r="K212" i="3"/>
  <c r="J213" i="3"/>
  <c r="K213" i="3"/>
  <c r="J214" i="3"/>
  <c r="K214" i="3"/>
  <c r="J215" i="3"/>
  <c r="K215" i="3"/>
  <c r="J216" i="3"/>
  <c r="K216" i="3"/>
  <c r="J217" i="3"/>
  <c r="K217" i="3"/>
  <c r="J218" i="3"/>
  <c r="K218" i="3"/>
  <c r="J219" i="3"/>
  <c r="K219" i="3"/>
  <c r="J220" i="3"/>
  <c r="K220" i="3"/>
  <c r="J221" i="3"/>
  <c r="K221" i="3"/>
  <c r="J222" i="3"/>
  <c r="K222" i="3"/>
  <c r="J223" i="3"/>
  <c r="K223" i="3"/>
  <c r="J224" i="3"/>
  <c r="K224" i="3"/>
  <c r="K2" i="3"/>
  <c r="J2" i="3"/>
  <c r="G226" i="3"/>
  <c r="H226" i="3"/>
  <c r="I226" i="3"/>
  <c r="G227" i="3"/>
  <c r="H227" i="3"/>
  <c r="I227" i="3"/>
  <c r="G228" i="3"/>
  <c r="H228" i="3"/>
  <c r="I228" i="3"/>
  <c r="F226" i="3"/>
  <c r="F227" i="3"/>
  <c r="F228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" i="3"/>
  <c r="E228" i="3"/>
  <c r="D228" i="3"/>
  <c r="E227" i="3"/>
  <c r="D227" i="3"/>
  <c r="E226" i="3"/>
  <c r="D226" i="3"/>
  <c r="C226" i="4"/>
  <c r="B217" i="4"/>
  <c r="B186" i="4"/>
  <c r="B177" i="4"/>
  <c r="B176" i="4"/>
  <c r="B157" i="4"/>
  <c r="B81" i="4"/>
  <c r="B15" i="4"/>
  <c r="B226" i="4" s="1"/>
  <c r="C226" i="3"/>
  <c r="B217" i="3"/>
  <c r="B186" i="3"/>
  <c r="B177" i="3"/>
  <c r="B176" i="3"/>
  <c r="B226" i="3" s="1"/>
  <c r="B157" i="3"/>
  <c r="B81" i="3"/>
  <c r="B15" i="3"/>
  <c r="B228" i="3" s="1"/>
  <c r="O226" i="4" l="1"/>
  <c r="F15" i="5"/>
  <c r="E15" i="5"/>
  <c r="Q9" i="6"/>
  <c r="J46" i="7"/>
  <c r="F14" i="5"/>
  <c r="D15" i="5"/>
  <c r="F16" i="5"/>
  <c r="D17" i="5"/>
  <c r="F18" i="5"/>
  <c r="D19" i="5"/>
  <c r="F20" i="5"/>
  <c r="R2" i="6"/>
  <c r="J31" i="7"/>
  <c r="I34" i="7"/>
  <c r="E87" i="7"/>
  <c r="C122" i="7"/>
  <c r="H9" i="5"/>
  <c r="C14" i="5"/>
  <c r="G14" i="5"/>
  <c r="C16" i="5"/>
  <c r="G16" i="5"/>
  <c r="E17" i="5"/>
  <c r="C18" i="5"/>
  <c r="G18" i="5"/>
  <c r="C20" i="5"/>
  <c r="G20" i="5"/>
  <c r="J45" i="7"/>
  <c r="D14" i="5"/>
  <c r="D16" i="5"/>
  <c r="F17" i="5"/>
  <c r="D18" i="5"/>
  <c r="D20" i="5"/>
  <c r="E14" i="5"/>
  <c r="C15" i="5"/>
  <c r="C19" i="5"/>
  <c r="Q2" i="6"/>
  <c r="S204" i="4"/>
  <c r="U204" i="4" s="1"/>
  <c r="S188" i="4"/>
  <c r="U188" i="4" s="1"/>
  <c r="S184" i="4"/>
  <c r="U184" i="4" s="1"/>
  <c r="S180" i="4"/>
  <c r="U180" i="4" s="1"/>
  <c r="S168" i="4"/>
  <c r="U168" i="4" s="1"/>
  <c r="S148" i="4"/>
  <c r="U148" i="4" s="1"/>
  <c r="S124" i="4"/>
  <c r="U124" i="4" s="1"/>
  <c r="S108" i="4"/>
  <c r="U108" i="4" s="1"/>
  <c r="S92" i="4"/>
  <c r="U92" i="4" s="1"/>
  <c r="S83" i="4"/>
  <c r="U83" i="4" s="1"/>
  <c r="S79" i="4"/>
  <c r="S75" i="4"/>
  <c r="U75" i="4" s="1"/>
  <c r="S59" i="4"/>
  <c r="U59" i="4" s="1"/>
  <c r="S55" i="4"/>
  <c r="S47" i="4"/>
  <c r="S23" i="4"/>
  <c r="U23" i="4" s="1"/>
  <c r="S11" i="4"/>
  <c r="U11" i="4" s="1"/>
  <c r="S7" i="4"/>
  <c r="S3" i="4"/>
  <c r="U3" i="4" s="1"/>
  <c r="S213" i="4"/>
  <c r="U213" i="4" s="1"/>
  <c r="S181" i="4"/>
  <c r="U181" i="4" s="1"/>
  <c r="S36" i="4"/>
  <c r="S20" i="4"/>
  <c r="S4" i="4"/>
  <c r="S86" i="4"/>
  <c r="U86" i="4" s="1"/>
  <c r="S78" i="4"/>
  <c r="U78" i="4" s="1"/>
  <c r="S74" i="4"/>
  <c r="U74" i="4" s="1"/>
  <c r="S66" i="4"/>
  <c r="S54" i="4"/>
  <c r="T54" i="4" s="1"/>
  <c r="S50" i="4"/>
  <c r="S38" i="4"/>
  <c r="T38" i="4" s="1"/>
  <c r="S14" i="4"/>
  <c r="T14" i="4" s="1"/>
  <c r="S10" i="4"/>
  <c r="S193" i="4"/>
  <c r="U193" i="4" s="1"/>
  <c r="S161" i="4"/>
  <c r="U161" i="4" s="1"/>
  <c r="S80" i="4"/>
  <c r="T80" i="4" s="1"/>
  <c r="S48" i="4"/>
  <c r="T48" i="4" s="1"/>
  <c r="S32" i="4"/>
  <c r="S16" i="4"/>
  <c r="T16" i="4" s="1"/>
  <c r="V189" i="4"/>
  <c r="V141" i="4"/>
  <c r="V137" i="4"/>
  <c r="V125" i="4"/>
  <c r="V121" i="4"/>
  <c r="V109" i="4"/>
  <c r="V105" i="4"/>
  <c r="V76" i="4"/>
  <c r="V60" i="4"/>
  <c r="V56" i="4"/>
  <c r="V24" i="4"/>
  <c r="V8" i="4"/>
  <c r="V227" i="4" s="1"/>
  <c r="S218" i="4"/>
  <c r="U218" i="4" s="1"/>
  <c r="S194" i="4"/>
  <c r="U194" i="4" s="1"/>
  <c r="S174" i="4"/>
  <c r="U174" i="4" s="1"/>
  <c r="S170" i="4"/>
  <c r="U170" i="4" s="1"/>
  <c r="S158" i="4"/>
  <c r="U158" i="4" s="1"/>
  <c r="S150" i="4"/>
  <c r="U150" i="4" s="1"/>
  <c r="S142" i="4"/>
  <c r="U142" i="4" s="1"/>
  <c r="S130" i="4"/>
  <c r="U130" i="4" s="1"/>
  <c r="S126" i="4"/>
  <c r="U126" i="4" s="1"/>
  <c r="S114" i="4"/>
  <c r="U114" i="4" s="1"/>
  <c r="S110" i="4"/>
  <c r="U110" i="4" s="1"/>
  <c r="S106" i="4"/>
  <c r="U106" i="4" s="1"/>
  <c r="S94" i="4"/>
  <c r="U94" i="4" s="1"/>
  <c r="S81" i="4"/>
  <c r="T81" i="4" s="1"/>
  <c r="S77" i="4"/>
  <c r="S73" i="4"/>
  <c r="T73" i="4" s="1"/>
  <c r="S69" i="4"/>
  <c r="S57" i="4"/>
  <c r="T57" i="4" s="1"/>
  <c r="S49" i="4"/>
  <c r="S45" i="4"/>
  <c r="S21" i="4"/>
  <c r="S9" i="4"/>
  <c r="T9" i="4" s="1"/>
  <c r="S5" i="4"/>
  <c r="T137" i="4"/>
  <c r="T121" i="4"/>
  <c r="T133" i="4"/>
  <c r="T129" i="4"/>
  <c r="T125" i="4"/>
  <c r="U79" i="4"/>
  <c r="T79" i="4"/>
  <c r="U71" i="4"/>
  <c r="T71" i="4"/>
  <c r="U67" i="4"/>
  <c r="T67" i="4"/>
  <c r="U63" i="4"/>
  <c r="T63" i="4"/>
  <c r="T59" i="4"/>
  <c r="U55" i="4"/>
  <c r="T55" i="4"/>
  <c r="U51" i="4"/>
  <c r="T51" i="4"/>
  <c r="U47" i="4"/>
  <c r="T47" i="4"/>
  <c r="U43" i="4"/>
  <c r="T43" i="4"/>
  <c r="U39" i="4"/>
  <c r="T39" i="4"/>
  <c r="U35" i="4"/>
  <c r="T35" i="4"/>
  <c r="U31" i="4"/>
  <c r="T31" i="4"/>
  <c r="U27" i="4"/>
  <c r="T27" i="4"/>
  <c r="U19" i="4"/>
  <c r="T19" i="4"/>
  <c r="U15" i="4"/>
  <c r="T15" i="4"/>
  <c r="T11" i="4"/>
  <c r="U7" i="4"/>
  <c r="T7" i="4"/>
  <c r="T3" i="4"/>
  <c r="T222" i="4"/>
  <c r="T214" i="4"/>
  <c r="T210" i="4"/>
  <c r="T206" i="4"/>
  <c r="T202" i="4"/>
  <c r="T198" i="4"/>
  <c r="T194" i="4"/>
  <c r="T190" i="4"/>
  <c r="T186" i="4"/>
  <c r="T182" i="4"/>
  <c r="T178" i="4"/>
  <c r="T174" i="4"/>
  <c r="T170" i="4"/>
  <c r="T166" i="4"/>
  <c r="T162" i="4"/>
  <c r="T158" i="4"/>
  <c r="T154" i="4"/>
  <c r="T146" i="4"/>
  <c r="T142" i="4"/>
  <c r="T138" i="4"/>
  <c r="T134" i="4"/>
  <c r="T130" i="4"/>
  <c r="T122" i="4"/>
  <c r="T118" i="4"/>
  <c r="T112" i="4"/>
  <c r="T107" i="4"/>
  <c r="T102" i="4"/>
  <c r="T96" i="4"/>
  <c r="T91" i="4"/>
  <c r="T83" i="4"/>
  <c r="U70" i="4"/>
  <c r="T70" i="4"/>
  <c r="U66" i="4"/>
  <c r="T66" i="4"/>
  <c r="U62" i="4"/>
  <c r="T62" i="4"/>
  <c r="U58" i="4"/>
  <c r="T58" i="4"/>
  <c r="U54" i="4"/>
  <c r="U50" i="4"/>
  <c r="T50" i="4"/>
  <c r="U46" i="4"/>
  <c r="T46" i="4"/>
  <c r="U42" i="4"/>
  <c r="T42" i="4"/>
  <c r="U38" i="4"/>
  <c r="U34" i="4"/>
  <c r="T34" i="4"/>
  <c r="U30" i="4"/>
  <c r="T30" i="4"/>
  <c r="U26" i="4"/>
  <c r="T26" i="4"/>
  <c r="U22" i="4"/>
  <c r="T22" i="4"/>
  <c r="U18" i="4"/>
  <c r="T18" i="4"/>
  <c r="U14" i="4"/>
  <c r="U10" i="4"/>
  <c r="T10" i="4"/>
  <c r="U6" i="4"/>
  <c r="T6" i="4"/>
  <c r="T2" i="4"/>
  <c r="T221" i="4"/>
  <c r="T217" i="4"/>
  <c r="T209" i="4"/>
  <c r="T205" i="4"/>
  <c r="T201" i="4"/>
  <c r="T197" i="4"/>
  <c r="T193" i="4"/>
  <c r="T189" i="4"/>
  <c r="T185" i="4"/>
  <c r="T177" i="4"/>
  <c r="T173" i="4"/>
  <c r="T169" i="4"/>
  <c r="T165" i="4"/>
  <c r="T161" i="4"/>
  <c r="T157" i="4"/>
  <c r="T153" i="4"/>
  <c r="T149" i="4"/>
  <c r="T145" i="4"/>
  <c r="T141" i="4"/>
  <c r="T116" i="4"/>
  <c r="T111" i="4"/>
  <c r="T106" i="4"/>
  <c r="T100" i="4"/>
  <c r="T95" i="4"/>
  <c r="T90" i="4"/>
  <c r="T82" i="4"/>
  <c r="T85" i="4"/>
  <c r="U85" i="4"/>
  <c r="U81" i="4"/>
  <c r="T77" i="4"/>
  <c r="U77" i="4"/>
  <c r="U73" i="4"/>
  <c r="T69" i="4"/>
  <c r="U69" i="4"/>
  <c r="T65" i="4"/>
  <c r="U65" i="4"/>
  <c r="T61" i="4"/>
  <c r="U61" i="4"/>
  <c r="U57" i="4"/>
  <c r="T53" i="4"/>
  <c r="U53" i="4"/>
  <c r="T49" i="4"/>
  <c r="U49" i="4"/>
  <c r="T45" i="4"/>
  <c r="U45" i="4"/>
  <c r="T41" i="4"/>
  <c r="U41" i="4"/>
  <c r="T37" i="4"/>
  <c r="U37" i="4"/>
  <c r="T33" i="4"/>
  <c r="U33" i="4"/>
  <c r="T29" i="4"/>
  <c r="U29" i="4"/>
  <c r="T25" i="4"/>
  <c r="U25" i="4"/>
  <c r="T21" i="4"/>
  <c r="U21" i="4"/>
  <c r="T17" i="4"/>
  <c r="U17" i="4"/>
  <c r="T13" i="4"/>
  <c r="U13" i="4"/>
  <c r="U9" i="4"/>
  <c r="T5" i="4"/>
  <c r="U5" i="4"/>
  <c r="T224" i="4"/>
  <c r="T220" i="4"/>
  <c r="T216" i="4"/>
  <c r="T212" i="4"/>
  <c r="T208" i="4"/>
  <c r="T204" i="4"/>
  <c r="T200" i="4"/>
  <c r="T196" i="4"/>
  <c r="T192" i="4"/>
  <c r="T188" i="4"/>
  <c r="T184" i="4"/>
  <c r="T180" i="4"/>
  <c r="T176" i="4"/>
  <c r="T172" i="4"/>
  <c r="T168" i="4"/>
  <c r="T164" i="4"/>
  <c r="T160" i="4"/>
  <c r="T156" i="4"/>
  <c r="T152" i="4"/>
  <c r="T148" i="4"/>
  <c r="T144" i="4"/>
  <c r="T140" i="4"/>
  <c r="T136" i="4"/>
  <c r="T132" i="4"/>
  <c r="T128" i="4"/>
  <c r="T124" i="4"/>
  <c r="T120" i="4"/>
  <c r="T115" i="4"/>
  <c r="T110" i="4"/>
  <c r="T104" i="4"/>
  <c r="T99" i="4"/>
  <c r="T94" i="4"/>
  <c r="T87" i="4"/>
  <c r="T78" i="4"/>
  <c r="T117" i="4"/>
  <c r="U117" i="4"/>
  <c r="T113" i="4"/>
  <c r="U113" i="4"/>
  <c r="T109" i="4"/>
  <c r="U109" i="4"/>
  <c r="T105" i="4"/>
  <c r="U105" i="4"/>
  <c r="T101" i="4"/>
  <c r="U101" i="4"/>
  <c r="T97" i="4"/>
  <c r="U97" i="4"/>
  <c r="T93" i="4"/>
  <c r="U93" i="4"/>
  <c r="T89" i="4"/>
  <c r="U89" i="4"/>
  <c r="T84" i="4"/>
  <c r="U84" i="4"/>
  <c r="U80" i="4"/>
  <c r="T76" i="4"/>
  <c r="U76" i="4"/>
  <c r="T72" i="4"/>
  <c r="U72" i="4"/>
  <c r="T68" i="4"/>
  <c r="U68" i="4"/>
  <c r="T64" i="4"/>
  <c r="U64" i="4"/>
  <c r="T60" i="4"/>
  <c r="U60" i="4"/>
  <c r="T56" i="4"/>
  <c r="U56" i="4"/>
  <c r="T52" i="4"/>
  <c r="U52" i="4"/>
  <c r="U48" i="4"/>
  <c r="T44" i="4"/>
  <c r="U44" i="4"/>
  <c r="T40" i="4"/>
  <c r="U40" i="4"/>
  <c r="T36" i="4"/>
  <c r="U36" i="4"/>
  <c r="T32" i="4"/>
  <c r="U32" i="4"/>
  <c r="T28" i="4"/>
  <c r="U28" i="4"/>
  <c r="T24" i="4"/>
  <c r="U24" i="4"/>
  <c r="T20" i="4"/>
  <c r="U20" i="4"/>
  <c r="U16" i="4"/>
  <c r="T12" i="4"/>
  <c r="U12" i="4"/>
  <c r="T8" i="4"/>
  <c r="U8" i="4"/>
  <c r="T4" i="4"/>
  <c r="U4" i="4"/>
  <c r="T223" i="4"/>
  <c r="T219" i="4"/>
  <c r="T215" i="4"/>
  <c r="T211" i="4"/>
  <c r="T207" i="4"/>
  <c r="T203" i="4"/>
  <c r="T199" i="4"/>
  <c r="T195" i="4"/>
  <c r="T191" i="4"/>
  <c r="T187" i="4"/>
  <c r="T183" i="4"/>
  <c r="T179" i="4"/>
  <c r="T175" i="4"/>
  <c r="T171" i="4"/>
  <c r="T167" i="4"/>
  <c r="T163" i="4"/>
  <c r="T159" i="4"/>
  <c r="T155" i="4"/>
  <c r="T151" i="4"/>
  <c r="T147" i="4"/>
  <c r="T143" i="4"/>
  <c r="T139" i="4"/>
  <c r="T135" i="4"/>
  <c r="T131" i="4"/>
  <c r="T127" i="4"/>
  <c r="T123" i="4"/>
  <c r="T119" i="4"/>
  <c r="T114" i="4"/>
  <c r="T103" i="4"/>
  <c r="T98" i="4"/>
  <c r="T92" i="4"/>
  <c r="T74" i="4"/>
  <c r="W226" i="4"/>
  <c r="O228" i="4"/>
  <c r="O227" i="4"/>
  <c r="N228" i="4"/>
  <c r="N226" i="4"/>
  <c r="V226" i="4" s="1"/>
  <c r="B227" i="4"/>
  <c r="B228" i="4"/>
  <c r="B227" i="3"/>
  <c r="S225" i="1"/>
  <c r="T234" i="1"/>
  <c r="T126" i="4" l="1"/>
  <c r="T23" i="4"/>
  <c r="T75" i="4"/>
  <c r="T218" i="4"/>
  <c r="F21" i="5"/>
  <c r="E21" i="5"/>
  <c r="G21" i="5"/>
  <c r="D21" i="5"/>
  <c r="C21" i="5"/>
  <c r="T86" i="4"/>
  <c r="T108" i="4"/>
  <c r="T181" i="4"/>
  <c r="T213" i="4"/>
  <c r="T150" i="4"/>
  <c r="V228" i="4"/>
  <c r="T227" i="4"/>
  <c r="U227" i="4"/>
  <c r="U228" i="4"/>
  <c r="Q232" i="1"/>
  <c r="Q231" i="1"/>
  <c r="Q230" i="1"/>
  <c r="Q229" i="1"/>
  <c r="Q228" i="1"/>
  <c r="Q227" i="1"/>
  <c r="AN232" i="1"/>
  <c r="AN231" i="1"/>
  <c r="AN230" i="1"/>
  <c r="AN229" i="1"/>
  <c r="AN228" i="1"/>
  <c r="AN227" i="1"/>
  <c r="X227" i="1"/>
  <c r="X228" i="1"/>
  <c r="X229" i="1"/>
  <c r="X230" i="1"/>
  <c r="X231" i="1"/>
  <c r="X232" i="1"/>
  <c r="C236" i="1"/>
  <c r="E236" i="1"/>
  <c r="F236" i="1"/>
  <c r="G236" i="1"/>
  <c r="H236" i="1"/>
  <c r="I236" i="1" s="1"/>
  <c r="K236" i="1"/>
  <c r="L236" i="1"/>
  <c r="M236" i="1" s="1"/>
  <c r="N236" i="1"/>
  <c r="O236" i="1"/>
  <c r="P236" i="1"/>
  <c r="R236" i="1"/>
  <c r="V236" i="1"/>
  <c r="Y236" i="1"/>
  <c r="Z236" i="1"/>
  <c r="AA236" i="1"/>
  <c r="AB236" i="1"/>
  <c r="AC236" i="1"/>
  <c r="AD236" i="1"/>
  <c r="AE236" i="1"/>
  <c r="AF236" i="1"/>
  <c r="AG236" i="1"/>
  <c r="AI236" i="1"/>
  <c r="AJ236" i="1"/>
  <c r="AL236" i="1"/>
  <c r="AM236" i="1"/>
  <c r="F238" i="1"/>
  <c r="G238" i="1"/>
  <c r="H238" i="1"/>
  <c r="K238" i="1"/>
  <c r="L238" i="1"/>
  <c r="N238" i="1"/>
  <c r="O238" i="1"/>
  <c r="P238" i="1"/>
  <c r="R238" i="1"/>
  <c r="V238" i="1"/>
  <c r="Y238" i="1"/>
  <c r="Z238" i="1"/>
  <c r="AA238" i="1"/>
  <c r="AB238" i="1"/>
  <c r="AC238" i="1"/>
  <c r="AD238" i="1"/>
  <c r="AE238" i="1"/>
  <c r="AF238" i="1"/>
  <c r="AG238" i="1"/>
  <c r="AI238" i="1"/>
  <c r="AJ238" i="1"/>
  <c r="AL238" i="1"/>
  <c r="AM238" i="1"/>
  <c r="F237" i="1"/>
  <c r="G237" i="1"/>
  <c r="H237" i="1"/>
  <c r="K237" i="1"/>
  <c r="L237" i="1"/>
  <c r="N237" i="1"/>
  <c r="O237" i="1"/>
  <c r="P237" i="1"/>
  <c r="R237" i="1"/>
  <c r="V237" i="1"/>
  <c r="Y237" i="1"/>
  <c r="Z237" i="1"/>
  <c r="AA237" i="1"/>
  <c r="AB237" i="1"/>
  <c r="AC237" i="1"/>
  <c r="AD237" i="1"/>
  <c r="AE237" i="1"/>
  <c r="AF237" i="1"/>
  <c r="AG237" i="1"/>
  <c r="AI237" i="1"/>
  <c r="AJ237" i="1"/>
  <c r="AL237" i="1"/>
  <c r="AM237" i="1"/>
  <c r="M232" i="1"/>
  <c r="M231" i="1"/>
  <c r="M230" i="1"/>
  <c r="M229" i="1"/>
  <c r="M228" i="1"/>
  <c r="M227" i="1"/>
  <c r="I228" i="1"/>
  <c r="I229" i="1"/>
  <c r="I230" i="1"/>
  <c r="I231" i="1"/>
  <c r="I232" i="1"/>
  <c r="I227" i="1"/>
  <c r="C234" i="1"/>
  <c r="E234" i="1"/>
  <c r="F234" i="1"/>
  <c r="G234" i="1"/>
  <c r="H234" i="1"/>
  <c r="I234" i="1" s="1"/>
  <c r="K234" i="1"/>
  <c r="L234" i="1"/>
  <c r="M234" i="1" s="1"/>
  <c r="N234" i="1"/>
  <c r="O234" i="1"/>
  <c r="P234" i="1"/>
  <c r="Q234" i="1"/>
  <c r="R234" i="1"/>
  <c r="V234" i="1"/>
  <c r="X234" i="1" s="1"/>
  <c r="Y234" i="1"/>
  <c r="Z234" i="1"/>
  <c r="AA234" i="1"/>
  <c r="AB234" i="1"/>
  <c r="AC234" i="1"/>
  <c r="AD234" i="1"/>
  <c r="AE234" i="1"/>
  <c r="AF234" i="1"/>
  <c r="AG234" i="1"/>
  <c r="AI234" i="1"/>
  <c r="AJ234" i="1"/>
  <c r="AL234" i="1"/>
  <c r="AM234" i="1"/>
  <c r="AO234" i="1"/>
  <c r="B234" i="1"/>
  <c r="C225" i="1"/>
  <c r="E225" i="1"/>
  <c r="F225" i="1"/>
  <c r="G225" i="1"/>
  <c r="H225" i="1"/>
  <c r="I225" i="1" s="1"/>
  <c r="K225" i="1"/>
  <c r="L225" i="1"/>
  <c r="M225" i="1" s="1"/>
  <c r="N225" i="1"/>
  <c r="O225" i="1"/>
  <c r="P225" i="1"/>
  <c r="R225" i="1"/>
  <c r="V225" i="1"/>
  <c r="Y225" i="1"/>
  <c r="Z225" i="1"/>
  <c r="AA225" i="1"/>
  <c r="AB225" i="1"/>
  <c r="AC225" i="1"/>
  <c r="AD225" i="1"/>
  <c r="AE225" i="1"/>
  <c r="AF225" i="1"/>
  <c r="AG225" i="1"/>
  <c r="AI225" i="1"/>
  <c r="AJ225" i="1"/>
  <c r="AL225" i="1"/>
  <c r="AM225" i="1"/>
  <c r="AN3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O30" i="1" s="1"/>
  <c r="AO225" i="1" s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7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4" i="1"/>
  <c r="AN155" i="1"/>
  <c r="AN156" i="1"/>
  <c r="AN157" i="1"/>
  <c r="AN158" i="1"/>
  <c r="AN159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0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2" i="1"/>
  <c r="AN223" i="1"/>
  <c r="AN224" i="1"/>
  <c r="AN2" i="1"/>
  <c r="AK3" i="1"/>
  <c r="AK4" i="1"/>
  <c r="AK5" i="1"/>
  <c r="AK6" i="1"/>
  <c r="AK7" i="1"/>
  <c r="AK8" i="1"/>
  <c r="AK9" i="1"/>
  <c r="AK10" i="1"/>
  <c r="AK11" i="1"/>
  <c r="AK12" i="1"/>
  <c r="AK13" i="1"/>
  <c r="AK14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8" i="1"/>
  <c r="AK179" i="1"/>
  <c r="AK180" i="1"/>
  <c r="AK181" i="1"/>
  <c r="AK182" i="1"/>
  <c r="AK183" i="1"/>
  <c r="AK184" i="1"/>
  <c r="AK185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8" i="1"/>
  <c r="AK219" i="1"/>
  <c r="AK220" i="1"/>
  <c r="AK221" i="1"/>
  <c r="AK222" i="1"/>
  <c r="AK223" i="1"/>
  <c r="AK224" i="1"/>
  <c r="AK2" i="1"/>
  <c r="AH3" i="1"/>
  <c r="AH4" i="1"/>
  <c r="AH5" i="1"/>
  <c r="AH6" i="1"/>
  <c r="AH7" i="1"/>
  <c r="AH8" i="1"/>
  <c r="AH9" i="1"/>
  <c r="AH10" i="1"/>
  <c r="AH11" i="1"/>
  <c r="AH12" i="1"/>
  <c r="AH13" i="1"/>
  <c r="AH14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8" i="1"/>
  <c r="AH179" i="1"/>
  <c r="AH180" i="1"/>
  <c r="AH181" i="1"/>
  <c r="AH182" i="1"/>
  <c r="AH183" i="1"/>
  <c r="AH184" i="1"/>
  <c r="AH185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H214" i="1"/>
  <c r="AH215" i="1"/>
  <c r="AH216" i="1"/>
  <c r="AH218" i="1"/>
  <c r="AH219" i="1"/>
  <c r="AH220" i="1"/>
  <c r="AH221" i="1"/>
  <c r="AH222" i="1"/>
  <c r="AH223" i="1"/>
  <c r="AH224" i="1"/>
  <c r="AH2" i="1"/>
  <c r="X30" i="1"/>
  <c r="X34" i="1"/>
  <c r="X88" i="1"/>
  <c r="X120" i="1"/>
  <c r="X210" i="1"/>
  <c r="W3" i="1"/>
  <c r="W4" i="1"/>
  <c r="W5" i="1"/>
  <c r="W6" i="1"/>
  <c r="W7" i="1"/>
  <c r="W8" i="1"/>
  <c r="W9" i="1"/>
  <c r="W10" i="1"/>
  <c r="W11" i="1"/>
  <c r="W12" i="1"/>
  <c r="W13" i="1"/>
  <c r="W14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8" i="1"/>
  <c r="W179" i="1"/>
  <c r="W180" i="1"/>
  <c r="W181" i="1"/>
  <c r="W182" i="1"/>
  <c r="W183" i="1"/>
  <c r="W184" i="1"/>
  <c r="W185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8" i="1"/>
  <c r="W219" i="1"/>
  <c r="W220" i="1"/>
  <c r="W221" i="1"/>
  <c r="W222" i="1"/>
  <c r="W223" i="1"/>
  <c r="W224" i="1"/>
  <c r="W2" i="1"/>
  <c r="Q3" i="1"/>
  <c r="T3" i="1" s="1"/>
  <c r="X3" i="1" s="1"/>
  <c r="Q4" i="1"/>
  <c r="T4" i="1" s="1"/>
  <c r="X4" i="1" s="1"/>
  <c r="Q5" i="1"/>
  <c r="T5" i="1" s="1"/>
  <c r="X5" i="1" s="1"/>
  <c r="Q6" i="1"/>
  <c r="T6" i="1" s="1"/>
  <c r="X6" i="1" s="1"/>
  <c r="Q7" i="1"/>
  <c r="T7" i="1" s="1"/>
  <c r="X7" i="1" s="1"/>
  <c r="Q8" i="1"/>
  <c r="T8" i="1" s="1"/>
  <c r="X8" i="1" s="1"/>
  <c r="Q9" i="1"/>
  <c r="T9" i="1" s="1"/>
  <c r="X9" i="1" s="1"/>
  <c r="Q10" i="1"/>
  <c r="T10" i="1" s="1"/>
  <c r="X10" i="1" s="1"/>
  <c r="Q11" i="1"/>
  <c r="T11" i="1" s="1"/>
  <c r="X11" i="1" s="1"/>
  <c r="Q12" i="1"/>
  <c r="T12" i="1" s="1"/>
  <c r="X12" i="1" s="1"/>
  <c r="Q13" i="1"/>
  <c r="T13" i="1" s="1"/>
  <c r="X13" i="1" s="1"/>
  <c r="Q14" i="1"/>
  <c r="T14" i="1" s="1"/>
  <c r="X14" i="1" s="1"/>
  <c r="Q15" i="1"/>
  <c r="T15" i="1" s="1"/>
  <c r="X15" i="1" s="1"/>
  <c r="Q16" i="1"/>
  <c r="T16" i="1" s="1"/>
  <c r="X16" i="1" s="1"/>
  <c r="Q17" i="1"/>
  <c r="T17" i="1" s="1"/>
  <c r="X17" i="1" s="1"/>
  <c r="Q18" i="1"/>
  <c r="T18" i="1" s="1"/>
  <c r="Q19" i="1"/>
  <c r="T19" i="1" s="1"/>
  <c r="X19" i="1" s="1"/>
  <c r="Q20" i="1"/>
  <c r="T20" i="1" s="1"/>
  <c r="X20" i="1" s="1"/>
  <c r="Q21" i="1"/>
  <c r="T21" i="1" s="1"/>
  <c r="X21" i="1" s="1"/>
  <c r="Q22" i="1"/>
  <c r="T22" i="1" s="1"/>
  <c r="Q23" i="1"/>
  <c r="T23" i="1" s="1"/>
  <c r="X23" i="1" s="1"/>
  <c r="Q24" i="1"/>
  <c r="T24" i="1" s="1"/>
  <c r="X24" i="1" s="1"/>
  <c r="Q25" i="1"/>
  <c r="T25" i="1" s="1"/>
  <c r="X25" i="1" s="1"/>
  <c r="Q26" i="1"/>
  <c r="T26" i="1" s="1"/>
  <c r="Q27" i="1"/>
  <c r="T27" i="1" s="1"/>
  <c r="X27" i="1" s="1"/>
  <c r="Q28" i="1"/>
  <c r="T28" i="1" s="1"/>
  <c r="X28" i="1" s="1"/>
  <c r="Q29" i="1"/>
  <c r="T29" i="1" s="1"/>
  <c r="X29" i="1" s="1"/>
  <c r="Q30" i="1"/>
  <c r="Q31" i="1"/>
  <c r="T31" i="1" s="1"/>
  <c r="X31" i="1" s="1"/>
  <c r="Q32" i="1"/>
  <c r="T32" i="1" s="1"/>
  <c r="X32" i="1" s="1"/>
  <c r="Q33" i="1"/>
  <c r="T33" i="1" s="1"/>
  <c r="X33" i="1" s="1"/>
  <c r="Q34" i="1"/>
  <c r="Q35" i="1"/>
  <c r="T35" i="1" s="1"/>
  <c r="X35" i="1" s="1"/>
  <c r="Q36" i="1"/>
  <c r="T36" i="1" s="1"/>
  <c r="X36" i="1" s="1"/>
  <c r="Q37" i="1"/>
  <c r="T37" i="1" s="1"/>
  <c r="X37" i="1" s="1"/>
  <c r="Q38" i="1"/>
  <c r="T38" i="1" s="1"/>
  <c r="Q39" i="1"/>
  <c r="T39" i="1" s="1"/>
  <c r="X39" i="1" s="1"/>
  <c r="Q40" i="1"/>
  <c r="T40" i="1" s="1"/>
  <c r="X40" i="1" s="1"/>
  <c r="Q41" i="1"/>
  <c r="T41" i="1" s="1"/>
  <c r="X41" i="1" s="1"/>
  <c r="Q42" i="1"/>
  <c r="T42" i="1" s="1"/>
  <c r="Q43" i="1"/>
  <c r="T43" i="1" s="1"/>
  <c r="X43" i="1" s="1"/>
  <c r="Q44" i="1"/>
  <c r="T44" i="1" s="1"/>
  <c r="X44" i="1" s="1"/>
  <c r="Q45" i="1"/>
  <c r="T45" i="1" s="1"/>
  <c r="X45" i="1" s="1"/>
  <c r="Q46" i="1"/>
  <c r="T46" i="1" s="1"/>
  <c r="Q47" i="1"/>
  <c r="T47" i="1" s="1"/>
  <c r="X47" i="1" s="1"/>
  <c r="Q48" i="1"/>
  <c r="T48" i="1" s="1"/>
  <c r="X48" i="1" s="1"/>
  <c r="Q49" i="1"/>
  <c r="T49" i="1" s="1"/>
  <c r="X49" i="1" s="1"/>
  <c r="Q50" i="1"/>
  <c r="T50" i="1" s="1"/>
  <c r="Q51" i="1"/>
  <c r="T51" i="1" s="1"/>
  <c r="X51" i="1" s="1"/>
  <c r="Q52" i="1"/>
  <c r="T52" i="1" s="1"/>
  <c r="X52" i="1" s="1"/>
  <c r="Q53" i="1"/>
  <c r="T53" i="1" s="1"/>
  <c r="X53" i="1" s="1"/>
  <c r="Q54" i="1"/>
  <c r="T54" i="1" s="1"/>
  <c r="Q55" i="1"/>
  <c r="T55" i="1" s="1"/>
  <c r="X55" i="1" s="1"/>
  <c r="Q56" i="1"/>
  <c r="T56" i="1" s="1"/>
  <c r="X56" i="1" s="1"/>
  <c r="Q57" i="1"/>
  <c r="T57" i="1" s="1"/>
  <c r="X57" i="1" s="1"/>
  <c r="Q58" i="1"/>
  <c r="T58" i="1" s="1"/>
  <c r="Q59" i="1"/>
  <c r="T59" i="1" s="1"/>
  <c r="X59" i="1" s="1"/>
  <c r="Q60" i="1"/>
  <c r="T60" i="1" s="1"/>
  <c r="X60" i="1" s="1"/>
  <c r="Q61" i="1"/>
  <c r="T61" i="1" s="1"/>
  <c r="X61" i="1" s="1"/>
  <c r="Q62" i="1"/>
  <c r="T62" i="1" s="1"/>
  <c r="Q63" i="1"/>
  <c r="T63" i="1" s="1"/>
  <c r="X63" i="1" s="1"/>
  <c r="Q64" i="1"/>
  <c r="T64" i="1" s="1"/>
  <c r="X64" i="1" s="1"/>
  <c r="Q65" i="1"/>
  <c r="T65" i="1" s="1"/>
  <c r="X65" i="1" s="1"/>
  <c r="Q66" i="1"/>
  <c r="T66" i="1" s="1"/>
  <c r="Q67" i="1"/>
  <c r="T67" i="1" s="1"/>
  <c r="X67" i="1" s="1"/>
  <c r="Q68" i="1"/>
  <c r="T68" i="1" s="1"/>
  <c r="X68" i="1" s="1"/>
  <c r="Q69" i="1"/>
  <c r="T69" i="1" s="1"/>
  <c r="X69" i="1" s="1"/>
  <c r="Q70" i="1"/>
  <c r="T70" i="1" s="1"/>
  <c r="Q71" i="1"/>
  <c r="T71" i="1" s="1"/>
  <c r="X71" i="1" s="1"/>
  <c r="Q72" i="1"/>
  <c r="T72" i="1" s="1"/>
  <c r="X72" i="1" s="1"/>
  <c r="Q73" i="1"/>
  <c r="T73" i="1" s="1"/>
  <c r="X73" i="1" s="1"/>
  <c r="Q74" i="1"/>
  <c r="T74" i="1" s="1"/>
  <c r="Q75" i="1"/>
  <c r="T75" i="1" s="1"/>
  <c r="X75" i="1" s="1"/>
  <c r="Q76" i="1"/>
  <c r="T76" i="1" s="1"/>
  <c r="X76" i="1" s="1"/>
  <c r="Q77" i="1"/>
  <c r="T77" i="1" s="1"/>
  <c r="X77" i="1" s="1"/>
  <c r="Q78" i="1"/>
  <c r="T78" i="1" s="1"/>
  <c r="Q79" i="1"/>
  <c r="T79" i="1" s="1"/>
  <c r="X79" i="1" s="1"/>
  <c r="Q80" i="1"/>
  <c r="T80" i="1" s="1"/>
  <c r="X80" i="1" s="1"/>
  <c r="Q81" i="1"/>
  <c r="T81" i="1" s="1"/>
  <c r="X81" i="1" s="1"/>
  <c r="Q82" i="1"/>
  <c r="T82" i="1" s="1"/>
  <c r="X82" i="1" s="1"/>
  <c r="Q83" i="1"/>
  <c r="T83" i="1" s="1"/>
  <c r="X83" i="1" s="1"/>
  <c r="Q84" i="1"/>
  <c r="T84" i="1" s="1"/>
  <c r="X84" i="1" s="1"/>
  <c r="Q85" i="1"/>
  <c r="T85" i="1" s="1"/>
  <c r="X85" i="1" s="1"/>
  <c r="Q86" i="1"/>
  <c r="T86" i="1" s="1"/>
  <c r="X86" i="1" s="1"/>
  <c r="Q87" i="1"/>
  <c r="T87" i="1" s="1"/>
  <c r="X87" i="1" s="1"/>
  <c r="Q88" i="1"/>
  <c r="Q89" i="1"/>
  <c r="T89" i="1" s="1"/>
  <c r="X89" i="1" s="1"/>
  <c r="Q90" i="1"/>
  <c r="T90" i="1" s="1"/>
  <c r="X90" i="1" s="1"/>
  <c r="Q91" i="1"/>
  <c r="T91" i="1" s="1"/>
  <c r="Q92" i="1"/>
  <c r="T92" i="1" s="1"/>
  <c r="X92" i="1" s="1"/>
  <c r="Q93" i="1"/>
  <c r="T93" i="1" s="1"/>
  <c r="X93" i="1" s="1"/>
  <c r="Q94" i="1"/>
  <c r="T94" i="1" s="1"/>
  <c r="X94" i="1" s="1"/>
  <c r="Q95" i="1"/>
  <c r="T95" i="1" s="1"/>
  <c r="Q96" i="1"/>
  <c r="T96" i="1" s="1"/>
  <c r="X96" i="1" s="1"/>
  <c r="Q97" i="1"/>
  <c r="T97" i="1" s="1"/>
  <c r="X97" i="1" s="1"/>
  <c r="Q98" i="1"/>
  <c r="T98" i="1" s="1"/>
  <c r="X98" i="1" s="1"/>
  <c r="Q99" i="1"/>
  <c r="T99" i="1" s="1"/>
  <c r="Q100" i="1"/>
  <c r="T100" i="1" s="1"/>
  <c r="X100" i="1" s="1"/>
  <c r="Q101" i="1"/>
  <c r="T101" i="1" s="1"/>
  <c r="X101" i="1" s="1"/>
  <c r="Q102" i="1"/>
  <c r="T102" i="1" s="1"/>
  <c r="X102" i="1" s="1"/>
  <c r="Q103" i="1"/>
  <c r="T103" i="1" s="1"/>
  <c r="Q104" i="1"/>
  <c r="T104" i="1" s="1"/>
  <c r="X104" i="1" s="1"/>
  <c r="Q105" i="1"/>
  <c r="T105" i="1" s="1"/>
  <c r="X105" i="1" s="1"/>
  <c r="Q106" i="1"/>
  <c r="T106" i="1" s="1"/>
  <c r="X106" i="1" s="1"/>
  <c r="Q107" i="1"/>
  <c r="T107" i="1" s="1"/>
  <c r="Q108" i="1"/>
  <c r="T108" i="1" s="1"/>
  <c r="X108" i="1" s="1"/>
  <c r="Q109" i="1"/>
  <c r="T109" i="1" s="1"/>
  <c r="X109" i="1" s="1"/>
  <c r="Q110" i="1"/>
  <c r="T110" i="1" s="1"/>
  <c r="X110" i="1" s="1"/>
  <c r="Q111" i="1"/>
  <c r="T111" i="1" s="1"/>
  <c r="Q112" i="1"/>
  <c r="T112" i="1" s="1"/>
  <c r="X112" i="1" s="1"/>
  <c r="Q113" i="1"/>
  <c r="T113" i="1" s="1"/>
  <c r="X113" i="1" s="1"/>
  <c r="Q114" i="1"/>
  <c r="T114" i="1" s="1"/>
  <c r="X114" i="1" s="1"/>
  <c r="Q115" i="1"/>
  <c r="T115" i="1" s="1"/>
  <c r="Q116" i="1"/>
  <c r="T116" i="1" s="1"/>
  <c r="X116" i="1" s="1"/>
  <c r="Q117" i="1"/>
  <c r="T117" i="1" s="1"/>
  <c r="X117" i="1" s="1"/>
  <c r="Q118" i="1"/>
  <c r="T118" i="1" s="1"/>
  <c r="X118" i="1" s="1"/>
  <c r="Q119" i="1"/>
  <c r="T119" i="1" s="1"/>
  <c r="Q121" i="1"/>
  <c r="T121" i="1" s="1"/>
  <c r="X121" i="1" s="1"/>
  <c r="Q122" i="1"/>
  <c r="T122" i="1" s="1"/>
  <c r="X122" i="1" s="1"/>
  <c r="Q123" i="1"/>
  <c r="T123" i="1" s="1"/>
  <c r="Q124" i="1"/>
  <c r="T124" i="1" s="1"/>
  <c r="X124" i="1" s="1"/>
  <c r="Q125" i="1"/>
  <c r="T125" i="1" s="1"/>
  <c r="X125" i="1" s="1"/>
  <c r="Q126" i="1"/>
  <c r="T126" i="1" s="1"/>
  <c r="X126" i="1" s="1"/>
  <c r="Q127" i="1"/>
  <c r="T127" i="1" s="1"/>
  <c r="Q128" i="1"/>
  <c r="T128" i="1" s="1"/>
  <c r="X128" i="1" s="1"/>
  <c r="Q129" i="1"/>
  <c r="T129" i="1" s="1"/>
  <c r="X129" i="1" s="1"/>
  <c r="Q130" i="1"/>
  <c r="T130" i="1" s="1"/>
  <c r="X130" i="1" s="1"/>
  <c r="Q131" i="1"/>
  <c r="T131" i="1" s="1"/>
  <c r="X131" i="1" s="1"/>
  <c r="Q132" i="1"/>
  <c r="T132" i="1" s="1"/>
  <c r="X132" i="1" s="1"/>
  <c r="Q133" i="1"/>
  <c r="T133" i="1" s="1"/>
  <c r="X133" i="1" s="1"/>
  <c r="Q134" i="1"/>
  <c r="T134" i="1" s="1"/>
  <c r="X134" i="1" s="1"/>
  <c r="Q135" i="1"/>
  <c r="T135" i="1" s="1"/>
  <c r="X135" i="1" s="1"/>
  <c r="Q136" i="1"/>
  <c r="T136" i="1" s="1"/>
  <c r="X136" i="1" s="1"/>
  <c r="Q137" i="1"/>
  <c r="T137" i="1" s="1"/>
  <c r="X137" i="1" s="1"/>
  <c r="Q138" i="1"/>
  <c r="T138" i="1" s="1"/>
  <c r="X138" i="1" s="1"/>
  <c r="Q139" i="1"/>
  <c r="T139" i="1" s="1"/>
  <c r="X139" i="1" s="1"/>
  <c r="Q140" i="1"/>
  <c r="T140" i="1" s="1"/>
  <c r="X140" i="1" s="1"/>
  <c r="Q141" i="1"/>
  <c r="T141" i="1" s="1"/>
  <c r="X141" i="1" s="1"/>
  <c r="Q142" i="1"/>
  <c r="T142" i="1" s="1"/>
  <c r="X142" i="1" s="1"/>
  <c r="Q143" i="1"/>
  <c r="T143" i="1" s="1"/>
  <c r="X143" i="1" s="1"/>
  <c r="Q144" i="1"/>
  <c r="T144" i="1" s="1"/>
  <c r="X144" i="1" s="1"/>
  <c r="Q145" i="1"/>
  <c r="T145" i="1" s="1"/>
  <c r="X145" i="1" s="1"/>
  <c r="Q146" i="1"/>
  <c r="T146" i="1" s="1"/>
  <c r="X146" i="1" s="1"/>
  <c r="Q147" i="1"/>
  <c r="T147" i="1" s="1"/>
  <c r="X147" i="1" s="1"/>
  <c r="Q148" i="1"/>
  <c r="T148" i="1" s="1"/>
  <c r="X148" i="1" s="1"/>
  <c r="Q149" i="1"/>
  <c r="T149" i="1" s="1"/>
  <c r="X149" i="1" s="1"/>
  <c r="Q150" i="1"/>
  <c r="T150" i="1" s="1"/>
  <c r="X150" i="1" s="1"/>
  <c r="Q151" i="1"/>
  <c r="T151" i="1" s="1"/>
  <c r="X151" i="1" s="1"/>
  <c r="Q152" i="1"/>
  <c r="T152" i="1" s="1"/>
  <c r="X152" i="1" s="1"/>
  <c r="Q153" i="1"/>
  <c r="T153" i="1" s="1"/>
  <c r="X153" i="1" s="1"/>
  <c r="Q154" i="1"/>
  <c r="T154" i="1" s="1"/>
  <c r="X154" i="1" s="1"/>
  <c r="Q155" i="1"/>
  <c r="T155" i="1" s="1"/>
  <c r="X155" i="1" s="1"/>
  <c r="Q156" i="1"/>
  <c r="T156" i="1" s="1"/>
  <c r="X156" i="1" s="1"/>
  <c r="Q157" i="1"/>
  <c r="T157" i="1" s="1"/>
  <c r="X157" i="1" s="1"/>
  <c r="Q158" i="1"/>
  <c r="T158" i="1" s="1"/>
  <c r="X158" i="1" s="1"/>
  <c r="Q159" i="1"/>
  <c r="T159" i="1" s="1"/>
  <c r="X159" i="1" s="1"/>
  <c r="Q160" i="1"/>
  <c r="T160" i="1" s="1"/>
  <c r="X160" i="1" s="1"/>
  <c r="Q161" i="1"/>
  <c r="T161" i="1" s="1"/>
  <c r="X161" i="1" s="1"/>
  <c r="Q162" i="1"/>
  <c r="T162" i="1" s="1"/>
  <c r="X162" i="1" s="1"/>
  <c r="Q163" i="1"/>
  <c r="T163" i="1" s="1"/>
  <c r="X163" i="1" s="1"/>
  <c r="Q164" i="1"/>
  <c r="T164" i="1" s="1"/>
  <c r="X164" i="1" s="1"/>
  <c r="Q165" i="1"/>
  <c r="T165" i="1" s="1"/>
  <c r="X165" i="1" s="1"/>
  <c r="Q166" i="1"/>
  <c r="T166" i="1" s="1"/>
  <c r="X166" i="1" s="1"/>
  <c r="Q167" i="1"/>
  <c r="T167" i="1" s="1"/>
  <c r="X167" i="1" s="1"/>
  <c r="Q168" i="1"/>
  <c r="T168" i="1" s="1"/>
  <c r="X168" i="1" s="1"/>
  <c r="Q169" i="1"/>
  <c r="T169" i="1" s="1"/>
  <c r="X169" i="1" s="1"/>
  <c r="Q170" i="1"/>
  <c r="T170" i="1" s="1"/>
  <c r="X170" i="1" s="1"/>
  <c r="Q171" i="1"/>
  <c r="T171" i="1" s="1"/>
  <c r="X171" i="1" s="1"/>
  <c r="Q172" i="1"/>
  <c r="T172" i="1" s="1"/>
  <c r="X172" i="1" s="1"/>
  <c r="Q173" i="1"/>
  <c r="T173" i="1" s="1"/>
  <c r="X173" i="1" s="1"/>
  <c r="Q174" i="1"/>
  <c r="T174" i="1" s="1"/>
  <c r="X174" i="1" s="1"/>
  <c r="Q175" i="1"/>
  <c r="T175" i="1" s="1"/>
  <c r="X175" i="1" s="1"/>
  <c r="Q176" i="1"/>
  <c r="T176" i="1" s="1"/>
  <c r="X176" i="1" s="1"/>
  <c r="Q177" i="1"/>
  <c r="T177" i="1" s="1"/>
  <c r="X177" i="1" s="1"/>
  <c r="Q178" i="1"/>
  <c r="T178" i="1" s="1"/>
  <c r="X178" i="1" s="1"/>
  <c r="Q179" i="1"/>
  <c r="T179" i="1" s="1"/>
  <c r="X179" i="1" s="1"/>
  <c r="Q180" i="1"/>
  <c r="T180" i="1" s="1"/>
  <c r="X180" i="1" s="1"/>
  <c r="Q181" i="1"/>
  <c r="T181" i="1" s="1"/>
  <c r="X181" i="1" s="1"/>
  <c r="Q182" i="1"/>
  <c r="T182" i="1" s="1"/>
  <c r="X182" i="1" s="1"/>
  <c r="Q183" i="1"/>
  <c r="T183" i="1" s="1"/>
  <c r="X183" i="1" s="1"/>
  <c r="Q184" i="1"/>
  <c r="T184" i="1" s="1"/>
  <c r="X184" i="1" s="1"/>
  <c r="Q185" i="1"/>
  <c r="T185" i="1" s="1"/>
  <c r="X185" i="1" s="1"/>
  <c r="Q186" i="1"/>
  <c r="T186" i="1" s="1"/>
  <c r="X186" i="1" s="1"/>
  <c r="Q187" i="1"/>
  <c r="T187" i="1" s="1"/>
  <c r="X187" i="1" s="1"/>
  <c r="Q188" i="1"/>
  <c r="T188" i="1" s="1"/>
  <c r="X188" i="1" s="1"/>
  <c r="Q189" i="1"/>
  <c r="T189" i="1" s="1"/>
  <c r="X189" i="1" s="1"/>
  <c r="Q190" i="1"/>
  <c r="T190" i="1" s="1"/>
  <c r="X190" i="1" s="1"/>
  <c r="Q191" i="1"/>
  <c r="T191" i="1" s="1"/>
  <c r="X191" i="1" s="1"/>
  <c r="Q192" i="1"/>
  <c r="T192" i="1" s="1"/>
  <c r="X192" i="1" s="1"/>
  <c r="Q193" i="1"/>
  <c r="T193" i="1" s="1"/>
  <c r="X193" i="1" s="1"/>
  <c r="Q194" i="1"/>
  <c r="T194" i="1" s="1"/>
  <c r="X194" i="1" s="1"/>
  <c r="Q195" i="1"/>
  <c r="T195" i="1" s="1"/>
  <c r="Q196" i="1"/>
  <c r="T196" i="1" s="1"/>
  <c r="X196" i="1" s="1"/>
  <c r="Q197" i="1"/>
  <c r="T197" i="1" s="1"/>
  <c r="X197" i="1" s="1"/>
  <c r="Q198" i="1"/>
  <c r="T198" i="1" s="1"/>
  <c r="X198" i="1" s="1"/>
  <c r="Q199" i="1"/>
  <c r="T199" i="1" s="1"/>
  <c r="X199" i="1" s="1"/>
  <c r="Q200" i="1"/>
  <c r="T200" i="1" s="1"/>
  <c r="X200" i="1" s="1"/>
  <c r="Q201" i="1"/>
  <c r="T201" i="1" s="1"/>
  <c r="X201" i="1" s="1"/>
  <c r="Q202" i="1"/>
  <c r="T202" i="1" s="1"/>
  <c r="X202" i="1" s="1"/>
  <c r="Q203" i="1"/>
  <c r="T203" i="1" s="1"/>
  <c r="X203" i="1" s="1"/>
  <c r="Q204" i="1"/>
  <c r="T204" i="1" s="1"/>
  <c r="X204" i="1" s="1"/>
  <c r="Q205" i="1"/>
  <c r="T205" i="1" s="1"/>
  <c r="X205" i="1" s="1"/>
  <c r="Q206" i="1"/>
  <c r="T206" i="1" s="1"/>
  <c r="X206" i="1" s="1"/>
  <c r="Q207" i="1"/>
  <c r="T207" i="1" s="1"/>
  <c r="X207" i="1" s="1"/>
  <c r="Q208" i="1"/>
  <c r="T208" i="1" s="1"/>
  <c r="X208" i="1" s="1"/>
  <c r="Q209" i="1"/>
  <c r="T209" i="1" s="1"/>
  <c r="X209" i="1" s="1"/>
  <c r="Q211" i="1"/>
  <c r="T211" i="1" s="1"/>
  <c r="X211" i="1" s="1"/>
  <c r="Q212" i="1"/>
  <c r="T212" i="1" s="1"/>
  <c r="X212" i="1" s="1"/>
  <c r="Q213" i="1"/>
  <c r="T213" i="1" s="1"/>
  <c r="X213" i="1" s="1"/>
  <c r="Q214" i="1"/>
  <c r="T214" i="1" s="1"/>
  <c r="X214" i="1" s="1"/>
  <c r="Q215" i="1"/>
  <c r="T215" i="1" s="1"/>
  <c r="X215" i="1" s="1"/>
  <c r="Q216" i="1"/>
  <c r="T216" i="1" s="1"/>
  <c r="X216" i="1" s="1"/>
  <c r="Q217" i="1"/>
  <c r="T217" i="1" s="1"/>
  <c r="X217" i="1" s="1"/>
  <c r="Q218" i="1"/>
  <c r="T218" i="1" s="1"/>
  <c r="X218" i="1" s="1"/>
  <c r="Q219" i="1"/>
  <c r="T219" i="1" s="1"/>
  <c r="X219" i="1" s="1"/>
  <c r="Q220" i="1"/>
  <c r="T220" i="1" s="1"/>
  <c r="X220" i="1" s="1"/>
  <c r="Q221" i="1"/>
  <c r="T221" i="1" s="1"/>
  <c r="X221" i="1" s="1"/>
  <c r="Q222" i="1"/>
  <c r="T222" i="1" s="1"/>
  <c r="X222" i="1" s="1"/>
  <c r="Q223" i="1"/>
  <c r="T223" i="1" s="1"/>
  <c r="X223" i="1" s="1"/>
  <c r="Q224" i="1"/>
  <c r="T224" i="1" s="1"/>
  <c r="U224" i="1" s="1"/>
  <c r="Q2" i="1"/>
  <c r="T2" i="1" s="1"/>
  <c r="U4" i="1"/>
  <c r="U8" i="1"/>
  <c r="U12" i="1"/>
  <c r="U16" i="1"/>
  <c r="U20" i="1"/>
  <c r="U24" i="1"/>
  <c r="U28" i="1"/>
  <c r="U32" i="1"/>
  <c r="U36" i="1"/>
  <c r="U40" i="1"/>
  <c r="U44" i="1"/>
  <c r="U48" i="1"/>
  <c r="U52" i="1"/>
  <c r="U56" i="1"/>
  <c r="U60" i="1"/>
  <c r="U64" i="1"/>
  <c r="U68" i="1"/>
  <c r="U72" i="1"/>
  <c r="U76" i="1"/>
  <c r="U80" i="1"/>
  <c r="U84" i="1"/>
  <c r="U92" i="1"/>
  <c r="U96" i="1"/>
  <c r="U104" i="1"/>
  <c r="U108" i="1"/>
  <c r="U112" i="1"/>
  <c r="U125" i="1"/>
  <c r="U137" i="1"/>
  <c r="U141" i="1"/>
  <c r="U185" i="1"/>
  <c r="U197" i="1"/>
  <c r="U222" i="1"/>
  <c r="J88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" i="1"/>
  <c r="I3" i="1"/>
  <c r="J3" i="1" s="1"/>
  <c r="I4" i="1"/>
  <c r="J4" i="1" s="1"/>
  <c r="I5" i="1"/>
  <c r="J5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I177" i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 s="1"/>
  <c r="I210" i="1"/>
  <c r="J210" i="1" s="1"/>
  <c r="I211" i="1"/>
  <c r="J211" i="1" s="1"/>
  <c r="I212" i="1"/>
  <c r="J212" i="1" s="1"/>
  <c r="I213" i="1"/>
  <c r="J213" i="1" s="1"/>
  <c r="I214" i="1"/>
  <c r="J214" i="1" s="1"/>
  <c r="I215" i="1"/>
  <c r="J215" i="1" s="1"/>
  <c r="I216" i="1"/>
  <c r="J216" i="1" s="1"/>
  <c r="I217" i="1"/>
  <c r="I218" i="1"/>
  <c r="J218" i="1" s="1"/>
  <c r="I219" i="1"/>
  <c r="J219" i="1" s="1"/>
  <c r="I220" i="1"/>
  <c r="J220" i="1" s="1"/>
  <c r="I221" i="1"/>
  <c r="J221" i="1" s="1"/>
  <c r="I222" i="1"/>
  <c r="J222" i="1" s="1"/>
  <c r="I223" i="1"/>
  <c r="J223" i="1" s="1"/>
  <c r="I224" i="1"/>
  <c r="J224" i="1" s="1"/>
  <c r="I2" i="1"/>
  <c r="J2" i="1" s="1"/>
  <c r="B15" i="1"/>
  <c r="B81" i="1"/>
  <c r="B157" i="1"/>
  <c r="U157" i="1" s="1"/>
  <c r="B176" i="1"/>
  <c r="B177" i="1"/>
  <c r="U177" i="1" s="1"/>
  <c r="B186" i="1"/>
  <c r="B217" i="1"/>
  <c r="T228" i="4" l="1"/>
  <c r="U153" i="1"/>
  <c r="U116" i="1"/>
  <c r="U100" i="1"/>
  <c r="J217" i="1"/>
  <c r="J157" i="1"/>
  <c r="J81" i="1"/>
  <c r="J186" i="1"/>
  <c r="X195" i="1"/>
  <c r="T225" i="1"/>
  <c r="X225" i="1" s="1"/>
  <c r="AN234" i="1"/>
  <c r="U218" i="1"/>
  <c r="U201" i="1"/>
  <c r="U15" i="1"/>
  <c r="U176" i="1"/>
  <c r="U79" i="1"/>
  <c r="U7" i="1"/>
  <c r="U31" i="1"/>
  <c r="U6" i="1"/>
  <c r="U172" i="1"/>
  <c r="U196" i="1"/>
  <c r="U148" i="1"/>
  <c r="U71" i="1"/>
  <c r="U75" i="1"/>
  <c r="U67" i="1"/>
  <c r="U39" i="1"/>
  <c r="U217" i="1"/>
  <c r="U162" i="1"/>
  <c r="U43" i="1"/>
  <c r="U23" i="1"/>
  <c r="U11" i="1"/>
  <c r="U184" i="1"/>
  <c r="U152" i="1"/>
  <c r="U132" i="1"/>
  <c r="U113" i="1"/>
  <c r="U51" i="1"/>
  <c r="U41" i="1"/>
  <c r="U35" i="1"/>
  <c r="U27" i="1"/>
  <c r="U19" i="1"/>
  <c r="U10" i="1"/>
  <c r="U130" i="1"/>
  <c r="U208" i="1"/>
  <c r="U158" i="1"/>
  <c r="U59" i="1"/>
  <c r="U3" i="1"/>
  <c r="U204" i="1"/>
  <c r="U188" i="1"/>
  <c r="U168" i="1"/>
  <c r="U140" i="1"/>
  <c r="U69" i="1"/>
  <c r="U63" i="1"/>
  <c r="U55" i="1"/>
  <c r="U47" i="1"/>
  <c r="U219" i="1"/>
  <c r="U167" i="1"/>
  <c r="U186" i="1"/>
  <c r="U81" i="1"/>
  <c r="U223" i="1"/>
  <c r="U213" i="1"/>
  <c r="U202" i="1"/>
  <c r="U192" i="1"/>
  <c r="U174" i="1"/>
  <c r="U164" i="1"/>
  <c r="U156" i="1"/>
  <c r="U146" i="1"/>
  <c r="U136" i="1"/>
  <c r="U124" i="1"/>
  <c r="U73" i="1"/>
  <c r="U212" i="1"/>
  <c r="U163" i="1"/>
  <c r="U118" i="1"/>
  <c r="U93" i="1"/>
  <c r="U37" i="1"/>
  <c r="U216" i="1"/>
  <c r="U206" i="1"/>
  <c r="U200" i="1"/>
  <c r="U190" i="1"/>
  <c r="U180" i="1"/>
  <c r="U171" i="1"/>
  <c r="U166" i="1"/>
  <c r="U160" i="1"/>
  <c r="U144" i="1"/>
  <c r="U128" i="1"/>
  <c r="U117" i="1"/>
  <c r="U98" i="1"/>
  <c r="U86" i="1"/>
  <c r="U53" i="1"/>
  <c r="U21" i="1"/>
  <c r="U14" i="1"/>
  <c r="U220" i="1"/>
  <c r="U175" i="1"/>
  <c r="U170" i="1"/>
  <c r="U159" i="1"/>
  <c r="U142" i="1"/>
  <c r="U105" i="1"/>
  <c r="U85" i="1"/>
  <c r="U57" i="1"/>
  <c r="U25" i="1"/>
  <c r="U221" i="1"/>
  <c r="U205" i="1"/>
  <c r="U194" i="1"/>
  <c r="U189" i="1"/>
  <c r="U181" i="1"/>
  <c r="U173" i="1"/>
  <c r="U169" i="1"/>
  <c r="U165" i="1"/>
  <c r="U161" i="1"/>
  <c r="U150" i="1"/>
  <c r="U145" i="1"/>
  <c r="U134" i="1"/>
  <c r="U129" i="1"/>
  <c r="U121" i="1"/>
  <c r="U109" i="1"/>
  <c r="U102" i="1"/>
  <c r="U97" i="1"/>
  <c r="U89" i="1"/>
  <c r="U77" i="1"/>
  <c r="U61" i="1"/>
  <c r="U45" i="1"/>
  <c r="U29" i="1"/>
  <c r="U13" i="1"/>
  <c r="U9" i="1"/>
  <c r="U5" i="1"/>
  <c r="U2" i="1"/>
  <c r="U214" i="1"/>
  <c r="U209" i="1"/>
  <c r="U198" i="1"/>
  <c r="U193" i="1"/>
  <c r="U154" i="1"/>
  <c r="U149" i="1"/>
  <c r="U138" i="1"/>
  <c r="U133" i="1"/>
  <c r="U114" i="1"/>
  <c r="U101" i="1"/>
  <c r="U82" i="1"/>
  <c r="U65" i="1"/>
  <c r="U49" i="1"/>
  <c r="U33" i="1"/>
  <c r="U17" i="1"/>
  <c r="U215" i="1"/>
  <c r="U211" i="1"/>
  <c r="U207" i="1"/>
  <c r="U203" i="1"/>
  <c r="U199" i="1"/>
  <c r="U195" i="1"/>
  <c r="U191" i="1"/>
  <c r="U187" i="1"/>
  <c r="U182" i="1"/>
  <c r="U178" i="1"/>
  <c r="U155" i="1"/>
  <c r="U151" i="1"/>
  <c r="U147" i="1"/>
  <c r="U143" i="1"/>
  <c r="U139" i="1"/>
  <c r="U135" i="1"/>
  <c r="U131" i="1"/>
  <c r="U126" i="1"/>
  <c r="U110" i="1"/>
  <c r="U94" i="1"/>
  <c r="X127" i="1"/>
  <c r="U127" i="1"/>
  <c r="X123" i="1"/>
  <c r="U123" i="1"/>
  <c r="X119" i="1"/>
  <c r="U119" i="1"/>
  <c r="X115" i="1"/>
  <c r="U115" i="1"/>
  <c r="X111" i="1"/>
  <c r="U111" i="1"/>
  <c r="X107" i="1"/>
  <c r="U107" i="1"/>
  <c r="X103" i="1"/>
  <c r="U103" i="1"/>
  <c r="X99" i="1"/>
  <c r="U99" i="1"/>
  <c r="X95" i="1"/>
  <c r="U95" i="1"/>
  <c r="X91" i="1"/>
  <c r="U91" i="1"/>
  <c r="X78" i="1"/>
  <c r="U78" i="1"/>
  <c r="X74" i="1"/>
  <c r="U74" i="1"/>
  <c r="X70" i="1"/>
  <c r="U70" i="1"/>
  <c r="X66" i="1"/>
  <c r="U66" i="1"/>
  <c r="X62" i="1"/>
  <c r="U62" i="1"/>
  <c r="X58" i="1"/>
  <c r="U58" i="1"/>
  <c r="X54" i="1"/>
  <c r="U54" i="1"/>
  <c r="X50" i="1"/>
  <c r="U50" i="1"/>
  <c r="X46" i="1"/>
  <c r="U46" i="1"/>
  <c r="X42" i="1"/>
  <c r="U42" i="1"/>
  <c r="X38" i="1"/>
  <c r="U38" i="1"/>
  <c r="X26" i="1"/>
  <c r="U26" i="1"/>
  <c r="X22" i="1"/>
  <c r="U22" i="1"/>
  <c r="X18" i="1"/>
  <c r="U18" i="1"/>
  <c r="U183" i="1"/>
  <c r="U179" i="1"/>
  <c r="U122" i="1"/>
  <c r="U106" i="1"/>
  <c r="U90" i="1"/>
  <c r="X2" i="1"/>
  <c r="X224" i="1"/>
  <c r="T237" i="1"/>
  <c r="U87" i="1"/>
  <c r="U83" i="1"/>
  <c r="T236" i="1"/>
  <c r="T238" i="1"/>
  <c r="J177" i="1"/>
  <c r="W15" i="1"/>
  <c r="AH217" i="1"/>
  <c r="AH177" i="1"/>
  <c r="AH157" i="1"/>
  <c r="AH81" i="1"/>
  <c r="AK176" i="1"/>
  <c r="W186" i="1"/>
  <c r="AH176" i="1"/>
  <c r="AK15" i="1"/>
  <c r="B225" i="1"/>
  <c r="AK225" i="1" s="1"/>
  <c r="B237" i="1"/>
  <c r="B238" i="1"/>
  <c r="W217" i="1"/>
  <c r="W177" i="1"/>
  <c r="W157" i="1"/>
  <c r="W81" i="1"/>
  <c r="AH15" i="1"/>
  <c r="AK186" i="1"/>
  <c r="B236" i="1"/>
  <c r="J236" i="1" s="1"/>
  <c r="J176" i="1"/>
  <c r="J15" i="1"/>
  <c r="W176" i="1"/>
  <c r="AH186" i="1"/>
  <c r="AK217" i="1"/>
  <c r="AK177" i="1"/>
  <c r="AK157" i="1"/>
  <c r="AK81" i="1"/>
  <c r="AN238" i="1"/>
  <c r="AN236" i="1"/>
  <c r="AN237" i="1"/>
  <c r="M238" i="1"/>
  <c r="Q237" i="1"/>
  <c r="AO237" i="1"/>
  <c r="AO236" i="1"/>
  <c r="M237" i="1"/>
  <c r="I238" i="1"/>
  <c r="Q236" i="1"/>
  <c r="X236" i="1"/>
  <c r="Q238" i="1"/>
  <c r="I237" i="1"/>
  <c r="AO238" i="1"/>
  <c r="AN225" i="1"/>
  <c r="Q225" i="1"/>
  <c r="U225" i="1"/>
  <c r="AK237" i="1" l="1"/>
  <c r="U236" i="1"/>
  <c r="W225" i="1"/>
  <c r="AK238" i="1"/>
  <c r="AH225" i="1"/>
  <c r="AH237" i="1"/>
  <c r="W238" i="1"/>
  <c r="U238" i="1"/>
  <c r="J237" i="1"/>
  <c r="AH236" i="1"/>
  <c r="AK236" i="1"/>
  <c r="X237" i="1"/>
  <c r="U237" i="1"/>
  <c r="W236" i="1"/>
  <c r="AH238" i="1"/>
  <c r="J225" i="1"/>
  <c r="J238" i="1"/>
  <c r="X238" i="1"/>
  <c r="W237" i="1"/>
  <c r="S227" i="4"/>
  <c r="S226" i="4"/>
  <c r="S228" i="4"/>
  <c r="U226" i="4" l="1"/>
  <c r="T226" i="4"/>
</calcChain>
</file>

<file path=xl/comments1.xml><?xml version="1.0" encoding="utf-8"?>
<comments xmlns="http://schemas.openxmlformats.org/spreadsheetml/2006/main">
  <authors>
    <author>kerry.anderson</author>
  </authors>
  <commentList>
    <comment ref="E56" authorId="0">
      <text>
        <r>
          <rPr>
            <b/>
            <sz val="9"/>
            <color indexed="81"/>
            <rFont val="Tahoma"/>
            <family val="2"/>
          </rPr>
          <t>kerry.anderson:</t>
        </r>
        <r>
          <rPr>
            <sz val="9"/>
            <color indexed="81"/>
            <rFont val="Tahoma"/>
            <family val="2"/>
          </rPr>
          <t xml:space="preserve">
in addition to allocation of items (based on population size)</t>
        </r>
      </text>
    </comment>
    <comment ref="A84" authorId="0">
      <text>
        <r>
          <rPr>
            <b/>
            <sz val="8"/>
            <color indexed="81"/>
            <rFont val="Tahoma"/>
            <family val="2"/>
          </rPr>
          <t>kerry.anderson:</t>
        </r>
        <r>
          <rPr>
            <sz val="8"/>
            <color indexed="81"/>
            <rFont val="Tahoma"/>
            <family val="2"/>
          </rPr>
          <t xml:space="preserve">
includes OverDrive titles</t>
        </r>
      </text>
    </comment>
    <comment ref="E84" authorId="0">
      <text>
        <r>
          <rPr>
            <b/>
            <sz val="9"/>
            <color indexed="81"/>
            <rFont val="Tahoma"/>
            <family val="2"/>
          </rPr>
          <t>kerry.anderson:</t>
        </r>
        <r>
          <rPr>
            <sz val="9"/>
            <color indexed="81"/>
            <rFont val="Tahoma"/>
            <family val="2"/>
          </rPr>
          <t xml:space="preserve">
Overdrive = 30,089
Cloud Library = 4,960
Zinio subscriptions = 109</t>
        </r>
      </text>
    </comment>
    <comment ref="E90" authorId="0">
      <text>
        <r>
          <rPr>
            <b/>
            <sz val="8"/>
            <color indexed="81"/>
            <rFont val="Tahoma"/>
            <family val="2"/>
          </rPr>
          <t>kerry.anderson:</t>
        </r>
        <r>
          <rPr>
            <sz val="8"/>
            <color indexed="81"/>
            <rFont val="Tahoma"/>
            <family val="2"/>
          </rPr>
          <t xml:space="preserve">
does not include e-resources (136,125 circs/uses) </t>
        </r>
      </text>
    </comment>
    <comment ref="F90" authorId="0">
      <text>
        <r>
          <rPr>
            <b/>
            <sz val="8"/>
            <color indexed="81"/>
            <rFont val="Tahoma"/>
            <family val="2"/>
          </rPr>
          <t>kerry.anderson:</t>
        </r>
        <r>
          <rPr>
            <sz val="8"/>
            <color indexed="81"/>
            <rFont val="Tahoma"/>
            <family val="2"/>
          </rPr>
          <t xml:space="preserve">
does not include ebooks</t>
        </r>
      </text>
    </comment>
    <comment ref="B102" authorId="0">
      <text>
        <r>
          <rPr>
            <b/>
            <sz val="8"/>
            <color indexed="81"/>
            <rFont val="Tahoma"/>
            <family val="2"/>
          </rPr>
          <t>kerry.anderson:</t>
        </r>
        <r>
          <rPr>
            <sz val="8"/>
            <color indexed="81"/>
            <rFont val="Tahoma"/>
            <family val="2"/>
          </rPr>
          <t xml:space="preserve">
included in Grande Prairie stats</t>
        </r>
      </text>
    </comment>
    <comment ref="G102" authorId="0">
      <text>
        <r>
          <rPr>
            <b/>
            <sz val="9"/>
            <color indexed="81"/>
            <rFont val="Tahoma"/>
            <family val="2"/>
          </rPr>
          <t>kerry.anderson:</t>
        </r>
        <r>
          <rPr>
            <sz val="9"/>
            <color indexed="81"/>
            <rFont val="Tahoma"/>
            <family val="2"/>
          </rPr>
          <t xml:space="preserve">
Reference service for SLS is provided by MHPL</t>
        </r>
      </text>
    </comment>
    <comment ref="D108" authorId="0">
      <text>
        <r>
          <rPr>
            <b/>
            <sz val="9"/>
            <color indexed="81"/>
            <rFont val="Tahoma"/>
            <family val="2"/>
          </rPr>
          <t>kerry.anderson:</t>
        </r>
        <r>
          <rPr>
            <sz val="9"/>
            <color indexed="81"/>
            <rFont val="Tahoma"/>
            <family val="2"/>
          </rPr>
          <t xml:space="preserve">
temporary cardholders
per month fee</t>
        </r>
      </text>
    </comment>
    <comment ref="F109" authorId="0">
      <text>
        <r>
          <rPr>
            <b/>
            <sz val="9"/>
            <color indexed="81"/>
            <rFont val="Tahoma"/>
            <family val="2"/>
          </rPr>
          <t>kerry.anderson:</t>
        </r>
        <r>
          <rPr>
            <sz val="9"/>
            <color indexed="81"/>
            <rFont val="Tahoma"/>
            <family val="2"/>
          </rPr>
          <t xml:space="preserve">
2857 Me Card users</t>
        </r>
      </text>
    </comment>
    <comment ref="E115" authorId="0">
      <text>
        <r>
          <rPr>
            <b/>
            <sz val="9"/>
            <color indexed="81"/>
            <rFont val="Tahoma"/>
            <family val="2"/>
          </rPr>
          <t>kerry.anderson:</t>
        </r>
        <r>
          <rPr>
            <sz val="9"/>
            <color indexed="81"/>
            <rFont val="Tahoma"/>
            <family val="2"/>
          </rPr>
          <t xml:space="preserve">
includes IT, CEO presentations to council and training</t>
        </r>
      </text>
    </comment>
    <comment ref="B119" authorId="0">
      <text>
        <r>
          <rPr>
            <b/>
            <sz val="8"/>
            <color indexed="81"/>
            <rFont val="Tahoma"/>
            <family val="2"/>
          </rPr>
          <t>kerry.anderson:</t>
        </r>
        <r>
          <rPr>
            <sz val="8"/>
            <color indexed="81"/>
            <rFont val="Tahoma"/>
            <family val="2"/>
          </rPr>
          <t xml:space="preserve">
included in Grande Prairie Stats</t>
        </r>
      </text>
    </comment>
    <comment ref="G121" authorId="0">
      <text>
        <r>
          <rPr>
            <b/>
            <sz val="9"/>
            <color indexed="81"/>
            <rFont val="Tahoma"/>
            <family val="2"/>
          </rPr>
          <t>kerry.anderson:</t>
        </r>
        <r>
          <rPr>
            <sz val="9"/>
            <color indexed="81"/>
            <rFont val="Tahoma"/>
            <family val="2"/>
          </rPr>
          <t xml:space="preserve">
reference service for SLS is handled by MHPL</t>
        </r>
      </text>
    </comment>
  </commentList>
</comments>
</file>

<file path=xl/sharedStrings.xml><?xml version="1.0" encoding="utf-8"?>
<sst xmlns="http://schemas.openxmlformats.org/spreadsheetml/2006/main" count="2279" uniqueCount="471">
  <si>
    <t>Yellowhead</t>
  </si>
  <si>
    <t>Shortgrass</t>
  </si>
  <si>
    <t>Parkland</t>
  </si>
  <si>
    <t>Peace</t>
  </si>
  <si>
    <t>Northern Lights</t>
  </si>
  <si>
    <t>Marigold</t>
  </si>
  <si>
    <t>Chinook Arch</t>
  </si>
  <si>
    <t/>
  </si>
  <si>
    <t xml:space="preserve">Youngstown </t>
  </si>
  <si>
    <t>Yellowhead County</t>
  </si>
  <si>
    <t>Woodlands County</t>
  </si>
  <si>
    <t>Wood Buffalo</t>
  </si>
  <si>
    <t xml:space="preserve">Whitecourt </t>
  </si>
  <si>
    <t>Wetaskiwin County No. 10</t>
  </si>
  <si>
    <t xml:space="preserve">Wetaskiwin </t>
  </si>
  <si>
    <t>Westlock Intermunicipal</t>
  </si>
  <si>
    <t>Wembley</t>
  </si>
  <si>
    <t>Waskatenau</t>
  </si>
  <si>
    <t xml:space="preserve">Warner  </t>
  </si>
  <si>
    <t xml:space="preserve">Warburg  </t>
  </si>
  <si>
    <t xml:space="preserve">Wainwright </t>
  </si>
  <si>
    <t xml:space="preserve">Wabamun </t>
  </si>
  <si>
    <t>n/a</t>
  </si>
  <si>
    <t>Vulcan County</t>
  </si>
  <si>
    <t xml:space="preserve">Vulcan </t>
  </si>
  <si>
    <t>Vilna</t>
  </si>
  <si>
    <t xml:space="preserve">Viking </t>
  </si>
  <si>
    <t xml:space="preserve">Veteran  </t>
  </si>
  <si>
    <t xml:space="preserve">Vermilion </t>
  </si>
  <si>
    <t xml:space="preserve">Vegreville </t>
  </si>
  <si>
    <t xml:space="preserve">Vauxhall  </t>
  </si>
  <si>
    <t xml:space="preserve">Valleyview </t>
  </si>
  <si>
    <t>Two Hills</t>
  </si>
  <si>
    <t>Trochu</t>
  </si>
  <si>
    <t xml:space="preserve">Tofield </t>
  </si>
  <si>
    <t xml:space="preserve">Three Hills </t>
  </si>
  <si>
    <t xml:space="preserve">Thorsby </t>
  </si>
  <si>
    <t>Thorhild County</t>
  </si>
  <si>
    <t>Taber M.D.</t>
  </si>
  <si>
    <t xml:space="preserve">Taber </t>
  </si>
  <si>
    <t xml:space="preserve">Sylvan Lake </t>
  </si>
  <si>
    <t xml:space="preserve">Swan Hills </t>
  </si>
  <si>
    <t>Sundre</t>
  </si>
  <si>
    <t xml:space="preserve">Strathmore </t>
  </si>
  <si>
    <t xml:space="preserve">Strathcona County </t>
  </si>
  <si>
    <t xml:space="preserve">Stony Plain </t>
  </si>
  <si>
    <t xml:space="preserve">Stirling </t>
  </si>
  <si>
    <t>Stettler/Stettler County</t>
  </si>
  <si>
    <t xml:space="preserve">Stavely </t>
  </si>
  <si>
    <t xml:space="preserve">Standard </t>
  </si>
  <si>
    <t>St. Paul County No. 19</t>
  </si>
  <si>
    <t xml:space="preserve">St. Paul  </t>
  </si>
  <si>
    <t xml:space="preserve">St. Albert </t>
  </si>
  <si>
    <t xml:space="preserve">Spruce Grove </t>
  </si>
  <si>
    <t xml:space="preserve">Spirit River </t>
  </si>
  <si>
    <t xml:space="preserve">Smoky Lake </t>
  </si>
  <si>
    <t>Slave Lake Regional</t>
  </si>
  <si>
    <t>Sheep River</t>
  </si>
  <si>
    <t>Sexsmith</t>
  </si>
  <si>
    <t xml:space="preserve">Sedgewick </t>
  </si>
  <si>
    <t xml:space="preserve">Seba Beach </t>
  </si>
  <si>
    <t>Saddle Hills County</t>
  </si>
  <si>
    <t>Ryley</t>
  </si>
  <si>
    <t xml:space="preserve">Rycroft  </t>
  </si>
  <si>
    <t xml:space="preserve">Rosemary </t>
  </si>
  <si>
    <t xml:space="preserve">Rockyford </t>
  </si>
  <si>
    <t xml:space="preserve">Rocky Mountain House </t>
  </si>
  <si>
    <t xml:space="preserve">Rimbey </t>
  </si>
  <si>
    <t xml:space="preserve">Redwater </t>
  </si>
  <si>
    <t>Redcliff</t>
  </si>
  <si>
    <t xml:space="preserve">Red Deer </t>
  </si>
  <si>
    <t xml:space="preserve">Raymond  </t>
  </si>
  <si>
    <t>Rainbow Lake</t>
  </si>
  <si>
    <t>Provost M.D. No. 52</t>
  </si>
  <si>
    <t xml:space="preserve">Provost  </t>
  </si>
  <si>
    <t xml:space="preserve">Ponoka  </t>
  </si>
  <si>
    <t>Pincher Creek and District</t>
  </si>
  <si>
    <t xml:space="preserve">Picture Butte </t>
  </si>
  <si>
    <t xml:space="preserve">Penhold </t>
  </si>
  <si>
    <t xml:space="preserve">Peace River </t>
  </si>
  <si>
    <t>Peace M.D. No. 153</t>
  </si>
  <si>
    <t>Parkland County</t>
  </si>
  <si>
    <t>Paradise Valley</t>
  </si>
  <si>
    <t xml:space="preserve">Oyen  </t>
  </si>
  <si>
    <t>Opportunity M.D.</t>
  </si>
  <si>
    <t xml:space="preserve">Onoway  </t>
  </si>
  <si>
    <t xml:space="preserve">Olds  </t>
  </si>
  <si>
    <t xml:space="preserve">Okotoks  </t>
  </si>
  <si>
    <t>Newell, County of</t>
  </si>
  <si>
    <t>Nanton</t>
  </si>
  <si>
    <t xml:space="preserve">Nampa </t>
  </si>
  <si>
    <t xml:space="preserve">Mundare </t>
  </si>
  <si>
    <t xml:space="preserve">Morrin </t>
  </si>
  <si>
    <t xml:space="preserve">Morinville  </t>
  </si>
  <si>
    <t xml:space="preserve">Milo  </t>
  </si>
  <si>
    <t>Millet</t>
  </si>
  <si>
    <t xml:space="preserve">Milk River </t>
  </si>
  <si>
    <t xml:space="preserve">Medicine Hat </t>
  </si>
  <si>
    <t xml:space="preserve">McLennan </t>
  </si>
  <si>
    <t xml:space="preserve">Mayerthorpe </t>
  </si>
  <si>
    <t xml:space="preserve">Marwayne </t>
  </si>
  <si>
    <t xml:space="preserve">Mannville </t>
  </si>
  <si>
    <t xml:space="preserve">Manning </t>
  </si>
  <si>
    <t>Magrath</t>
  </si>
  <si>
    <t>Mackenzie County</t>
  </si>
  <si>
    <t xml:space="preserve">Lougheed </t>
  </si>
  <si>
    <t xml:space="preserve">Longview </t>
  </si>
  <si>
    <t xml:space="preserve">Lomond </t>
  </si>
  <si>
    <t>Lloydminster*</t>
  </si>
  <si>
    <t xml:space="preserve">Linden </t>
  </si>
  <si>
    <t xml:space="preserve">Lethbridge </t>
  </si>
  <si>
    <t>Leduc County</t>
  </si>
  <si>
    <t xml:space="preserve">Leduc  </t>
  </si>
  <si>
    <t>Lamont County</t>
  </si>
  <si>
    <t xml:space="preserve">Lamont  </t>
  </si>
  <si>
    <t xml:space="preserve">Lacombe  </t>
  </si>
  <si>
    <t>Lac Ste Anne County</t>
  </si>
  <si>
    <t>Lac La Biche County</t>
  </si>
  <si>
    <t xml:space="preserve">Kitscoty  </t>
  </si>
  <si>
    <t xml:space="preserve">Killam  </t>
  </si>
  <si>
    <t xml:space="preserve">Jasper </t>
  </si>
  <si>
    <t xml:space="preserve">Irricana </t>
  </si>
  <si>
    <t xml:space="preserve">Irma </t>
  </si>
  <si>
    <t>Innisfree</t>
  </si>
  <si>
    <t xml:space="preserve">Innisfail </t>
  </si>
  <si>
    <t xml:space="preserve">Hythe  </t>
  </si>
  <si>
    <t>Hussar</t>
  </si>
  <si>
    <t xml:space="preserve">Hughenden </t>
  </si>
  <si>
    <t xml:space="preserve">Holden </t>
  </si>
  <si>
    <t xml:space="preserve">Hinton </t>
  </si>
  <si>
    <t xml:space="preserve">Hines Creek </t>
  </si>
  <si>
    <t xml:space="preserve">High River </t>
  </si>
  <si>
    <t xml:space="preserve">High Prairie </t>
  </si>
  <si>
    <t xml:space="preserve">High Level </t>
  </si>
  <si>
    <t xml:space="preserve">Heisler  </t>
  </si>
  <si>
    <t xml:space="preserve">Hay Lakes </t>
  </si>
  <si>
    <t xml:space="preserve">Hardisty </t>
  </si>
  <si>
    <t xml:space="preserve">Hanna </t>
  </si>
  <si>
    <t xml:space="preserve">Grimshaw </t>
  </si>
  <si>
    <t xml:space="preserve">Granum  </t>
  </si>
  <si>
    <t>Grande Prairie County No. 1</t>
  </si>
  <si>
    <t xml:space="preserve">Grande Prairie </t>
  </si>
  <si>
    <t xml:space="preserve">Grande Cache </t>
  </si>
  <si>
    <t xml:space="preserve">Glenwood </t>
  </si>
  <si>
    <t xml:space="preserve">Gibbons </t>
  </si>
  <si>
    <t>n.d.</t>
  </si>
  <si>
    <t>Galahad</t>
  </si>
  <si>
    <t xml:space="preserve">Fox Creek </t>
  </si>
  <si>
    <t xml:space="preserve">Fort Saskatchewan </t>
  </si>
  <si>
    <t>Fort Macleod</t>
  </si>
  <si>
    <t>Forestburg</t>
  </si>
  <si>
    <t>Foremost</t>
  </si>
  <si>
    <t>Falher</t>
  </si>
  <si>
    <t>Fairview</t>
  </si>
  <si>
    <t xml:space="preserve">Empress </t>
  </si>
  <si>
    <t>Elnora</t>
  </si>
  <si>
    <t xml:space="preserve">Elk Point </t>
  </si>
  <si>
    <t xml:space="preserve">Edson  </t>
  </si>
  <si>
    <t xml:space="preserve">Edmonton </t>
  </si>
  <si>
    <t xml:space="preserve">Edgerton  </t>
  </si>
  <si>
    <t xml:space="preserve">Edberg  </t>
  </si>
  <si>
    <t xml:space="preserve">Eckville </t>
  </si>
  <si>
    <t xml:space="preserve">Duchess  </t>
  </si>
  <si>
    <t xml:space="preserve">Drumheller </t>
  </si>
  <si>
    <t xml:space="preserve">Drayton Valley </t>
  </si>
  <si>
    <t xml:space="preserve">Donalda </t>
  </si>
  <si>
    <t xml:space="preserve">Didsbury </t>
  </si>
  <si>
    <t xml:space="preserve">Devon  </t>
  </si>
  <si>
    <t xml:space="preserve">Delia </t>
  </si>
  <si>
    <t xml:space="preserve">Delburne </t>
  </si>
  <si>
    <t xml:space="preserve">Daysland </t>
  </si>
  <si>
    <t xml:space="preserve">Czar </t>
  </si>
  <si>
    <t>Crowsnest Pass</t>
  </si>
  <si>
    <t>Crossfield</t>
  </si>
  <si>
    <t xml:space="preserve">Cremona </t>
  </si>
  <si>
    <t xml:space="preserve">Coutts </t>
  </si>
  <si>
    <t xml:space="preserve">Coronation </t>
  </si>
  <si>
    <t xml:space="preserve">Consort </t>
  </si>
  <si>
    <t xml:space="preserve">Cold Lake </t>
  </si>
  <si>
    <t>Cochrane</t>
  </si>
  <si>
    <t>Coaldale</t>
  </si>
  <si>
    <t xml:space="preserve">Clive </t>
  </si>
  <si>
    <t xml:space="preserve">Claresholm </t>
  </si>
  <si>
    <t>Chestermere</t>
  </si>
  <si>
    <t xml:space="preserve">Chauvin  </t>
  </si>
  <si>
    <t xml:space="preserve">Champion </t>
  </si>
  <si>
    <t xml:space="preserve">Cereal </t>
  </si>
  <si>
    <t xml:space="preserve">Castor  </t>
  </si>
  <si>
    <t xml:space="preserve">Carstairs </t>
  </si>
  <si>
    <t xml:space="preserve">Caroline </t>
  </si>
  <si>
    <t xml:space="preserve">Carmangay </t>
  </si>
  <si>
    <t xml:space="preserve">Cardston </t>
  </si>
  <si>
    <t xml:space="preserve">Carbon </t>
  </si>
  <si>
    <t xml:space="preserve">Canmore  </t>
  </si>
  <si>
    <t xml:space="preserve">Camrose  </t>
  </si>
  <si>
    <t xml:space="preserve">Calmar </t>
  </si>
  <si>
    <t xml:space="preserve">Calgary  </t>
  </si>
  <si>
    <t>Bruderheim</t>
  </si>
  <si>
    <t xml:space="preserve">Brooks  </t>
  </si>
  <si>
    <t xml:space="preserve">Breton </t>
  </si>
  <si>
    <t>Brazeau County</t>
  </si>
  <si>
    <t xml:space="preserve">Boyle </t>
  </si>
  <si>
    <t xml:space="preserve">Bowden  </t>
  </si>
  <si>
    <t xml:space="preserve">Bow Island </t>
  </si>
  <si>
    <t xml:space="preserve">Bonnyville M.D. No. 87 </t>
  </si>
  <si>
    <t xml:space="preserve">Bonnyville </t>
  </si>
  <si>
    <t xml:space="preserve">Bon Accord </t>
  </si>
  <si>
    <t xml:space="preserve">Blackfalds </t>
  </si>
  <si>
    <t>Birch Hills County</t>
  </si>
  <si>
    <t xml:space="preserve">Big Valley </t>
  </si>
  <si>
    <t>Big Lakes MD</t>
  </si>
  <si>
    <t xml:space="preserve">Berwyn </t>
  </si>
  <si>
    <t xml:space="preserve">Bentley </t>
  </si>
  <si>
    <t xml:space="preserve">Beiseker </t>
  </si>
  <si>
    <t>Beaverlodge</t>
  </si>
  <si>
    <t>Beaumont</t>
  </si>
  <si>
    <t xml:space="preserve">Bawlf  </t>
  </si>
  <si>
    <t xml:space="preserve">Bassano </t>
  </si>
  <si>
    <t xml:space="preserve">Bashaw </t>
  </si>
  <si>
    <t>Barrhead</t>
  </si>
  <si>
    <t xml:space="preserve">Barnwell </t>
  </si>
  <si>
    <t xml:space="preserve">Banff  </t>
  </si>
  <si>
    <t>Athabasca County</t>
  </si>
  <si>
    <t>Athabasca</t>
  </si>
  <si>
    <t xml:space="preserve">Arrowwood </t>
  </si>
  <si>
    <t xml:space="preserve">Andrew </t>
  </si>
  <si>
    <t xml:space="preserve">Amisk  </t>
  </si>
  <si>
    <t xml:space="preserve">Alliance   </t>
  </si>
  <si>
    <t xml:space="preserve">Alix   </t>
  </si>
  <si>
    <t xml:space="preserve">Alberta Beach  </t>
  </si>
  <si>
    <t xml:space="preserve">Airdrie </t>
  </si>
  <si>
    <t xml:space="preserve">Acme </t>
  </si>
  <si>
    <t>Acadia M.D. No. 34</t>
  </si>
  <si>
    <t>Workstation Users per Year</t>
  </si>
  <si>
    <t>Workstation hours</t>
  </si>
  <si>
    <t>Total Workstations</t>
  </si>
  <si>
    <t>Library Area (Sq. Meters)</t>
  </si>
  <si>
    <t>Virtual Visits</t>
  </si>
  <si>
    <t>In Library Material Use</t>
  </si>
  <si>
    <t>Total Circulation</t>
  </si>
  <si>
    <t>Total collections</t>
  </si>
  <si>
    <t>Total Staff - # Employees</t>
  </si>
  <si>
    <t># service points</t>
  </si>
  <si>
    <t>2015 Population</t>
  </si>
  <si>
    <t>Board</t>
  </si>
  <si>
    <t>Library System</t>
  </si>
  <si>
    <t>School-housed</t>
  </si>
  <si>
    <t>MLS</t>
  </si>
  <si>
    <t>YRLS</t>
  </si>
  <si>
    <t>PRLS</t>
  </si>
  <si>
    <t>non-system</t>
  </si>
  <si>
    <t>CARLS</t>
  </si>
  <si>
    <t>NLLS</t>
  </si>
  <si>
    <t>SLS</t>
  </si>
  <si>
    <t>PLS</t>
  </si>
  <si>
    <t>Hours Open per Year</t>
  </si>
  <si>
    <t>Total Staff Hours/Yr</t>
  </si>
  <si>
    <t>FTE Staff</t>
  </si>
  <si>
    <t>Population/ FTE Staff</t>
  </si>
  <si>
    <t>Total # Volunteers</t>
  </si>
  <si>
    <t>Total Volunteer Hours/Yr</t>
  </si>
  <si>
    <t>FTE Volunteers</t>
  </si>
  <si>
    <t>Print Subscriptions</t>
  </si>
  <si>
    <t>Items/ Capita</t>
  </si>
  <si>
    <t>Circulation/ Capita</t>
  </si>
  <si>
    <t>ILLs borrowed</t>
  </si>
  <si>
    <t>Print items</t>
  </si>
  <si>
    <t>Nonprint items</t>
  </si>
  <si>
    <t>Virtual items</t>
  </si>
  <si>
    <t>Circulation</t>
  </si>
  <si>
    <t>ILLs lent</t>
  </si>
  <si>
    <t>Annual Visits</t>
  </si>
  <si>
    <t>Reference transactions</t>
  </si>
  <si>
    <t>Programs</t>
  </si>
  <si>
    <t>Program Participants</t>
  </si>
  <si>
    <t>Cardholders</t>
  </si>
  <si>
    <t>Cardholders as % of Pop.</t>
  </si>
  <si>
    <t>Workstations/ 1000 pop.</t>
  </si>
  <si>
    <t>Workstation sessions</t>
  </si>
  <si>
    <t>% Open Hours Workstations in use</t>
  </si>
  <si>
    <t>Turnover Rate</t>
  </si>
  <si>
    <t>Subtotal</t>
  </si>
  <si>
    <t>TOTAL</t>
  </si>
  <si>
    <t>AVERAGE (MEAN)</t>
  </si>
  <si>
    <t>MEDIAN</t>
  </si>
  <si>
    <t>Total Physical Collections (calc)</t>
  </si>
  <si>
    <t>Total collections (calc.)</t>
  </si>
  <si>
    <t>Local Appropriation</t>
  </si>
  <si>
    <t xml:space="preserve"> Local Appropriation </t>
  </si>
  <si>
    <t xml:space="preserve"> $                     -  </t>
  </si>
  <si>
    <t xml:space="preserve"> n.d. </t>
  </si>
  <si>
    <t>Direct Payments</t>
  </si>
  <si>
    <t>Total Local Appropriation</t>
  </si>
  <si>
    <t>Provincial Library Operating Grant</t>
  </si>
  <si>
    <t>Other government income</t>
  </si>
  <si>
    <t>Self-Generated income</t>
  </si>
  <si>
    <t>n.d</t>
  </si>
  <si>
    <t>Total cash receipts</t>
  </si>
  <si>
    <t>Total revenue</t>
  </si>
  <si>
    <t>Total Local Approp./ capita</t>
  </si>
  <si>
    <t>Provincial grant as % of Total Revenue</t>
  </si>
  <si>
    <t>Other gov't income as % of Total Revenue</t>
  </si>
  <si>
    <t>Self-generated income as % of Total Revenue</t>
  </si>
  <si>
    <t>Staff</t>
  </si>
  <si>
    <t>Direct Pay Staff</t>
  </si>
  <si>
    <t>Library Resources</t>
  </si>
  <si>
    <t>Administration less Board expenses</t>
  </si>
  <si>
    <t>Board expenses</t>
  </si>
  <si>
    <t>Direct Pay Admin</t>
  </si>
  <si>
    <t>Maintenance</t>
  </si>
  <si>
    <t>Direct Pay Maintenance</t>
  </si>
  <si>
    <t>Transfer Payments</t>
  </si>
  <si>
    <t>Direct Pay Other Operating  expenses</t>
  </si>
  <si>
    <t>Total Operating Expenditure</t>
  </si>
  <si>
    <t>Total Direct Pay Operating</t>
  </si>
  <si>
    <t>Capital Expenditure</t>
  </si>
  <si>
    <t>Direct Pay Capital Expenditure</t>
  </si>
  <si>
    <t>Other expenditure</t>
  </si>
  <si>
    <t>Total Expenditure</t>
  </si>
  <si>
    <t>% Staff</t>
  </si>
  <si>
    <t>% Library Resources</t>
  </si>
  <si>
    <t>Ttl. Op. Exp./ Capita</t>
  </si>
  <si>
    <t>Materials Exp./ Capita</t>
  </si>
  <si>
    <t>Provincial Grant</t>
  </si>
  <si>
    <t>Other Government Income</t>
  </si>
  <si>
    <t>Other Income</t>
  </si>
  <si>
    <t>Transfer from Other Boards</t>
  </si>
  <si>
    <t>Total</t>
  </si>
  <si>
    <t>Local approp-riation per capita</t>
  </si>
  <si>
    <t>Chinook Arch Regional</t>
  </si>
  <si>
    <t>Parkland Regional</t>
  </si>
  <si>
    <t>Yellowhead Regional</t>
  </si>
  <si>
    <t>Staffing</t>
  </si>
  <si>
    <t>Materials</t>
  </si>
  <si>
    <t>Administration</t>
  </si>
  <si>
    <t>Building Maintenance</t>
  </si>
  <si>
    <t>Transfer payments</t>
  </si>
  <si>
    <t>Contract expenses</t>
  </si>
  <si>
    <t>Technical/
Network Services</t>
  </si>
  <si>
    <t>Information Services</t>
  </si>
  <si>
    <t>Delivery &amp; Commun.</t>
  </si>
  <si>
    <t>Programs Services</t>
  </si>
  <si>
    <t>Capital Expenses</t>
  </si>
  <si>
    <t>Resource Sharing</t>
  </si>
  <si>
    <t>Operating Exp. Per capita</t>
  </si>
  <si>
    <t>Materials Exp. Per capita</t>
  </si>
  <si>
    <t>Peace Library System</t>
  </si>
  <si>
    <t>Yellowhead Regional Library System</t>
  </si>
  <si>
    <t>Parkland Regional Library System</t>
  </si>
  <si>
    <t>Marigold Library System</t>
  </si>
  <si>
    <t>Chinook Arch Regional Library System</t>
  </si>
  <si>
    <t>Shortgrass Library System</t>
  </si>
  <si>
    <t>Northern Lights Library System</t>
  </si>
  <si>
    <t>AVERAGE</t>
  </si>
  <si>
    <t xml:space="preserve">Population Served </t>
  </si>
  <si>
    <t>System Membership</t>
  </si>
  <si>
    <t>Member Municipalities</t>
  </si>
  <si>
    <t>Municipal Library  Boards</t>
  </si>
  <si>
    <t>Municipal Libraries</t>
  </si>
  <si>
    <t>Member School Libraries</t>
  </si>
  <si>
    <t>Member School Authorities</t>
  </si>
  <si>
    <t>School Libraries under contract</t>
  </si>
  <si>
    <t>Non-Members:</t>
  </si>
  <si>
    <t>Municipalities</t>
  </si>
  <si>
    <t>Library  Boards</t>
  </si>
  <si>
    <t>Service Points</t>
  </si>
  <si>
    <t>Municipalities served directly</t>
  </si>
  <si>
    <t>System service points</t>
  </si>
  <si>
    <t>Book Deposits</t>
  </si>
  <si>
    <t>Funding per capita:</t>
  </si>
  <si>
    <t>Municipal appropriation</t>
  </si>
  <si>
    <t>Municipalities without a local board</t>
  </si>
  <si>
    <t>Transfer per capita</t>
  </si>
  <si>
    <t>Personnel (FTE)</t>
  </si>
  <si>
    <t>Professional Librarians</t>
  </si>
  <si>
    <t>Hours</t>
  </si>
  <si>
    <t>FTE</t>
  </si>
  <si>
    <t>Other Professionals</t>
  </si>
  <si>
    <t>Library Technicians</t>
  </si>
  <si>
    <t>Other Technical</t>
  </si>
  <si>
    <t>Administrative/clerical</t>
  </si>
  <si>
    <t>Other paid positions</t>
  </si>
  <si>
    <t xml:space="preserve">Temporary/Contract </t>
  </si>
  <si>
    <t>Total Staff</t>
  </si>
  <si>
    <t>Total Hours</t>
  </si>
  <si>
    <t>Total FTE</t>
  </si>
  <si>
    <t>System Services</t>
  </si>
  <si>
    <t>Acquisitions</t>
  </si>
  <si>
    <t>Items ordered</t>
  </si>
  <si>
    <t>Items processed</t>
  </si>
  <si>
    <t>Items catalogued</t>
  </si>
  <si>
    <t>Items re-catalogued (recon)</t>
  </si>
  <si>
    <t>Total in system catalogue</t>
  </si>
  <si>
    <t>Percentage in system database</t>
  </si>
  <si>
    <t>Percentage "live" on network</t>
  </si>
  <si>
    <t>Book allotment</t>
  </si>
  <si>
    <t>Delivery/Communications</t>
  </si>
  <si>
    <t>Delivery stops/month</t>
  </si>
  <si>
    <t># vehicles devoted to delivery</t>
  </si>
  <si>
    <t>Continuing Education</t>
  </si>
  <si>
    <t>Conferences</t>
  </si>
  <si>
    <t>Attendance</t>
  </si>
  <si>
    <t>Workshops</t>
  </si>
  <si>
    <t>Trustee Training</t>
  </si>
  <si>
    <t>Sessions for system board</t>
  </si>
  <si>
    <t>Sessions for members trustees</t>
  </si>
  <si>
    <t>Network Support</t>
  </si>
  <si>
    <t>Network Provider for members</t>
  </si>
  <si>
    <t>some</t>
  </si>
  <si>
    <t>yes</t>
  </si>
  <si>
    <t># libraries</t>
  </si>
  <si>
    <t>ISP?</t>
  </si>
  <si>
    <t>Host email?</t>
  </si>
  <si>
    <t>Hardware/sofware standards?</t>
  </si>
  <si>
    <t>Coordinate purchase</t>
  </si>
  <si>
    <t>Standards must be followed</t>
  </si>
  <si>
    <t>no</t>
  </si>
  <si>
    <t>Network support provided</t>
  </si>
  <si>
    <t>Collections and Resources</t>
  </si>
  <si>
    <t>Print</t>
  </si>
  <si>
    <t xml:space="preserve">Non-print </t>
  </si>
  <si>
    <t>Electronic subscriptions</t>
  </si>
  <si>
    <t>through APLEN/TAL</t>
  </si>
  <si>
    <t>directly by system</t>
  </si>
  <si>
    <t>Magazine/Index Subscriptions</t>
  </si>
  <si>
    <t>Newspaper Subscriptions</t>
  </si>
  <si>
    <t>Loan Transactions</t>
  </si>
  <si>
    <t>Print Materials</t>
  </si>
  <si>
    <t>Non-print Materials</t>
  </si>
  <si>
    <t>Magazines, Newspapers</t>
  </si>
  <si>
    <t>Resource Sharing/Reference</t>
  </si>
  <si>
    <t>Items borrowed</t>
  </si>
  <si>
    <t>within Alberta including within system</t>
  </si>
  <si>
    <t>inter-provincial</t>
  </si>
  <si>
    <t>outside Canada</t>
  </si>
  <si>
    <t>Items lent</t>
  </si>
  <si>
    <t>Reference transactions for the year</t>
  </si>
  <si>
    <t>Non-resident fee</t>
  </si>
  <si>
    <t>Adult</t>
  </si>
  <si>
    <t>Juvenile</t>
  </si>
  <si>
    <t>Senior</t>
  </si>
  <si>
    <t xml:space="preserve">Family </t>
  </si>
  <si>
    <t>Other</t>
  </si>
  <si>
    <t>Library Programs</t>
  </si>
  <si>
    <t>Programs in member libraries</t>
  </si>
  <si>
    <t>Consulting Services</t>
  </si>
  <si>
    <t>Libraries visited</t>
  </si>
  <si>
    <t>Consulting visits</t>
  </si>
  <si>
    <t>Librarians' meetings</t>
  </si>
  <si>
    <t xml:space="preserve"> Print/online newsletter - issues</t>
  </si>
  <si>
    <t>Electronic Performance</t>
  </si>
  <si>
    <t>Electronic reference transacations per year</t>
  </si>
  <si>
    <t>Non-electronic reference transactions per year</t>
  </si>
  <si>
    <t>TOTAL Reference transactions</t>
  </si>
  <si>
    <t>Percent: electronic/total</t>
  </si>
  <si>
    <t>Virtual visits</t>
  </si>
  <si>
    <t>to website</t>
  </si>
  <si>
    <t>to catalogue</t>
  </si>
  <si>
    <t xml:space="preserve">Member Library Satisfaction </t>
  </si>
  <si>
    <t>System staff</t>
  </si>
  <si>
    <t>Acquistions and cataloguing support</t>
  </si>
  <si>
    <t>Turnaround time for orders</t>
  </si>
  <si>
    <t>Delivery services</t>
  </si>
  <si>
    <t>Training and continuing education opportunities</t>
  </si>
  <si>
    <t>Technical support/network support</t>
  </si>
  <si>
    <t>Consulting support</t>
  </si>
  <si>
    <t>Awareness of system structure and services</t>
  </si>
  <si>
    <t>Member Council Satisfaction</t>
  </si>
  <si>
    <t>Satisfaction with system service</t>
  </si>
  <si>
    <t>Communications - system board &amp; municipality</t>
  </si>
  <si>
    <t>Satisfaction with system plan of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</si>
</sst>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[&lt;=9999999]###\-####;\(###\)\ ###\-####"/>
    <numFmt numFmtId="167" formatCode="[&lt;=999999999999999]###\-####;\(###\)\ ###\-####\ \x#####"/>
    <numFmt numFmtId="168" formatCode="[&lt;=99999]00000;[&lt;=999999999]00000\-0000"/>
    <numFmt numFmtId="169" formatCode="_(* #,##0.0_);_(* \(#,##0.0\);_(* &quot;-&quot;??_);_(@_)"/>
    <numFmt numFmtId="170" formatCode="0.0%"/>
    <numFmt numFmtId="171" formatCode="&quot;$&quot;#,##0.00"/>
    <numFmt numFmtId="172" formatCode="_(&quot;$&quot;* #,##0_);_(&quot;$&quot;* \(#,##0\);_(&quot;$&quot;* &quot;-&quot;??_);_(@_)"/>
    <numFmt numFmtId="182" formatCode="0.000"/>
    <numFmt numFmtId="183" formatCode="_-&quot;$&quot;* #,##0.00_-;\-&quot;$&quot;* #,##0.00_-;_-&quot;$&quot;* &quot;-&quot;??_-;_-@_-"/>
    <numFmt numFmtId="184" formatCode="_-&quot;$&quot;* #,##0_-;\-&quot;$&quot;* #,##0_-;_-&quot;$&quot;* &quot;-&quot;??_-;_-@_-"/>
  </numFmts>
  <fonts count="3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0"/>
      <name val="Arial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27">
    <xf numFmtId="0" fontId="0" fillId="0" borderId="0"/>
    <xf numFmtId="43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3" fontId="4" fillId="0" borderId="0" applyFont="0" applyFill="0" applyBorder="0" applyAlignment="0" applyProtection="0"/>
    <xf numFmtId="0" fontId="4" fillId="0" borderId="0" applyNumberFormat="0" applyFont="0" applyFill="0" applyBorder="0" applyProtection="0">
      <alignment horizontal="left" vertical="center"/>
    </xf>
    <xf numFmtId="8" fontId="4" fillId="0" borderId="0" applyFont="0" applyFill="0" applyBorder="0" applyAlignment="0" applyProtection="0"/>
    <xf numFmtId="2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9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NumberFormat="0" applyFont="0" applyFill="0" applyBorder="0" applyProtection="0">
      <alignment horizontal="left" vertical="center"/>
    </xf>
    <xf numFmtId="14" fontId="4" fillId="0" borderId="0" applyFont="0" applyFill="0" applyBorder="0" applyAlignment="0" applyProtection="0"/>
    <xf numFmtId="20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6" fillId="0" borderId="0"/>
    <xf numFmtId="0" fontId="4" fillId="0" borderId="0" applyNumberForma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2" fontId="4" fillId="0" borderId="0" applyFont="0" applyFill="0" applyBorder="0" applyAlignment="0" applyProtection="0"/>
    <xf numFmtId="2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9" fontId="4" fillId="0" borderId="0" applyFont="0" applyFill="0" applyBorder="0" applyAlignment="0" applyProtection="0"/>
    <xf numFmtId="19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8" fontId="4" fillId="0" borderId="0" applyFont="0" applyFill="0" applyBorder="0" applyAlignment="0" applyProtection="0"/>
    <xf numFmtId="1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NumberFormat="0" applyFont="0" applyFill="0" applyBorder="0" applyProtection="0">
      <alignment horizontal="left" vertical="center"/>
    </xf>
    <xf numFmtId="0" fontId="4" fillId="0" borderId="0" applyNumberFormat="0" applyFont="0" applyFill="0" applyBorder="0" applyProtection="0">
      <alignment horizontal="left" vertical="center"/>
    </xf>
    <xf numFmtId="14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20" fontId="4" fillId="0" borderId="0" applyFont="0" applyFill="0" applyBorder="0" applyAlignment="0" applyProtection="0"/>
    <xf numFmtId="20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4" fillId="0" borderId="0" applyNumberFormat="0" applyFont="0" applyFill="0" applyBorder="0" applyProtection="0">
      <alignment horizontal="left" vertical="center"/>
    </xf>
    <xf numFmtId="0" fontId="4" fillId="0" borderId="0" applyNumberFormat="0" applyFont="0" applyFill="0" applyBorder="0" applyProtection="0">
      <alignment horizontal="left" vertical="center"/>
    </xf>
    <xf numFmtId="0" fontId="4" fillId="0" borderId="0" applyNumberFormat="0" applyFont="0" applyFill="0" applyBorder="0" applyProtection="0">
      <alignment horizontal="left" vertical="center"/>
    </xf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356">
    <xf numFmtId="0" fontId="0" fillId="0" borderId="0" xfId="0"/>
    <xf numFmtId="164" fontId="0" fillId="0" borderId="0" xfId="1" applyNumberFormat="1" applyFont="1"/>
    <xf numFmtId="1" fontId="0" fillId="0" borderId="0" xfId="1" applyNumberFormat="1" applyFont="1"/>
    <xf numFmtId="1" fontId="0" fillId="0" borderId="0" xfId="0" applyNumberFormat="1"/>
    <xf numFmtId="0" fontId="23" fillId="0" borderId="0" xfId="0" applyFont="1"/>
    <xf numFmtId="0" fontId="23" fillId="0" borderId="13" xfId="0" applyNumberFormat="1" applyFont="1" applyFill="1" applyBorder="1" applyAlignment="1">
      <alignment horizontal="center" vertical="center" wrapText="1"/>
    </xf>
    <xf numFmtId="3" fontId="24" fillId="0" borderId="14" xfId="0" applyNumberFormat="1" applyFont="1" applyFill="1" applyBorder="1" applyAlignment="1">
      <alignment horizontal="center" vertical="center" wrapText="1"/>
    </xf>
    <xf numFmtId="0" fontId="23" fillId="0" borderId="14" xfId="0" applyNumberFormat="1" applyFont="1" applyFill="1" applyBorder="1" applyAlignment="1">
      <alignment horizontal="center" vertical="center" wrapText="1"/>
    </xf>
    <xf numFmtId="0" fontId="24" fillId="0" borderId="14" xfId="3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1" fontId="23" fillId="0" borderId="14" xfId="0" applyNumberFormat="1" applyFont="1" applyFill="1" applyBorder="1" applyAlignment="1">
      <alignment horizontal="center" vertical="center" wrapText="1"/>
    </xf>
    <xf numFmtId="1" fontId="23" fillId="0" borderId="14" xfId="1" applyNumberFormat="1" applyFont="1" applyFill="1" applyBorder="1" applyAlignment="1">
      <alignment horizontal="center" vertical="center" wrapText="1"/>
    </xf>
    <xf numFmtId="164" fontId="23" fillId="0" borderId="14" xfId="1" applyNumberFormat="1" applyFont="1" applyFill="1" applyBorder="1" applyAlignment="1">
      <alignment horizontal="center" vertical="center" wrapText="1"/>
    </xf>
    <xf numFmtId="164" fontId="23" fillId="0" borderId="15" xfId="1" applyNumberFormat="1" applyFont="1" applyFill="1" applyBorder="1" applyAlignment="1">
      <alignment horizontal="center" vertical="center" wrapText="1"/>
    </xf>
    <xf numFmtId="0" fontId="23" fillId="0" borderId="16" xfId="0" applyNumberFormat="1" applyFont="1" applyFill="1" applyBorder="1" applyAlignment="1"/>
    <xf numFmtId="3" fontId="24" fillId="0" borderId="17" xfId="0" applyNumberFormat="1" applyFont="1" applyFill="1" applyBorder="1" applyAlignment="1">
      <alignment horizontal="right" wrapText="1"/>
    </xf>
    <xf numFmtId="0" fontId="23" fillId="0" borderId="17" xfId="0" applyNumberFormat="1" applyFont="1" applyFill="1" applyBorder="1" applyAlignment="1">
      <alignment horizontal="center"/>
    </xf>
    <xf numFmtId="0" fontId="24" fillId="0" borderId="17" xfId="3" applyNumberFormat="1" applyFont="1" applyFill="1" applyBorder="1" applyAlignment="1"/>
    <xf numFmtId="0" fontId="24" fillId="0" borderId="17" xfId="3" applyNumberFormat="1" applyFont="1" applyFill="1" applyBorder="1" applyAlignment="1">
      <alignment horizontal="center"/>
    </xf>
    <xf numFmtId="4" fontId="23" fillId="0" borderId="17" xfId="0" applyNumberFormat="1" applyFont="1" applyBorder="1"/>
    <xf numFmtId="1" fontId="23" fillId="0" borderId="17" xfId="4" applyNumberFormat="1" applyFont="1" applyBorder="1"/>
    <xf numFmtId="3" fontId="23" fillId="0" borderId="17" xfId="0" applyNumberFormat="1" applyFont="1" applyBorder="1" applyAlignment="1">
      <alignment horizontal="right"/>
    </xf>
    <xf numFmtId="1" fontId="23" fillId="0" borderId="17" xfId="1" applyNumberFormat="1" applyFont="1" applyBorder="1"/>
    <xf numFmtId="4" fontId="23" fillId="0" borderId="17" xfId="0" applyNumberFormat="1" applyFont="1" applyBorder="1" applyAlignment="1">
      <alignment horizontal="right"/>
    </xf>
    <xf numFmtId="164" fontId="23" fillId="0" borderId="17" xfId="1" applyNumberFormat="1" applyFont="1" applyBorder="1"/>
    <xf numFmtId="3" fontId="23" fillId="0" borderId="17" xfId="1" applyNumberFormat="1" applyFont="1" applyBorder="1"/>
    <xf numFmtId="3" fontId="23" fillId="0" borderId="17" xfId="1" applyNumberFormat="1" applyFont="1" applyBorder="1" applyAlignment="1">
      <alignment horizontal="right" vertical="center"/>
    </xf>
    <xf numFmtId="3" fontId="23" fillId="0" borderId="17" xfId="4" applyNumberFormat="1" applyFont="1" applyBorder="1"/>
    <xf numFmtId="0" fontId="23" fillId="0" borderId="17" xfId="1" applyNumberFormat="1" applyFont="1" applyBorder="1"/>
    <xf numFmtId="164" fontId="23" fillId="0" borderId="17" xfId="1" applyNumberFormat="1" applyFont="1" applyBorder="1" applyAlignment="1">
      <alignment horizontal="right"/>
    </xf>
    <xf numFmtId="1" fontId="23" fillId="0" borderId="17" xfId="1" applyNumberFormat="1" applyFont="1" applyBorder="1" applyAlignment="1">
      <alignment horizontal="right"/>
    </xf>
    <xf numFmtId="2" fontId="23" fillId="0" borderId="17" xfId="1" applyNumberFormat="1" applyFont="1" applyBorder="1" applyAlignment="1">
      <alignment horizontal="right"/>
    </xf>
    <xf numFmtId="3" fontId="23" fillId="0" borderId="17" xfId="1" applyNumberFormat="1" applyFont="1" applyFill="1" applyBorder="1" applyAlignment="1">
      <alignment horizontal="right" vertical="center"/>
    </xf>
    <xf numFmtId="9" fontId="23" fillId="0" borderId="17" xfId="2" applyFont="1" applyBorder="1" applyAlignment="1">
      <alignment horizontal="right"/>
    </xf>
    <xf numFmtId="165" fontId="23" fillId="0" borderId="17" xfId="0" applyNumberFormat="1" applyFont="1" applyBorder="1"/>
    <xf numFmtId="169" fontId="23" fillId="0" borderId="17" xfId="1" applyNumberFormat="1" applyFont="1" applyBorder="1" applyAlignment="1">
      <alignment horizontal="right"/>
    </xf>
    <xf numFmtId="10" fontId="23" fillId="0" borderId="17" xfId="2" applyNumberFormat="1" applyFont="1" applyBorder="1" applyAlignment="1">
      <alignment horizontal="right"/>
    </xf>
    <xf numFmtId="3" fontId="23" fillId="0" borderId="18" xfId="1" applyNumberFormat="1" applyFont="1" applyBorder="1"/>
    <xf numFmtId="0" fontId="23" fillId="0" borderId="17" xfId="3" applyNumberFormat="1" applyFont="1" applyFill="1" applyBorder="1" applyAlignment="1"/>
    <xf numFmtId="1" fontId="23" fillId="0" borderId="17" xfId="0" applyNumberFormat="1" applyFont="1" applyBorder="1"/>
    <xf numFmtId="3" fontId="23" fillId="0" borderId="17" xfId="1" applyNumberFormat="1" applyFont="1" applyFill="1" applyBorder="1"/>
    <xf numFmtId="0" fontId="23" fillId="0" borderId="17" xfId="0" applyFont="1" applyBorder="1" applyAlignment="1">
      <alignment horizontal="right"/>
    </xf>
    <xf numFmtId="1" fontId="23" fillId="0" borderId="17" xfId="0" applyNumberFormat="1" applyFont="1" applyBorder="1" applyAlignment="1">
      <alignment horizontal="right"/>
    </xf>
    <xf numFmtId="3" fontId="23" fillId="0" borderId="17" xfId="1" applyNumberFormat="1" applyFont="1" applyBorder="1" applyAlignment="1">
      <alignment horizontal="right"/>
    </xf>
    <xf numFmtId="3" fontId="23" fillId="0" borderId="17" xfId="4" applyNumberFormat="1" applyFont="1" applyBorder="1" applyAlignment="1">
      <alignment horizontal="right"/>
    </xf>
    <xf numFmtId="3" fontId="23" fillId="0" borderId="18" xfId="2" applyNumberFormat="1" applyFont="1" applyBorder="1" applyAlignment="1">
      <alignment horizontal="right"/>
    </xf>
    <xf numFmtId="3" fontId="23" fillId="0" borderId="18" xfId="1" applyNumberFormat="1" applyFont="1" applyBorder="1" applyAlignment="1">
      <alignment horizontal="right"/>
    </xf>
    <xf numFmtId="0" fontId="23" fillId="0" borderId="17" xfId="5" applyFont="1" applyBorder="1" applyAlignment="1">
      <alignment horizontal="left" vertical="center"/>
    </xf>
    <xf numFmtId="0" fontId="23" fillId="0" borderId="17" xfId="5" applyFont="1" applyFill="1" applyBorder="1" applyAlignment="1">
      <alignment horizontal="right" vertical="center"/>
    </xf>
    <xf numFmtId="1" fontId="23" fillId="0" borderId="17" xfId="1" applyNumberFormat="1" applyFont="1" applyFill="1" applyBorder="1" applyAlignment="1">
      <alignment horizontal="right" vertical="center"/>
    </xf>
    <xf numFmtId="164" fontId="23" fillId="0" borderId="17" xfId="1" applyNumberFormat="1" applyFont="1" applyFill="1" applyBorder="1" applyAlignment="1">
      <alignment horizontal="right" vertical="center"/>
    </xf>
    <xf numFmtId="3" fontId="23" fillId="0" borderId="18" xfId="0" applyNumberFormat="1" applyFont="1" applyBorder="1" applyAlignment="1">
      <alignment horizontal="right"/>
    </xf>
    <xf numFmtId="0" fontId="23" fillId="0" borderId="17" xfId="0" applyFont="1" applyBorder="1"/>
    <xf numFmtId="0" fontId="23" fillId="0" borderId="16" xfId="3" applyNumberFormat="1" applyFont="1" applyFill="1" applyBorder="1" applyAlignment="1"/>
    <xf numFmtId="0" fontId="23" fillId="0" borderId="17" xfId="0" applyFont="1" applyFill="1" applyBorder="1" applyAlignment="1">
      <alignment horizontal="right"/>
    </xf>
    <xf numFmtId="0" fontId="23" fillId="0" borderId="17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left"/>
    </xf>
    <xf numFmtId="4" fontId="23" fillId="0" borderId="17" xfId="0" applyNumberFormat="1" applyFont="1" applyFill="1" applyBorder="1"/>
    <xf numFmtId="3" fontId="23" fillId="0" borderId="17" xfId="0" applyNumberFormat="1" applyFont="1" applyFill="1" applyBorder="1"/>
    <xf numFmtId="4" fontId="23" fillId="0" borderId="17" xfId="0" applyNumberFormat="1" applyFont="1" applyFill="1" applyBorder="1" applyAlignment="1">
      <alignment horizontal="right"/>
    </xf>
    <xf numFmtId="3" fontId="23" fillId="0" borderId="18" xfId="0" applyNumberFormat="1" applyFont="1" applyFill="1" applyBorder="1"/>
    <xf numFmtId="0" fontId="25" fillId="0" borderId="16" xfId="0" applyFont="1" applyFill="1" applyBorder="1"/>
    <xf numFmtId="3" fontId="25" fillId="0" borderId="17" xfId="0" applyNumberFormat="1" applyFont="1" applyFill="1" applyBorder="1"/>
    <xf numFmtId="4" fontId="25" fillId="0" borderId="17" xfId="0" applyNumberFormat="1" applyFont="1" applyFill="1" applyBorder="1"/>
    <xf numFmtId="0" fontId="23" fillId="0" borderId="17" xfId="0" applyFont="1" applyFill="1" applyBorder="1"/>
    <xf numFmtId="170" fontId="25" fillId="0" borderId="17" xfId="2" applyNumberFormat="1" applyFont="1" applyFill="1" applyBorder="1"/>
    <xf numFmtId="3" fontId="25" fillId="0" borderId="18" xfId="0" applyNumberFormat="1" applyFont="1" applyFill="1" applyBorder="1"/>
    <xf numFmtId="170" fontId="25" fillId="0" borderId="17" xfId="0" applyNumberFormat="1" applyFont="1" applyFill="1" applyBorder="1"/>
    <xf numFmtId="0" fontId="25" fillId="0" borderId="19" xfId="0" applyFont="1" applyFill="1" applyBorder="1"/>
    <xf numFmtId="3" fontId="25" fillId="0" borderId="20" xfId="0" applyNumberFormat="1" applyFont="1" applyFill="1" applyBorder="1"/>
    <xf numFmtId="4" fontId="25" fillId="0" borderId="20" xfId="0" applyNumberFormat="1" applyFont="1" applyFill="1" applyBorder="1"/>
    <xf numFmtId="0" fontId="23" fillId="0" borderId="20" xfId="0" applyFont="1" applyFill="1" applyBorder="1"/>
    <xf numFmtId="170" fontId="25" fillId="0" borderId="20" xfId="0" applyNumberFormat="1" applyFont="1" applyFill="1" applyBorder="1"/>
    <xf numFmtId="3" fontId="25" fillId="0" borderId="21" xfId="0" applyNumberFormat="1" applyFont="1" applyFill="1" applyBorder="1"/>
    <xf numFmtId="0" fontId="23" fillId="0" borderId="22" xfId="0" applyNumberFormat="1" applyFont="1" applyFill="1" applyBorder="1" applyAlignment="1"/>
    <xf numFmtId="3" fontId="24" fillId="0" borderId="23" xfId="0" applyNumberFormat="1" applyFont="1" applyFill="1" applyBorder="1" applyAlignment="1">
      <alignment horizontal="right" wrapText="1"/>
    </xf>
    <xf numFmtId="0" fontId="23" fillId="0" borderId="23" xfId="0" applyNumberFormat="1" applyFont="1" applyFill="1" applyBorder="1" applyAlignment="1">
      <alignment horizontal="center"/>
    </xf>
    <xf numFmtId="0" fontId="24" fillId="0" borderId="23" xfId="3" applyNumberFormat="1" applyFont="1" applyFill="1" applyBorder="1" applyAlignment="1"/>
    <xf numFmtId="0" fontId="24" fillId="0" borderId="23" xfId="3" applyNumberFormat="1" applyFont="1" applyFill="1" applyBorder="1" applyAlignment="1">
      <alignment horizontal="center"/>
    </xf>
    <xf numFmtId="4" fontId="23" fillId="0" borderId="23" xfId="0" applyNumberFormat="1" applyFont="1" applyBorder="1"/>
    <xf numFmtId="1" fontId="23" fillId="0" borderId="23" xfId="4" applyNumberFormat="1" applyFont="1" applyBorder="1"/>
    <xf numFmtId="3" fontId="23" fillId="0" borderId="23" xfId="0" applyNumberFormat="1" applyFont="1" applyBorder="1" applyAlignment="1">
      <alignment horizontal="right"/>
    </xf>
    <xf numFmtId="1" fontId="23" fillId="0" borderId="23" xfId="1" applyNumberFormat="1" applyFont="1" applyBorder="1"/>
    <xf numFmtId="4" fontId="23" fillId="0" borderId="23" xfId="0" applyNumberFormat="1" applyFont="1" applyBorder="1" applyAlignment="1">
      <alignment horizontal="right"/>
    </xf>
    <xf numFmtId="164" fontId="23" fillId="0" borderId="23" xfId="1" applyNumberFormat="1" applyFont="1" applyBorder="1"/>
    <xf numFmtId="3" fontId="23" fillId="0" borderId="23" xfId="1" applyNumberFormat="1" applyFont="1" applyBorder="1"/>
    <xf numFmtId="3" fontId="23" fillId="0" borderId="23" xfId="1" applyNumberFormat="1" applyFont="1" applyBorder="1" applyAlignment="1">
      <alignment horizontal="right" vertical="center"/>
    </xf>
    <xf numFmtId="3" fontId="23" fillId="0" borderId="23" xfId="4" applyNumberFormat="1" applyFont="1" applyBorder="1"/>
    <xf numFmtId="0" fontId="23" fillId="0" borderId="23" xfId="1" applyNumberFormat="1" applyFont="1" applyBorder="1"/>
    <xf numFmtId="164" fontId="23" fillId="0" borderId="23" xfId="1" applyNumberFormat="1" applyFont="1" applyBorder="1" applyAlignment="1">
      <alignment horizontal="right"/>
    </xf>
    <xf numFmtId="1" fontId="23" fillId="0" borderId="23" xfId="1" applyNumberFormat="1" applyFont="1" applyBorder="1" applyAlignment="1">
      <alignment horizontal="right"/>
    </xf>
    <xf numFmtId="2" fontId="23" fillId="0" borderId="23" xfId="1" applyNumberFormat="1" applyFont="1" applyBorder="1" applyAlignment="1">
      <alignment horizontal="right"/>
    </xf>
    <xf numFmtId="9" fontId="23" fillId="0" borderId="23" xfId="2" applyFont="1" applyBorder="1" applyAlignment="1">
      <alignment horizontal="right"/>
    </xf>
    <xf numFmtId="165" fontId="23" fillId="0" borderId="23" xfId="0" applyNumberFormat="1" applyFont="1" applyBorder="1"/>
    <xf numFmtId="169" fontId="23" fillId="0" borderId="23" xfId="1" applyNumberFormat="1" applyFont="1" applyBorder="1" applyAlignment="1">
      <alignment horizontal="right"/>
    </xf>
    <xf numFmtId="10" fontId="23" fillId="0" borderId="23" xfId="2" applyNumberFormat="1" applyFont="1" applyBorder="1" applyAlignment="1">
      <alignment horizontal="right"/>
    </xf>
    <xf numFmtId="3" fontId="23" fillId="0" borderId="24" xfId="1" applyNumberFormat="1" applyFont="1" applyBorder="1"/>
    <xf numFmtId="0" fontId="25" fillId="0" borderId="25" xfId="0" applyNumberFormat="1" applyFont="1" applyFill="1" applyBorder="1" applyAlignment="1"/>
    <xf numFmtId="0" fontId="25" fillId="0" borderId="26" xfId="0" applyNumberFormat="1" applyFont="1" applyFill="1" applyBorder="1" applyAlignment="1"/>
    <xf numFmtId="0" fontId="23" fillId="0" borderId="26" xfId="0" applyFont="1" applyBorder="1"/>
    <xf numFmtId="1" fontId="23" fillId="0" borderId="26" xfId="0" applyNumberFormat="1" applyFont="1" applyBorder="1"/>
    <xf numFmtId="1" fontId="23" fillId="0" borderId="26" xfId="1" applyNumberFormat="1" applyFont="1" applyBorder="1"/>
    <xf numFmtId="164" fontId="23" fillId="0" borderId="26" xfId="1" applyNumberFormat="1" applyFont="1" applyBorder="1"/>
    <xf numFmtId="164" fontId="23" fillId="0" borderId="27" xfId="1" applyNumberFormat="1" applyFont="1" applyBorder="1"/>
    <xf numFmtId="0" fontId="25" fillId="0" borderId="28" xfId="0" applyNumberFormat="1" applyFont="1" applyFill="1" applyBorder="1" applyAlignment="1"/>
    <xf numFmtId="3" fontId="25" fillId="0" borderId="29" xfId="0" applyNumberFormat="1" applyFont="1" applyFill="1" applyBorder="1" applyAlignment="1"/>
    <xf numFmtId="4" fontId="25" fillId="0" borderId="29" xfId="0" applyNumberFormat="1" applyFont="1" applyFill="1" applyBorder="1" applyAlignment="1"/>
    <xf numFmtId="170" fontId="25" fillId="0" borderId="29" xfId="2" applyNumberFormat="1" applyFont="1" applyFill="1" applyBorder="1" applyAlignment="1"/>
    <xf numFmtId="165" fontId="25" fillId="0" borderId="29" xfId="0" applyNumberFormat="1" applyFont="1" applyFill="1" applyBorder="1" applyAlignment="1"/>
    <xf numFmtId="10" fontId="25" fillId="0" borderId="29" xfId="2" applyNumberFormat="1" applyFont="1" applyFill="1" applyBorder="1" applyAlignment="1"/>
    <xf numFmtId="3" fontId="25" fillId="0" borderId="30" xfId="0" applyNumberFormat="1" applyFont="1" applyFill="1" applyBorder="1" applyAlignment="1"/>
    <xf numFmtId="0" fontId="23" fillId="0" borderId="22" xfId="3" applyNumberFormat="1" applyFont="1" applyFill="1" applyBorder="1" applyAlignment="1"/>
    <xf numFmtId="0" fontId="23" fillId="0" borderId="23" xfId="3" applyNumberFormat="1" applyFont="1" applyFill="1" applyBorder="1" applyAlignment="1">
      <alignment horizontal="right"/>
    </xf>
    <xf numFmtId="0" fontId="23" fillId="0" borderId="23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left"/>
    </xf>
    <xf numFmtId="0" fontId="23" fillId="0" borderId="23" xfId="0" applyFont="1" applyBorder="1" applyAlignment="1">
      <alignment horizontal="right"/>
    </xf>
    <xf numFmtId="3" fontId="23" fillId="0" borderId="23" xfId="1" applyNumberFormat="1" applyFont="1" applyBorder="1" applyAlignment="1">
      <alignment horizontal="right"/>
    </xf>
    <xf numFmtId="0" fontId="23" fillId="0" borderId="23" xfId="0" applyFont="1" applyBorder="1"/>
    <xf numFmtId="3" fontId="23" fillId="0" borderId="24" xfId="1" applyNumberFormat="1" applyFont="1" applyBorder="1" applyAlignment="1">
      <alignment horizontal="right"/>
    </xf>
    <xf numFmtId="0" fontId="25" fillId="0" borderId="29" xfId="0" applyNumberFormat="1" applyFont="1" applyFill="1" applyBorder="1" applyAlignment="1"/>
    <xf numFmtId="2" fontId="25" fillId="0" borderId="29" xfId="0" applyNumberFormat="1" applyFont="1" applyFill="1" applyBorder="1" applyAlignment="1"/>
    <xf numFmtId="43" fontId="25" fillId="0" borderId="29" xfId="1" applyFont="1" applyFill="1" applyBorder="1" applyAlignment="1"/>
    <xf numFmtId="0" fontId="23" fillId="0" borderId="29" xfId="0" applyFont="1" applyBorder="1"/>
    <xf numFmtId="4" fontId="25" fillId="0" borderId="29" xfId="1" applyNumberFormat="1" applyFont="1" applyFill="1" applyBorder="1" applyAlignment="1"/>
    <xf numFmtId="0" fontId="23" fillId="0" borderId="31" xfId="0" applyFont="1" applyBorder="1"/>
    <xf numFmtId="0" fontId="23" fillId="0" borderId="32" xfId="0" applyFont="1" applyBorder="1"/>
    <xf numFmtId="1" fontId="23" fillId="0" borderId="32" xfId="0" applyNumberFormat="1" applyFont="1" applyBorder="1"/>
    <xf numFmtId="1" fontId="23" fillId="0" borderId="32" xfId="1" applyNumberFormat="1" applyFont="1" applyBorder="1"/>
    <xf numFmtId="3" fontId="23" fillId="0" borderId="32" xfId="1" applyNumberFormat="1" applyFont="1" applyBorder="1"/>
    <xf numFmtId="164" fontId="23" fillId="0" borderId="32" xfId="1" applyNumberFormat="1" applyFont="1" applyBorder="1"/>
    <xf numFmtId="4" fontId="23" fillId="0" borderId="32" xfId="0" applyNumberFormat="1" applyFont="1" applyBorder="1"/>
    <xf numFmtId="3" fontId="23" fillId="0" borderId="33" xfId="1" applyNumberFormat="1" applyFont="1" applyBorder="1"/>
    <xf numFmtId="0" fontId="25" fillId="0" borderId="13" xfId="0" applyFont="1" applyFill="1" applyBorder="1"/>
    <xf numFmtId="3" fontId="25" fillId="0" borderId="14" xfId="0" applyNumberFormat="1" applyFont="1" applyFill="1" applyBorder="1"/>
    <xf numFmtId="4" fontId="25" fillId="0" borderId="14" xfId="0" applyNumberFormat="1" applyFont="1" applyFill="1" applyBorder="1"/>
    <xf numFmtId="0" fontId="23" fillId="0" borderId="14" xfId="0" applyFont="1" applyFill="1" applyBorder="1"/>
    <xf numFmtId="170" fontId="25" fillId="0" borderId="14" xfId="2" applyNumberFormat="1" applyFont="1" applyFill="1" applyBorder="1"/>
    <xf numFmtId="165" fontId="25" fillId="0" borderId="14" xfId="0" applyNumberFormat="1" applyFont="1" applyFill="1" applyBorder="1"/>
    <xf numFmtId="10" fontId="25" fillId="0" borderId="14" xfId="2" applyNumberFormat="1" applyFont="1" applyFill="1" applyBorder="1"/>
    <xf numFmtId="3" fontId="25" fillId="0" borderId="15" xfId="0" applyNumberFormat="1" applyFont="1" applyFill="1" applyBorder="1"/>
    <xf numFmtId="0" fontId="23" fillId="0" borderId="23" xfId="0" applyFont="1" applyFill="1" applyBorder="1"/>
    <xf numFmtId="42" fontId="23" fillId="0" borderId="0" xfId="0" applyNumberFormat="1" applyFont="1"/>
    <xf numFmtId="44" fontId="25" fillId="0" borderId="14" xfId="0" applyNumberFormat="1" applyFont="1" applyFill="1" applyBorder="1"/>
    <xf numFmtId="44" fontId="25" fillId="0" borderId="17" xfId="0" applyNumberFormat="1" applyFont="1" applyFill="1" applyBorder="1"/>
    <xf numFmtId="44" fontId="25" fillId="0" borderId="20" xfId="0" applyNumberFormat="1" applyFont="1" applyFill="1" applyBorder="1"/>
    <xf numFmtId="172" fontId="25" fillId="0" borderId="14" xfId="0" applyNumberFormat="1" applyFont="1" applyFill="1" applyBorder="1"/>
    <xf numFmtId="172" fontId="25" fillId="0" borderId="17" xfId="0" applyNumberFormat="1" applyFont="1" applyFill="1" applyBorder="1"/>
    <xf numFmtId="172" fontId="25" fillId="0" borderId="20" xfId="0" applyNumberFormat="1" applyFont="1" applyFill="1" applyBorder="1"/>
    <xf numFmtId="0" fontId="0" fillId="0" borderId="0" xfId="0" applyAlignment="1">
      <alignment horizontal="center" vertical="center" wrapText="1"/>
    </xf>
    <xf numFmtId="170" fontId="25" fillId="0" borderId="14" xfId="2" applyNumberFormat="1" applyFont="1" applyBorder="1"/>
    <xf numFmtId="0" fontId="0" fillId="0" borderId="24" xfId="0" applyBorder="1"/>
    <xf numFmtId="0" fontId="0" fillId="0" borderId="23" xfId="0" applyBorder="1"/>
    <xf numFmtId="42" fontId="23" fillId="0" borderId="23" xfId="0" applyNumberFormat="1" applyFont="1" applyBorder="1"/>
    <xf numFmtId="0" fontId="25" fillId="0" borderId="23" xfId="0" applyNumberFormat="1" applyFont="1" applyFill="1" applyBorder="1" applyAlignment="1"/>
    <xf numFmtId="0" fontId="25" fillId="0" borderId="22" xfId="0" applyNumberFormat="1" applyFont="1" applyFill="1" applyBorder="1" applyAlignment="1"/>
    <xf numFmtId="170" fontId="25" fillId="0" borderId="21" xfId="2" applyNumberFormat="1" applyFont="1" applyFill="1" applyBorder="1"/>
    <xf numFmtId="170" fontId="25" fillId="0" borderId="18" xfId="2" applyNumberFormat="1" applyFont="1" applyFill="1" applyBorder="1"/>
    <xf numFmtId="172" fontId="23" fillId="0" borderId="18" xfId="0" applyNumberFormat="1" applyFont="1" applyFill="1" applyBorder="1" applyAlignment="1">
      <alignment horizontal="right"/>
    </xf>
    <xf numFmtId="42" fontId="23" fillId="0" borderId="17" xfId="0" applyNumberFormat="1" applyFont="1" applyBorder="1" applyAlignment="1">
      <alignment horizontal="right"/>
    </xf>
    <xf numFmtId="172" fontId="23" fillId="0" borderId="17" xfId="22" applyNumberFormat="1" applyFont="1" applyFill="1" applyBorder="1"/>
    <xf numFmtId="172" fontId="23" fillId="0" borderId="17" xfId="22" applyNumberFormat="1" applyFont="1" applyBorder="1" applyAlignment="1">
      <alignment horizontal="right"/>
    </xf>
    <xf numFmtId="170" fontId="23" fillId="0" borderId="17" xfId="2" applyNumberFormat="1" applyFont="1" applyBorder="1"/>
    <xf numFmtId="172" fontId="23" fillId="0" borderId="17" xfId="0" applyNumberFormat="1" applyFont="1" applyFill="1" applyBorder="1" applyAlignment="1">
      <alignment horizontal="right"/>
    </xf>
    <xf numFmtId="172" fontId="23" fillId="0" borderId="17" xfId="22" applyNumberFormat="1" applyFont="1" applyFill="1" applyBorder="1" applyAlignment="1">
      <alignment horizontal="right"/>
    </xf>
    <xf numFmtId="172" fontId="23" fillId="0" borderId="17" xfId="22" applyNumberFormat="1" applyFont="1" applyBorder="1"/>
    <xf numFmtId="42" fontId="23" fillId="0" borderId="17" xfId="0" applyNumberFormat="1" applyFont="1" applyBorder="1"/>
    <xf numFmtId="172" fontId="23" fillId="0" borderId="14" xfId="0" applyNumberFormat="1" applyFont="1" applyFill="1" applyBorder="1" applyAlignment="1">
      <alignment horizontal="center" vertical="center" wrapText="1"/>
    </xf>
    <xf numFmtId="172" fontId="23" fillId="0" borderId="14" xfId="22" applyNumberFormat="1" applyFont="1" applyFill="1" applyBorder="1" applyAlignment="1">
      <alignment horizontal="center" vertical="center" wrapText="1"/>
    </xf>
    <xf numFmtId="172" fontId="23" fillId="0" borderId="14" xfId="0" applyNumberFormat="1" applyFont="1" applyBorder="1" applyAlignment="1">
      <alignment horizontal="center" vertical="center" wrapText="1"/>
    </xf>
    <xf numFmtId="42" fontId="23" fillId="0" borderId="14" xfId="0" applyNumberFormat="1" applyFont="1" applyBorder="1" applyAlignment="1">
      <alignment horizontal="center" vertical="center" wrapText="1"/>
    </xf>
    <xf numFmtId="170" fontId="25" fillId="0" borderId="15" xfId="88" applyNumberFormat="1" applyFont="1" applyBorder="1"/>
    <xf numFmtId="170" fontId="25" fillId="0" borderId="20" xfId="2" applyNumberFormat="1" applyFont="1" applyFill="1" applyBorder="1"/>
    <xf numFmtId="0" fontId="0" fillId="0" borderId="0" xfId="0"/>
    <xf numFmtId="3" fontId="24" fillId="0" borderId="14" xfId="0" applyNumberFormat="1" applyFont="1" applyFill="1" applyBorder="1" applyAlignment="1">
      <alignment horizontal="center" vertical="center" wrapText="1"/>
    </xf>
    <xf numFmtId="3" fontId="24" fillId="0" borderId="17" xfId="0" applyNumberFormat="1" applyFont="1" applyFill="1" applyBorder="1" applyAlignment="1">
      <alignment horizontal="right" wrapText="1"/>
    </xf>
    <xf numFmtId="170" fontId="23" fillId="0" borderId="18" xfId="88" applyNumberFormat="1" applyFont="1" applyBorder="1"/>
    <xf numFmtId="44" fontId="23" fillId="0" borderId="17" xfId="0" applyNumberFormat="1" applyFont="1" applyBorder="1"/>
    <xf numFmtId="0" fontId="23" fillId="0" borderId="14" xfId="0" applyFont="1" applyBorder="1" applyAlignment="1">
      <alignment horizontal="center" vertical="center" wrapText="1"/>
    </xf>
    <xf numFmtId="0" fontId="35" fillId="0" borderId="15" xfId="79" applyFont="1" applyBorder="1" applyAlignment="1">
      <alignment horizontal="center" vertical="center" wrapText="1"/>
    </xf>
    <xf numFmtId="0" fontId="35" fillId="0" borderId="14" xfId="79" applyFont="1" applyBorder="1" applyAlignment="1">
      <alignment horizontal="center" vertical="center" wrapText="1"/>
    </xf>
    <xf numFmtId="3" fontId="24" fillId="0" borderId="14" xfId="0" applyNumberFormat="1" applyFont="1" applyFill="1" applyBorder="1" applyAlignment="1">
      <alignment horizontal="center" vertical="center" wrapText="1"/>
    </xf>
    <xf numFmtId="3" fontId="24" fillId="0" borderId="17" xfId="0" applyNumberFormat="1" applyFont="1" applyFill="1" applyBorder="1" applyAlignment="1">
      <alignment horizontal="right" wrapText="1"/>
    </xf>
    <xf numFmtId="0" fontId="4" fillId="0" borderId="0" xfId="78"/>
    <xf numFmtId="170" fontId="4" fillId="0" borderId="0" xfId="78" applyNumberFormat="1"/>
    <xf numFmtId="0" fontId="5" fillId="0" borderId="0" xfId="78" applyFont="1"/>
    <xf numFmtId="0" fontId="31" fillId="0" borderId="0" xfId="83" applyFont="1" applyAlignment="1">
      <alignment horizontal="center" vertical="top"/>
    </xf>
    <xf numFmtId="0" fontId="31" fillId="0" borderId="0" xfId="83" applyFont="1"/>
    <xf numFmtId="0" fontId="31" fillId="0" borderId="0" xfId="83" applyFont="1" applyAlignment="1">
      <alignment textRotation="90"/>
    </xf>
    <xf numFmtId="0" fontId="31" fillId="0" borderId="41" xfId="83" applyFont="1" applyBorder="1"/>
    <xf numFmtId="0" fontId="31" fillId="0" borderId="41" xfId="83" applyFont="1" applyBorder="1" applyAlignment="1">
      <alignment horizontal="right" wrapText="1"/>
    </xf>
    <xf numFmtId="0" fontId="31" fillId="0" borderId="41" xfId="83" applyFont="1" applyBorder="1" applyAlignment="1">
      <alignment horizontal="right"/>
    </xf>
    <xf numFmtId="2" fontId="31" fillId="0" borderId="41" xfId="83" applyNumberFormat="1" applyFont="1" applyBorder="1" applyAlignment="1">
      <alignment horizontal="right"/>
    </xf>
    <xf numFmtId="0" fontId="32" fillId="0" borderId="0" xfId="83" applyFont="1" applyAlignment="1">
      <alignment horizontal="right"/>
    </xf>
    <xf numFmtId="0" fontId="31" fillId="0" borderId="0" xfId="83" applyFont="1" applyAlignment="1">
      <alignment horizontal="right" wrapText="1"/>
    </xf>
    <xf numFmtId="0" fontId="31" fillId="0" borderId="0" xfId="83" applyFont="1" applyAlignment="1">
      <alignment horizontal="right"/>
    </xf>
    <xf numFmtId="2" fontId="31" fillId="0" borderId="0" xfId="83" applyNumberFormat="1" applyFont="1" applyAlignment="1">
      <alignment horizontal="right"/>
    </xf>
    <xf numFmtId="182" fontId="31" fillId="0" borderId="0" xfId="83" applyNumberFormat="1" applyFont="1" applyAlignment="1">
      <alignment horizontal="right" wrapText="1"/>
    </xf>
    <xf numFmtId="0" fontId="4" fillId="0" borderId="0" xfId="78" applyFont="1" applyAlignment="1">
      <alignment horizontal="center" vertical="top" wrapText="1"/>
    </xf>
    <xf numFmtId="0" fontId="4" fillId="0" borderId="0" xfId="78" applyFont="1" applyFill="1" applyBorder="1" applyAlignment="1">
      <alignment horizontal="center" vertical="top" wrapText="1"/>
    </xf>
    <xf numFmtId="9" fontId="4" fillId="0" borderId="0" xfId="78" applyNumberFormat="1"/>
    <xf numFmtId="0" fontId="4" fillId="0" borderId="0" xfId="78" applyAlignment="1">
      <alignment horizontal="center"/>
    </xf>
    <xf numFmtId="0" fontId="4" fillId="0" borderId="0" xfId="78" applyFont="1"/>
    <xf numFmtId="0" fontId="27" fillId="0" borderId="42" xfId="78" applyFont="1" applyFill="1" applyBorder="1" applyAlignment="1">
      <alignment horizontal="left"/>
    </xf>
    <xf numFmtId="3" fontId="27" fillId="0" borderId="12" xfId="78" applyNumberFormat="1" applyFont="1" applyFill="1" applyBorder="1" applyAlignment="1"/>
    <xf numFmtId="42" fontId="1" fillId="0" borderId="12" xfId="75" applyNumberFormat="1" applyFont="1" applyFill="1" applyBorder="1" applyAlignment="1"/>
    <xf numFmtId="8" fontId="27" fillId="0" borderId="12" xfId="78" applyNumberFormat="1" applyFont="1" applyFill="1" applyBorder="1" applyAlignment="1"/>
    <xf numFmtId="42" fontId="27" fillId="0" borderId="12" xfId="78" applyNumberFormat="1" applyFont="1" applyBorder="1"/>
    <xf numFmtId="0" fontId="28" fillId="0" borderId="43" xfId="78" applyFont="1" applyFill="1" applyBorder="1" applyAlignment="1">
      <alignment horizontal="left"/>
    </xf>
    <xf numFmtId="3" fontId="27" fillId="0" borderId="44" xfId="78" applyNumberFormat="1" applyFont="1" applyFill="1" applyBorder="1" applyAlignment="1"/>
    <xf numFmtId="42" fontId="1" fillId="0" borderId="44" xfId="75" applyNumberFormat="1" applyFont="1" applyFill="1" applyBorder="1" applyAlignment="1"/>
    <xf numFmtId="8" fontId="27" fillId="0" borderId="44" xfId="78" applyNumberFormat="1" applyFont="1" applyFill="1" applyBorder="1" applyAlignment="1"/>
    <xf numFmtId="0" fontId="27" fillId="0" borderId="0" xfId="78" applyFont="1"/>
    <xf numFmtId="0" fontId="27" fillId="0" borderId="0" xfId="78" applyFont="1" applyAlignment="1">
      <alignment horizontal="center"/>
    </xf>
    <xf numFmtId="0" fontId="27" fillId="0" borderId="34" xfId="78" applyFont="1" applyBorder="1"/>
    <xf numFmtId="0" fontId="27" fillId="0" borderId="0" xfId="78" applyFont="1" applyBorder="1"/>
    <xf numFmtId="170" fontId="1" fillId="0" borderId="12" xfId="75" applyNumberFormat="1" applyFont="1" applyFill="1" applyBorder="1" applyAlignment="1"/>
    <xf numFmtId="9" fontId="27" fillId="0" borderId="34" xfId="78" applyNumberFormat="1" applyFont="1" applyBorder="1"/>
    <xf numFmtId="170" fontId="1" fillId="0" borderId="44" xfId="75" applyNumberFormat="1" applyFont="1" applyFill="1" applyBorder="1" applyAlignment="1"/>
    <xf numFmtId="184" fontId="1" fillId="0" borderId="12" xfId="75" applyNumberFormat="1" applyFont="1" applyFill="1" applyBorder="1" applyAlignment="1"/>
    <xf numFmtId="8" fontId="27" fillId="0" borderId="40" xfId="78" applyNumberFormat="1" applyFont="1" applyFill="1" applyBorder="1" applyAlignment="1"/>
    <xf numFmtId="184" fontId="1" fillId="0" borderId="44" xfId="75" applyNumberFormat="1" applyFont="1" applyFill="1" applyBorder="1" applyAlignment="1"/>
    <xf numFmtId="8" fontId="27" fillId="0" borderId="45" xfId="78" applyNumberFormat="1" applyFont="1" applyFill="1" applyBorder="1" applyAlignment="1"/>
    <xf numFmtId="0" fontId="27" fillId="0" borderId="0" xfId="83" applyFont="1" applyAlignment="1">
      <alignment horizontal="center" vertical="top" wrapText="1"/>
    </xf>
    <xf numFmtId="0" fontId="27" fillId="0" borderId="38" xfId="83" applyFont="1" applyBorder="1" applyAlignment="1">
      <alignment horizontal="center" vertical="top" wrapText="1"/>
    </xf>
    <xf numFmtId="2" fontId="27" fillId="0" borderId="38" xfId="83" applyNumberFormat="1" applyFont="1" applyBorder="1" applyAlignment="1">
      <alignment horizontal="center" vertical="top" wrapText="1"/>
    </xf>
    <xf numFmtId="0" fontId="28" fillId="0" borderId="0" xfId="83" applyFont="1"/>
    <xf numFmtId="3" fontId="27" fillId="0" borderId="0" xfId="83" applyNumberFormat="1" applyFont="1" applyFill="1" applyAlignment="1">
      <alignment horizontal="right" wrapText="1"/>
    </xf>
    <xf numFmtId="164" fontId="27" fillId="0" borderId="39" xfId="72" applyNumberFormat="1" applyFont="1" applyFill="1" applyBorder="1" applyAlignment="1">
      <alignment horizontal="right"/>
    </xf>
    <xf numFmtId="0" fontId="28" fillId="0" borderId="41" xfId="83" applyFont="1" applyBorder="1"/>
    <xf numFmtId="0" fontId="27" fillId="0" borderId="41" xfId="83" applyFont="1" applyBorder="1" applyAlignment="1">
      <alignment horizontal="right" wrapText="1"/>
    </xf>
    <xf numFmtId="0" fontId="27" fillId="0" borderId="41" xfId="83" applyFont="1" applyFill="1" applyBorder="1" applyAlignment="1">
      <alignment horizontal="right" wrapText="1"/>
    </xf>
    <xf numFmtId="0" fontId="27" fillId="0" borderId="46" xfId="83" applyFont="1" applyBorder="1" applyAlignment="1">
      <alignment horizontal="right"/>
    </xf>
    <xf numFmtId="2" fontId="27" fillId="0" borderId="46" xfId="83" applyNumberFormat="1" applyFont="1" applyBorder="1" applyAlignment="1">
      <alignment horizontal="right"/>
    </xf>
    <xf numFmtId="0" fontId="27" fillId="0" borderId="0" xfId="83" applyFont="1" applyAlignment="1">
      <alignment horizontal="right"/>
    </xf>
    <xf numFmtId="0" fontId="27" fillId="0" borderId="0" xfId="83" applyFont="1" applyFill="1" applyAlignment="1">
      <alignment horizontal="right" wrapText="1"/>
    </xf>
    <xf numFmtId="0" fontId="27" fillId="0" borderId="39" xfId="83" applyFont="1" applyFill="1" applyBorder="1" applyAlignment="1">
      <alignment horizontal="right"/>
    </xf>
    <xf numFmtId="1" fontId="27" fillId="0" borderId="39" xfId="83" applyNumberFormat="1" applyFont="1" applyFill="1" applyBorder="1" applyAlignment="1">
      <alignment horizontal="right"/>
    </xf>
    <xf numFmtId="0" fontId="27" fillId="0" borderId="0" xfId="83" applyFont="1" applyFill="1" applyBorder="1" applyAlignment="1">
      <alignment horizontal="right"/>
    </xf>
    <xf numFmtId="0" fontId="27" fillId="0" borderId="0" xfId="83" applyFont="1" applyFill="1" applyBorder="1" applyAlignment="1">
      <alignment horizontal="right" wrapText="1"/>
    </xf>
    <xf numFmtId="0" fontId="27" fillId="0" borderId="0" xfId="83" applyFont="1" applyFill="1" applyAlignment="1">
      <alignment horizontal="right"/>
    </xf>
    <xf numFmtId="0" fontId="27" fillId="0" borderId="36" xfId="83" applyFont="1" applyFill="1" applyBorder="1" applyAlignment="1">
      <alignment horizontal="right"/>
    </xf>
    <xf numFmtId="0" fontId="27" fillId="0" borderId="36" xfId="83" applyFont="1" applyFill="1" applyBorder="1" applyAlignment="1">
      <alignment horizontal="right" wrapText="1"/>
    </xf>
    <xf numFmtId="0" fontId="27" fillId="0" borderId="35" xfId="83" applyFont="1" applyFill="1" applyBorder="1" applyAlignment="1">
      <alignment horizontal="right"/>
    </xf>
    <xf numFmtId="1" fontId="27" fillId="0" borderId="35" xfId="83" applyNumberFormat="1" applyFont="1" applyFill="1" applyBorder="1" applyAlignment="1">
      <alignment horizontal="right"/>
    </xf>
    <xf numFmtId="0" fontId="27" fillId="0" borderId="36" xfId="83" applyFont="1" applyBorder="1" applyAlignment="1">
      <alignment horizontal="right"/>
    </xf>
    <xf numFmtId="0" fontId="28" fillId="0" borderId="0" xfId="83" applyFont="1" applyFill="1" applyAlignment="1">
      <alignment horizontal="left"/>
    </xf>
    <xf numFmtId="0" fontId="27" fillId="0" borderId="0" xfId="83" applyFont="1" applyAlignment="1">
      <alignment horizontal="right" wrapText="1"/>
    </xf>
    <xf numFmtId="171" fontId="27" fillId="0" borderId="0" xfId="83" applyNumberFormat="1" applyFont="1" applyAlignment="1">
      <alignment horizontal="right" wrapText="1"/>
    </xf>
    <xf numFmtId="8" fontId="27" fillId="0" borderId="0" xfId="83" applyNumberFormat="1" applyFont="1" applyAlignment="1">
      <alignment horizontal="right" wrapText="1"/>
    </xf>
    <xf numFmtId="0" fontId="27" fillId="0" borderId="39" xfId="83" applyFont="1" applyBorder="1" applyAlignment="1">
      <alignment horizontal="right"/>
    </xf>
    <xf numFmtId="2" fontId="27" fillId="0" borderId="39" xfId="83" applyNumberFormat="1" applyFont="1" applyBorder="1" applyAlignment="1">
      <alignment horizontal="right"/>
    </xf>
    <xf numFmtId="171" fontId="27" fillId="0" borderId="39" xfId="83" applyNumberFormat="1" applyFont="1" applyBorder="1" applyAlignment="1">
      <alignment horizontal="right"/>
    </xf>
    <xf numFmtId="8" fontId="27" fillId="0" borderId="0" xfId="83" applyNumberFormat="1" applyFont="1" applyBorder="1" applyAlignment="1">
      <alignment horizontal="right" wrapText="1"/>
    </xf>
    <xf numFmtId="171" fontId="27" fillId="0" borderId="0" xfId="83" applyNumberFormat="1" applyFont="1" applyBorder="1" applyAlignment="1">
      <alignment horizontal="right" wrapText="1"/>
    </xf>
    <xf numFmtId="1" fontId="27" fillId="0" borderId="39" xfId="83" applyNumberFormat="1" applyFont="1" applyBorder="1" applyAlignment="1">
      <alignment horizontal="right"/>
    </xf>
    <xf numFmtId="169" fontId="27" fillId="0" borderId="0" xfId="72" applyNumberFormat="1" applyFont="1" applyAlignment="1">
      <alignment horizontal="right" wrapText="1"/>
    </xf>
    <xf numFmtId="169" fontId="27" fillId="0" borderId="39" xfId="72" applyNumberFormat="1" applyFont="1" applyBorder="1" applyAlignment="1">
      <alignment horizontal="right"/>
    </xf>
    <xf numFmtId="2" fontId="27" fillId="0" borderId="0" xfId="83" applyNumberFormat="1" applyFont="1" applyAlignment="1">
      <alignment horizontal="right" wrapText="1"/>
    </xf>
    <xf numFmtId="2" fontId="27" fillId="0" borderId="39" xfId="83" applyNumberFormat="1" applyFont="1" applyBorder="1" applyAlignment="1">
      <alignment horizontal="right" wrapText="1"/>
    </xf>
    <xf numFmtId="165" fontId="27" fillId="0" borderId="0" xfId="72" applyNumberFormat="1" applyFont="1" applyAlignment="1">
      <alignment horizontal="right" wrapText="1"/>
    </xf>
    <xf numFmtId="165" fontId="27" fillId="0" borderId="39" xfId="72" applyNumberFormat="1" applyFont="1" applyBorder="1" applyAlignment="1">
      <alignment horizontal="right"/>
    </xf>
    <xf numFmtId="165" fontId="27" fillId="0" borderId="0" xfId="70" applyNumberFormat="1" applyFont="1" applyAlignment="1">
      <alignment horizontal="right" wrapText="1"/>
    </xf>
    <xf numFmtId="165" fontId="27" fillId="0" borderId="39" xfId="70" applyNumberFormat="1" applyFont="1" applyBorder="1" applyAlignment="1">
      <alignment horizontal="right"/>
    </xf>
    <xf numFmtId="0" fontId="27" fillId="0" borderId="0" xfId="83" applyFont="1" applyBorder="1" applyAlignment="1">
      <alignment horizontal="right"/>
    </xf>
    <xf numFmtId="0" fontId="27" fillId="0" borderId="0" xfId="83" applyFont="1" applyBorder="1" applyAlignment="1">
      <alignment horizontal="right" wrapText="1"/>
    </xf>
    <xf numFmtId="0" fontId="27" fillId="0" borderId="39" xfId="83" applyFont="1" applyBorder="1" applyAlignment="1">
      <alignment horizontal="right" wrapText="1"/>
    </xf>
    <xf numFmtId="169" fontId="27" fillId="0" borderId="0" xfId="72" applyNumberFormat="1" applyFont="1" applyBorder="1" applyAlignment="1">
      <alignment horizontal="right" wrapText="1"/>
    </xf>
    <xf numFmtId="169" fontId="27" fillId="0" borderId="39" xfId="72" applyNumberFormat="1" applyFont="1" applyBorder="1" applyAlignment="1">
      <alignment horizontal="right" wrapText="1"/>
    </xf>
    <xf numFmtId="3" fontId="27" fillId="0" borderId="0" xfId="83" applyNumberFormat="1" applyFont="1" applyAlignment="1">
      <alignment horizontal="right" wrapText="1"/>
    </xf>
    <xf numFmtId="3" fontId="27" fillId="0" borderId="39" xfId="83" applyNumberFormat="1" applyFont="1" applyBorder="1" applyAlignment="1">
      <alignment horizontal="right"/>
    </xf>
    <xf numFmtId="9" fontId="27" fillId="0" borderId="0" xfId="83" applyNumberFormat="1" applyFont="1" applyAlignment="1">
      <alignment horizontal="right" wrapText="1"/>
    </xf>
    <xf numFmtId="9" fontId="27" fillId="0" borderId="39" xfId="88" applyFont="1" applyBorder="1" applyAlignment="1">
      <alignment horizontal="right"/>
    </xf>
    <xf numFmtId="9" fontId="27" fillId="0" borderId="39" xfId="83" applyNumberFormat="1" applyFont="1" applyBorder="1" applyAlignment="1">
      <alignment horizontal="right"/>
    </xf>
    <xf numFmtId="9" fontId="27" fillId="0" borderId="36" xfId="83" applyNumberFormat="1" applyFont="1" applyBorder="1" applyAlignment="1">
      <alignment horizontal="right" wrapText="1"/>
    </xf>
    <xf numFmtId="0" fontId="27" fillId="0" borderId="35" xfId="83" applyFont="1" applyBorder="1" applyAlignment="1">
      <alignment horizontal="right"/>
    </xf>
    <xf numFmtId="9" fontId="27" fillId="0" borderId="35" xfId="83" applyNumberFormat="1" applyFont="1" applyBorder="1" applyAlignment="1">
      <alignment horizontal="right"/>
    </xf>
    <xf numFmtId="171" fontId="27" fillId="0" borderId="0" xfId="76" applyNumberFormat="1" applyFont="1" applyAlignment="1">
      <alignment horizontal="right" wrapText="1"/>
    </xf>
    <xf numFmtId="0" fontId="28" fillId="0" borderId="37" xfId="83" applyFont="1" applyBorder="1"/>
    <xf numFmtId="0" fontId="27" fillId="0" borderId="37" xfId="83" applyFont="1" applyBorder="1" applyAlignment="1">
      <alignment horizontal="right" wrapText="1"/>
    </xf>
    <xf numFmtId="0" fontId="27" fillId="0" borderId="12" xfId="83" applyFont="1" applyBorder="1" applyAlignment="1">
      <alignment horizontal="right"/>
    </xf>
    <xf numFmtId="2" fontId="27" fillId="0" borderId="12" xfId="83" applyNumberFormat="1" applyFont="1" applyBorder="1" applyAlignment="1">
      <alignment horizontal="right"/>
    </xf>
    <xf numFmtId="0" fontId="28" fillId="0" borderId="10" xfId="83" applyFont="1" applyBorder="1" applyAlignment="1">
      <alignment horizontal="left"/>
    </xf>
    <xf numFmtId="0" fontId="27" fillId="0" borderId="10" xfId="83" applyFont="1" applyBorder="1" applyAlignment="1">
      <alignment horizontal="right" wrapText="1"/>
    </xf>
    <xf numFmtId="0" fontId="27" fillId="0" borderId="38" xfId="83" applyFont="1" applyBorder="1" applyAlignment="1">
      <alignment horizontal="right"/>
    </xf>
    <xf numFmtId="1" fontId="27" fillId="0" borderId="38" xfId="83" applyNumberFormat="1" applyFont="1" applyBorder="1" applyAlignment="1">
      <alignment horizontal="right"/>
    </xf>
    <xf numFmtId="0" fontId="27" fillId="0" borderId="0" xfId="83" applyFont="1" applyAlignment="1">
      <alignment horizontal="center"/>
    </xf>
    <xf numFmtId="0" fontId="28" fillId="0" borderId="10" xfId="83" applyFont="1" applyBorder="1"/>
    <xf numFmtId="2" fontId="27" fillId="0" borderId="38" xfId="83" applyNumberFormat="1" applyFont="1" applyBorder="1" applyAlignment="1">
      <alignment horizontal="right"/>
    </xf>
    <xf numFmtId="0" fontId="27" fillId="0" borderId="36" xfId="83" applyFont="1" applyBorder="1" applyAlignment="1">
      <alignment horizontal="right" wrapText="1"/>
    </xf>
    <xf numFmtId="1" fontId="27" fillId="0" borderId="35" xfId="83" applyNumberFormat="1" applyFont="1" applyBorder="1" applyAlignment="1">
      <alignment horizontal="right"/>
    </xf>
    <xf numFmtId="2" fontId="27" fillId="0" borderId="35" xfId="83" applyNumberFormat="1" applyFont="1" applyBorder="1" applyAlignment="1">
      <alignment horizontal="right"/>
    </xf>
    <xf numFmtId="0" fontId="27" fillId="0" borderId="0" xfId="83" applyFont="1"/>
    <xf numFmtId="0" fontId="28" fillId="0" borderId="0" xfId="83" applyFont="1" applyAlignment="1">
      <alignment horizontal="right"/>
    </xf>
    <xf numFmtId="3" fontId="27" fillId="0" borderId="39" xfId="83" applyNumberFormat="1" applyFont="1" applyBorder="1" applyAlignment="1">
      <alignment horizontal="right" wrapText="1"/>
    </xf>
    <xf numFmtId="0" fontId="28" fillId="0" borderId="0" xfId="83" applyFont="1" applyBorder="1" applyAlignment="1">
      <alignment horizontal="right"/>
    </xf>
    <xf numFmtId="3" fontId="27" fillId="0" borderId="0" xfId="83" applyNumberFormat="1" applyFont="1" applyBorder="1" applyAlignment="1">
      <alignment horizontal="right" wrapText="1"/>
    </xf>
    <xf numFmtId="3" fontId="27" fillId="0" borderId="36" xfId="83" applyNumberFormat="1" applyFont="1" applyBorder="1" applyAlignment="1">
      <alignment horizontal="right" wrapText="1"/>
    </xf>
    <xf numFmtId="0" fontId="28" fillId="0" borderId="0" xfId="83" applyFont="1" applyBorder="1" applyAlignment="1">
      <alignment horizontal="left"/>
    </xf>
    <xf numFmtId="3" fontId="27" fillId="0" borderId="38" xfId="83" applyNumberFormat="1" applyFont="1" applyBorder="1" applyAlignment="1">
      <alignment horizontal="right"/>
    </xf>
    <xf numFmtId="0" fontId="28" fillId="0" borderId="47" xfId="83" applyFont="1" applyFill="1" applyBorder="1"/>
    <xf numFmtId="3" fontId="27" fillId="0" borderId="47" xfId="83" applyNumberFormat="1" applyFont="1" applyBorder="1" applyAlignment="1">
      <alignment horizontal="right" wrapText="1"/>
    </xf>
    <xf numFmtId="3" fontId="27" fillId="0" borderId="48" xfId="83" applyNumberFormat="1" applyFont="1" applyBorder="1" applyAlignment="1">
      <alignment horizontal="right"/>
    </xf>
    <xf numFmtId="2" fontId="27" fillId="0" borderId="48" xfId="83" applyNumberFormat="1" applyFont="1" applyBorder="1" applyAlignment="1">
      <alignment horizontal="right"/>
    </xf>
    <xf numFmtId="0" fontId="27" fillId="0" borderId="11" xfId="83" applyFont="1" applyBorder="1" applyAlignment="1">
      <alignment horizontal="right" wrapText="1"/>
    </xf>
    <xf numFmtId="0" fontId="27" fillId="0" borderId="49" xfId="83" applyFont="1" applyBorder="1" applyAlignment="1">
      <alignment horizontal="right"/>
    </xf>
    <xf numFmtId="1" fontId="27" fillId="0" borderId="49" xfId="83" applyNumberFormat="1" applyFont="1" applyBorder="1" applyAlignment="1">
      <alignment horizontal="right"/>
    </xf>
    <xf numFmtId="0" fontId="28" fillId="0" borderId="36" xfId="83" applyFont="1" applyBorder="1" applyAlignment="1">
      <alignment horizontal="right"/>
    </xf>
    <xf numFmtId="9" fontId="27" fillId="0" borderId="35" xfId="83" applyNumberFormat="1" applyFont="1" applyBorder="1" applyAlignment="1">
      <alignment horizontal="right" wrapText="1"/>
    </xf>
    <xf numFmtId="3" fontId="27" fillId="0" borderId="35" xfId="83" applyNumberFormat="1" applyFont="1" applyBorder="1" applyAlignment="1">
      <alignment horizontal="right"/>
    </xf>
    <xf numFmtId="3" fontId="27" fillId="0" borderId="49" xfId="83" applyNumberFormat="1" applyFont="1" applyBorder="1" applyAlignment="1">
      <alignment horizontal="right" wrapText="1"/>
    </xf>
    <xf numFmtId="0" fontId="28" fillId="0" borderId="41" xfId="83" applyFont="1" applyFill="1" applyBorder="1"/>
    <xf numFmtId="2" fontId="27" fillId="0" borderId="49" xfId="83" applyNumberFormat="1" applyFont="1" applyBorder="1" applyAlignment="1">
      <alignment horizontal="right"/>
    </xf>
    <xf numFmtId="44" fontId="27" fillId="0" borderId="39" xfId="73" applyFont="1" applyBorder="1" applyAlignment="1">
      <alignment horizontal="right"/>
    </xf>
    <xf numFmtId="1" fontId="27" fillId="0" borderId="0" xfId="83" applyNumberFormat="1" applyFont="1" applyBorder="1" applyAlignment="1">
      <alignment horizontal="right" wrapText="1"/>
    </xf>
    <xf numFmtId="171" fontId="27" fillId="0" borderId="0" xfId="83" applyNumberFormat="1" applyFont="1" applyFill="1" applyAlignment="1">
      <alignment horizontal="right" wrapText="1"/>
    </xf>
    <xf numFmtId="8" fontId="27" fillId="0" borderId="0" xfId="83" applyNumberFormat="1" applyFont="1" applyFill="1" applyAlignment="1">
      <alignment horizontal="right" wrapText="1"/>
    </xf>
    <xf numFmtId="0" fontId="27" fillId="0" borderId="0" xfId="83" applyFont="1" applyFill="1" applyAlignment="1">
      <alignment horizontal="center" vertical="top" wrapText="1"/>
    </xf>
    <xf numFmtId="172" fontId="23" fillId="0" borderId="17" xfId="0" applyNumberFormat="1" applyFont="1" applyBorder="1"/>
    <xf numFmtId="44" fontId="35" fillId="0" borderId="14" xfId="79" applyNumberFormat="1" applyFont="1" applyBorder="1" applyAlignment="1">
      <alignment horizontal="center" vertical="center" wrapText="1"/>
    </xf>
    <xf numFmtId="44" fontId="23" fillId="0" borderId="17" xfId="0" applyNumberFormat="1" applyFont="1" applyBorder="1"/>
    <xf numFmtId="0" fontId="23" fillId="0" borderId="14" xfId="0" applyFont="1" applyBorder="1" applyAlignment="1">
      <alignment horizontal="center" vertical="center" wrapText="1"/>
    </xf>
    <xf numFmtId="0" fontId="35" fillId="0" borderId="15" xfId="79" applyFont="1" applyBorder="1" applyAlignment="1">
      <alignment horizontal="center" vertical="center" wrapText="1"/>
    </xf>
    <xf numFmtId="0" fontId="35" fillId="0" borderId="14" xfId="79" applyFont="1" applyBorder="1" applyAlignment="1">
      <alignment horizontal="center" vertical="center" wrapText="1"/>
    </xf>
    <xf numFmtId="44" fontId="23" fillId="0" borderId="14" xfId="73" applyFont="1" applyBorder="1" applyAlignment="1">
      <alignment horizontal="center" vertical="center" wrapText="1"/>
    </xf>
    <xf numFmtId="8" fontId="25" fillId="0" borderId="17" xfId="0" applyNumberFormat="1" applyFont="1" applyFill="1" applyBorder="1"/>
    <xf numFmtId="8" fontId="25" fillId="0" borderId="14" xfId="0" applyNumberFormat="1" applyFont="1" applyFill="1" applyBorder="1"/>
    <xf numFmtId="0" fontId="0" fillId="0" borderId="0" xfId="0"/>
    <xf numFmtId="8" fontId="25" fillId="0" borderId="20" xfId="0" applyNumberFormat="1" applyFont="1" applyFill="1" applyBorder="1"/>
    <xf numFmtId="170" fontId="25" fillId="0" borderId="14" xfId="0" applyNumberFormat="1" applyFont="1" applyFill="1" applyBorder="1"/>
    <xf numFmtId="172" fontId="24" fillId="0" borderId="17" xfId="22" applyNumberFormat="1" applyFont="1" applyFill="1" applyBorder="1" applyAlignment="1">
      <alignment horizontal="right"/>
    </xf>
    <xf numFmtId="172" fontId="23" fillId="0" borderId="17" xfId="0" applyNumberFormat="1" applyFont="1" applyFill="1" applyBorder="1"/>
    <xf numFmtId="172" fontId="24" fillId="0" borderId="17" xfId="22" applyNumberFormat="1" applyFont="1" applyBorder="1" applyAlignment="1">
      <alignment horizontal="right"/>
    </xf>
    <xf numFmtId="172" fontId="24" fillId="0" borderId="17" xfId="0" applyNumberFormat="1" applyFont="1" applyFill="1" applyBorder="1" applyAlignment="1">
      <alignment horizontal="right"/>
    </xf>
    <xf numFmtId="172" fontId="24" fillId="0" borderId="17" xfId="0" applyNumberFormat="1" applyFont="1" applyBorder="1" applyAlignment="1">
      <alignment horizontal="right"/>
    </xf>
    <xf numFmtId="172" fontId="24" fillId="0" borderId="17" xfId="3" applyNumberFormat="1" applyFont="1" applyFill="1" applyBorder="1" applyAlignment="1"/>
    <xf numFmtId="172" fontId="23" fillId="0" borderId="17" xfId="3" applyNumberFormat="1" applyFont="1" applyFill="1" applyBorder="1" applyAlignment="1"/>
    <xf numFmtId="172" fontId="24" fillId="0" borderId="17" xfId="3" applyNumberFormat="1" applyFont="1" applyFill="1" applyBorder="1" applyAlignment="1">
      <alignment horizontal="right"/>
    </xf>
    <xf numFmtId="172" fontId="23" fillId="0" borderId="17" xfId="65" applyNumberFormat="1" applyFont="1" applyFill="1" applyBorder="1" applyAlignment="1">
      <alignment horizontal="right"/>
    </xf>
    <xf numFmtId="8" fontId="25" fillId="0" borderId="15" xfId="0" applyNumberFormat="1" applyFont="1" applyFill="1" applyBorder="1"/>
    <xf numFmtId="172" fontId="23" fillId="0" borderId="23" xfId="0" applyNumberFormat="1" applyFont="1" applyBorder="1"/>
    <xf numFmtId="8" fontId="25" fillId="0" borderId="21" xfId="0" applyNumberFormat="1" applyFont="1" applyFill="1" applyBorder="1"/>
    <xf numFmtId="8" fontId="25" fillId="0" borderId="18" xfId="0" applyNumberFormat="1" applyFont="1" applyFill="1" applyBorder="1"/>
    <xf numFmtId="172" fontId="23" fillId="0" borderId="17" xfId="65" applyNumberFormat="1" applyFont="1" applyFill="1" applyBorder="1"/>
    <xf numFmtId="44" fontId="35" fillId="0" borderId="14" xfId="73" applyFont="1" applyBorder="1" applyAlignment="1">
      <alignment horizontal="center" vertical="center" wrapText="1"/>
    </xf>
    <xf numFmtId="44" fontId="23" fillId="0" borderId="18" xfId="22" applyFont="1" applyBorder="1"/>
    <xf numFmtId="44" fontId="24" fillId="0" borderId="17" xfId="0" applyNumberFormat="1" applyFont="1" applyBorder="1" applyAlignment="1">
      <alignment horizontal="right"/>
    </xf>
    <xf numFmtId="170" fontId="23" fillId="0" borderId="17" xfId="0" applyNumberFormat="1" applyFont="1" applyBorder="1"/>
    <xf numFmtId="44" fontId="24" fillId="0" borderId="18" xfId="22" applyFont="1" applyBorder="1" applyAlignment="1">
      <alignment horizontal="right"/>
    </xf>
    <xf numFmtId="170" fontId="24" fillId="0" borderId="17" xfId="0" applyNumberFormat="1" applyFont="1" applyBorder="1" applyAlignment="1">
      <alignment horizontal="right"/>
    </xf>
    <xf numFmtId="170" fontId="24" fillId="0" borderId="17" xfId="2" applyNumberFormat="1" applyFont="1" applyBorder="1" applyAlignment="1">
      <alignment horizontal="right"/>
    </xf>
    <xf numFmtId="0" fontId="23" fillId="0" borderId="14" xfId="63" applyFont="1" applyBorder="1" applyAlignment="1">
      <alignment horizontal="center" vertical="center" wrapText="1"/>
    </xf>
    <xf numFmtId="3" fontId="23" fillId="0" borderId="18" xfId="1" applyNumberFormat="1" applyFont="1" applyFill="1" applyBorder="1" applyAlignment="1">
      <alignment horizontal="right" vertical="center"/>
    </xf>
    <xf numFmtId="0" fontId="27" fillId="0" borderId="50" xfId="78" applyFont="1" applyFill="1" applyBorder="1" applyAlignment="1">
      <alignment horizontal="center" vertical="top" wrapText="1"/>
    </xf>
    <xf numFmtId="0" fontId="27" fillId="0" borderId="51" xfId="78" applyFont="1" applyFill="1" applyBorder="1" applyAlignment="1">
      <alignment horizontal="center" vertical="top" wrapText="1"/>
    </xf>
    <xf numFmtId="0" fontId="27" fillId="0" borderId="52" xfId="78" applyFont="1" applyFill="1" applyBorder="1" applyAlignment="1">
      <alignment horizontal="center" vertical="top" wrapText="1"/>
    </xf>
    <xf numFmtId="2" fontId="28" fillId="0" borderId="49" xfId="83" applyNumberFormat="1" applyFont="1" applyFill="1" applyBorder="1" applyAlignment="1">
      <alignment horizontal="right" wrapText="1"/>
    </xf>
  </cellXfs>
  <cellStyles count="127">
    <cellStyle name="20% - Accent1" xfId="40" builtinId="30" customBuiltin="1"/>
    <cellStyle name="20% - Accent2" xfId="44" builtinId="34" customBuiltin="1"/>
    <cellStyle name="20% - Accent3" xfId="48" builtinId="38" customBuiltin="1"/>
    <cellStyle name="20% - Accent4" xfId="52" builtinId="42" customBuiltin="1"/>
    <cellStyle name="20% - Accent5" xfId="56" builtinId="46" customBuiltin="1"/>
    <cellStyle name="20% - Accent6" xfId="60" builtinId="50" customBuiltin="1"/>
    <cellStyle name="40% - Accent1" xfId="41" builtinId="31" customBuiltin="1"/>
    <cellStyle name="40% - Accent2" xfId="45" builtinId="35" customBuiltin="1"/>
    <cellStyle name="40% - Accent3" xfId="49" builtinId="39" customBuiltin="1"/>
    <cellStyle name="40% - Accent4" xfId="53" builtinId="43" customBuiltin="1"/>
    <cellStyle name="40% - Accent5" xfId="57" builtinId="47" customBuiltin="1"/>
    <cellStyle name="40% - Accent6" xfId="61" builtinId="51" customBuiltin="1"/>
    <cellStyle name="60% - Accent1" xfId="42" builtinId="32" customBuiltin="1"/>
    <cellStyle name="60% - Accent2" xfId="46" builtinId="36" customBuiltin="1"/>
    <cellStyle name="60% - Accent3" xfId="50" builtinId="40" customBuiltin="1"/>
    <cellStyle name="60% - Accent4" xfId="54" builtinId="44" customBuiltin="1"/>
    <cellStyle name="60% - Accent5" xfId="58" builtinId="48" customBuiltin="1"/>
    <cellStyle name="60% - Accent6" xfId="62" builtinId="52" customBuiltin="1"/>
    <cellStyle name="Accent1" xfId="39" builtinId="29" customBuiltin="1"/>
    <cellStyle name="Accent2" xfId="43" builtinId="33" customBuiltin="1"/>
    <cellStyle name="Accent3" xfId="47" builtinId="37" customBuiltin="1"/>
    <cellStyle name="Accent4" xfId="51" builtinId="41" customBuiltin="1"/>
    <cellStyle name="Accent5" xfId="55" builtinId="45" customBuiltin="1"/>
    <cellStyle name="Accent6" xfId="59" builtinId="49" customBuiltin="1"/>
    <cellStyle name="Bad" xfId="29" builtinId="27" customBuiltin="1"/>
    <cellStyle name="Calculation" xfId="33" builtinId="22" customBuiltin="1"/>
    <cellStyle name="Check Cell" xfId="35" builtinId="23" customBuiltin="1"/>
    <cellStyle name="Comma" xfId="1" builtinId="3"/>
    <cellStyle name="Comma 2" xfId="64"/>
    <cellStyle name="Comma 2 2" xfId="70"/>
    <cellStyle name="Comma 3" xfId="71"/>
    <cellStyle name="Comma 4" xfId="72"/>
    <cellStyle name="Comma 5" xfId="69"/>
    <cellStyle name="Currency" xfId="22" builtinId="4"/>
    <cellStyle name="Currency 2" xfId="67"/>
    <cellStyle name="Currency 2 2" xfId="75"/>
    <cellStyle name="Currency 2 3" xfId="74"/>
    <cellStyle name="Currency 3" xfId="76"/>
    <cellStyle name="Currency 4" xfId="73"/>
    <cellStyle name="Explanatory Text" xfId="37" builtinId="53" customBuiltin="1"/>
    <cellStyle name="Good" xfId="28" builtinId="26" customBuiltin="1"/>
    <cellStyle name="Heading 1" xfId="24" builtinId="16" customBuiltin="1"/>
    <cellStyle name="Heading 2" xfId="25" builtinId="17" customBuiltin="1"/>
    <cellStyle name="Heading 3" xfId="26" builtinId="18" customBuiltin="1"/>
    <cellStyle name="Heading 4" xfId="27" builtinId="19" customBuiltin="1"/>
    <cellStyle name="Input" xfId="31" builtinId="20" customBuiltin="1"/>
    <cellStyle name="Linked Cell" xfId="34" builtinId="24" customBuiltin="1"/>
    <cellStyle name="Neutral" xfId="30" builtinId="28" customBuiltin="1"/>
    <cellStyle name="Normal" xfId="0" builtinId="0" customBuiltin="1"/>
    <cellStyle name="Normal 2" xfId="3"/>
    <cellStyle name="Normal 2 2" xfId="66"/>
    <cellStyle name="Normal 2 2 2" xfId="78"/>
    <cellStyle name="Normal 2 3" xfId="77"/>
    <cellStyle name="Normal 3" xfId="68"/>
    <cellStyle name="Normal 3 2" xfId="79"/>
    <cellStyle name="Normal 4" xfId="63"/>
    <cellStyle name="Normal 4 2" xfId="80"/>
    <cellStyle name="Normal 5" xfId="81"/>
    <cellStyle name="Normal 6" xfId="82"/>
    <cellStyle name="Normal 7" xfId="83"/>
    <cellStyle name="Normal 8" xfId="84"/>
    <cellStyle name="Normal 9" xfId="85"/>
    <cellStyle name="Note 2" xfId="86"/>
    <cellStyle name="Output" xfId="32" builtinId="21" customBuiltin="1"/>
    <cellStyle name="Percent" xfId="2" builtinId="5"/>
    <cellStyle name="Percent 2" xfId="65"/>
    <cellStyle name="Percent 2 2" xfId="88"/>
    <cellStyle name="Percent 3" xfId="89"/>
    <cellStyle name="Percent 4" xfId="87"/>
    <cellStyle name="sCurrency" xfId="6"/>
    <cellStyle name="sCurrency 2" xfId="90"/>
    <cellStyle name="sCurrency 3" xfId="91"/>
    <cellStyle name="sDate" xfId="7"/>
    <cellStyle name="sDate 2" xfId="92"/>
    <cellStyle name="sDate 3" xfId="93"/>
    <cellStyle name="sDecimal" xfId="8"/>
    <cellStyle name="sDecimal 2" xfId="94"/>
    <cellStyle name="sDecimal 3" xfId="95"/>
    <cellStyle name="sInteger" xfId="4"/>
    <cellStyle name="sInteger 2" xfId="96"/>
    <cellStyle name="sInteger 3" xfId="97"/>
    <cellStyle name="sLongDate" xfId="9"/>
    <cellStyle name="sLongDate 2" xfId="98"/>
    <cellStyle name="sLongDate 3" xfId="99"/>
    <cellStyle name="sLongTime" xfId="10"/>
    <cellStyle name="sLongTime 2" xfId="100"/>
    <cellStyle name="sLongTime 3" xfId="101"/>
    <cellStyle name="sMediumDate" xfId="11"/>
    <cellStyle name="sMediumDate 2" xfId="102"/>
    <cellStyle name="sMediumDate 3" xfId="103"/>
    <cellStyle name="sMediumTime" xfId="12"/>
    <cellStyle name="sMediumTime 2" xfId="104"/>
    <cellStyle name="sMediumTime 3" xfId="105"/>
    <cellStyle name="sNumber" xfId="13"/>
    <cellStyle name="sNumber 2" xfId="106"/>
    <cellStyle name="sNumber 3" xfId="107"/>
    <cellStyle name="sPercent" xfId="14"/>
    <cellStyle name="sPercent 2" xfId="108"/>
    <cellStyle name="sPercent 3" xfId="109"/>
    <cellStyle name="sPhone" xfId="15"/>
    <cellStyle name="sPhone 2" xfId="110"/>
    <cellStyle name="sPhone 3" xfId="111"/>
    <cellStyle name="sPhoneExt" xfId="16"/>
    <cellStyle name="sPhoneExt 2" xfId="112"/>
    <cellStyle name="sPhoneExt 3" xfId="113"/>
    <cellStyle name="sRichText" xfId="17"/>
    <cellStyle name="sRichText 2" xfId="114"/>
    <cellStyle name="sRichText 3" xfId="115"/>
    <cellStyle name="sShortDate" xfId="18"/>
    <cellStyle name="sShortDate 2" xfId="116"/>
    <cellStyle name="sShortDate 3" xfId="117"/>
    <cellStyle name="sShortTime" xfId="19"/>
    <cellStyle name="sShortTime 2" xfId="118"/>
    <cellStyle name="sShortTime 3" xfId="119"/>
    <cellStyle name="sStandard" xfId="20"/>
    <cellStyle name="sStandard 2" xfId="120"/>
    <cellStyle name="sStandard 3" xfId="121"/>
    <cellStyle name="sText" xfId="5"/>
    <cellStyle name="sText 2" xfId="122"/>
    <cellStyle name="sText 3" xfId="123"/>
    <cellStyle name="sText 4" xfId="124"/>
    <cellStyle name="sZip" xfId="21"/>
    <cellStyle name="sZip 2" xfId="125"/>
    <cellStyle name="sZip 3" xfId="126"/>
    <cellStyle name="Title" xfId="23" builtinId="15" customBuiltin="1"/>
    <cellStyle name="Total" xfId="38" builtinId="25" customBuiltin="1"/>
    <cellStyle name="Warning Text" xfId="36" builtinId="11" customBuiltin="1"/>
  </cellStyles>
  <dxfs count="2">
    <dxf>
      <font>
        <condense val="0"/>
        <extend val="0"/>
        <color auto="1"/>
      </font>
      <fill>
        <patternFill>
          <bgColor indexed="31"/>
        </patternFill>
      </fill>
    </dxf>
    <dxf>
      <font>
        <condense val="0"/>
        <extend val="0"/>
        <color auto="1"/>
      </font>
      <fill>
        <patternFill>
          <bgColor indexed="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grated-LCVS/Libraries/GRANTS/STATS/2006/2006AnnReport-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grated-LCVS/Libraries/GRANTS/STATS/2008/2008PublicLibraryStatistic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grated-LCVS\Libraries\GRANTS\STATS\2007\2007Financial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grated-LCVS/Libraries/GRANTS/STATS/2008/2008Financial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igrated-LCVS/Libraries/GRANTS/STATS/2009-Stats/2009PublicLibraryStatistic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SS_PUB_LIB/Libraries/GRANTS/STATS/2012-Stats/2012PublicLibraryStatistics-draf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igrated-LCVS/Libraries/GRANTS/STATS/2006/2006Financials-workingcop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erry.anderson\Local%20Settings\Application%20Data\Microsoft\Office\Excel\ProvincialandMunicipalSupport-200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M-MA-FILE-1\amadata\Migrated-LCVS\Libraries\GRANTS\STATS\2006\2006Financials-workingcop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rections"/>
      <sheetName val="Municipal Pop List"/>
      <sheetName val="Library Board Pop List"/>
      <sheetName val="Operations"/>
      <sheetName val="Personnel"/>
      <sheetName val="Volunteers"/>
      <sheetName val="Collections"/>
      <sheetName val="Circulation"/>
      <sheetName val="ILL"/>
      <sheetName val="Reference"/>
      <sheetName val="Library Use"/>
      <sheetName val="Cardholders + Facility"/>
      <sheetName val="EPMs"/>
      <sheetName val="User Satisfaction"/>
      <sheetName val="QuickFactsSummary"/>
    </sheetNames>
    <sheetDataSet>
      <sheetData sheetId="0" refreshError="1"/>
      <sheetData sheetId="1" refreshError="1"/>
      <sheetData sheetId="2">
        <row r="2">
          <cell r="B2">
            <v>512</v>
          </cell>
          <cell r="C2" t="str">
            <v>a</v>
          </cell>
        </row>
        <row r="3">
          <cell r="B3">
            <v>648</v>
          </cell>
          <cell r="C3" t="str">
            <v>b</v>
          </cell>
        </row>
        <row r="4">
          <cell r="B4">
            <v>29035</v>
          </cell>
          <cell r="C4" t="str">
            <v>f</v>
          </cell>
        </row>
        <row r="5">
          <cell r="B5">
            <v>762</v>
          </cell>
          <cell r="C5" t="str">
            <v>b</v>
          </cell>
        </row>
        <row r="6">
          <cell r="B6">
            <v>825</v>
          </cell>
          <cell r="C6" t="str">
            <v>b</v>
          </cell>
        </row>
        <row r="7">
          <cell r="B7">
            <v>171</v>
          </cell>
          <cell r="C7" t="str">
            <v>a</v>
          </cell>
        </row>
        <row r="8">
          <cell r="B8">
            <v>181</v>
          </cell>
          <cell r="C8" t="str">
            <v>a</v>
          </cell>
        </row>
        <row r="9">
          <cell r="B9">
            <v>485</v>
          </cell>
          <cell r="C9" t="str">
            <v>a</v>
          </cell>
        </row>
        <row r="10">
          <cell r="B10">
            <v>190</v>
          </cell>
          <cell r="C10" t="str">
            <v>a</v>
          </cell>
        </row>
        <row r="11">
          <cell r="B11">
            <v>2415</v>
          </cell>
          <cell r="C11" t="str">
            <v>c</v>
          </cell>
        </row>
        <row r="12">
          <cell r="B12">
            <v>7521</v>
          </cell>
          <cell r="C12" t="str">
            <v>e</v>
          </cell>
        </row>
        <row r="13">
          <cell r="B13">
            <v>8352</v>
          </cell>
          <cell r="C13" t="str">
            <v>e</v>
          </cell>
        </row>
        <row r="14">
          <cell r="B14">
            <v>548</v>
          </cell>
          <cell r="C14" t="str">
            <v>a</v>
          </cell>
        </row>
        <row r="15">
          <cell r="B15">
            <v>9981</v>
          </cell>
          <cell r="C15" t="str">
            <v>e</v>
          </cell>
        </row>
        <row r="16">
          <cell r="B16">
            <v>825</v>
          </cell>
          <cell r="C16" t="str">
            <v>b</v>
          </cell>
        </row>
        <row r="17">
          <cell r="B17">
            <v>1320</v>
          </cell>
          <cell r="C17" t="str">
            <v>c</v>
          </cell>
        </row>
        <row r="18">
          <cell r="B18">
            <v>362</v>
          </cell>
          <cell r="C18" t="str">
            <v>a</v>
          </cell>
        </row>
        <row r="19">
          <cell r="B19">
            <v>8951</v>
          </cell>
          <cell r="C19" t="str">
            <v>e</v>
          </cell>
        </row>
        <row r="20">
          <cell r="B20">
            <v>2176</v>
          </cell>
          <cell r="C20" t="str">
            <v>c</v>
          </cell>
        </row>
        <row r="21">
          <cell r="B21">
            <v>828</v>
          </cell>
          <cell r="C21" t="str">
            <v>b</v>
          </cell>
        </row>
        <row r="22">
          <cell r="B22">
            <v>1094</v>
          </cell>
          <cell r="C22" t="str">
            <v>b</v>
          </cell>
        </row>
        <row r="23">
          <cell r="B23">
            <v>546</v>
          </cell>
          <cell r="C23" t="str">
            <v>a</v>
          </cell>
        </row>
        <row r="24">
          <cell r="B24">
            <v>4181</v>
          </cell>
          <cell r="C24" t="str">
            <v>d</v>
          </cell>
        </row>
        <row r="25">
          <cell r="B25">
            <v>340</v>
          </cell>
          <cell r="C25" t="str">
            <v>a</v>
          </cell>
        </row>
        <row r="26">
          <cell r="B26">
            <v>1644</v>
          </cell>
          <cell r="C26" t="str">
            <v>c</v>
          </cell>
        </row>
        <row r="27">
          <cell r="B27">
            <v>4741</v>
          </cell>
          <cell r="C27" t="str">
            <v>d</v>
          </cell>
        </row>
        <row r="28">
          <cell r="B28">
            <v>1532</v>
          </cell>
          <cell r="C28" t="str">
            <v>c</v>
          </cell>
        </row>
        <row r="29">
          <cell r="B29">
            <v>5896</v>
          </cell>
          <cell r="C29" t="str">
            <v>e</v>
          </cell>
        </row>
        <row r="30">
          <cell r="B30">
            <v>8399</v>
          </cell>
          <cell r="C30" t="str">
            <v>e</v>
          </cell>
        </row>
        <row r="31">
          <cell r="B31">
            <v>1704</v>
          </cell>
          <cell r="C31" t="str">
            <v>c</v>
          </cell>
        </row>
        <row r="32">
          <cell r="B32">
            <v>1174</v>
          </cell>
          <cell r="C32" t="str">
            <v>b</v>
          </cell>
        </row>
        <row r="33">
          <cell r="B33">
            <v>851</v>
          </cell>
          <cell r="C33" t="str">
            <v>b</v>
          </cell>
        </row>
        <row r="34">
          <cell r="B34">
            <v>6895</v>
          </cell>
          <cell r="C34" t="str">
            <v>e</v>
          </cell>
        </row>
        <row r="35">
          <cell r="B35">
            <v>573</v>
          </cell>
          <cell r="C35" t="str">
            <v>a</v>
          </cell>
        </row>
        <row r="36">
          <cell r="B36">
            <v>11604</v>
          </cell>
          <cell r="C36" t="str">
            <v>f</v>
          </cell>
        </row>
        <row r="37">
          <cell r="B37">
            <v>1202</v>
          </cell>
          <cell r="C37" t="str">
            <v>c</v>
          </cell>
        </row>
        <row r="38">
          <cell r="B38">
            <v>991759</v>
          </cell>
          <cell r="C38" t="str">
            <v>h</v>
          </cell>
        </row>
        <row r="39">
          <cell r="B39">
            <v>1992</v>
          </cell>
          <cell r="C39" t="str">
            <v>c</v>
          </cell>
        </row>
        <row r="40">
          <cell r="B40">
            <v>15850</v>
          </cell>
          <cell r="C40" t="str">
            <v>f</v>
          </cell>
        </row>
        <row r="41">
          <cell r="B41">
            <v>11599</v>
          </cell>
          <cell r="C41" t="str">
            <v>f</v>
          </cell>
        </row>
        <row r="42">
          <cell r="B42">
            <v>530</v>
          </cell>
          <cell r="C42" t="str">
            <v>a</v>
          </cell>
        </row>
        <row r="43">
          <cell r="B43">
            <v>3475</v>
          </cell>
          <cell r="C43" t="str">
            <v>d</v>
          </cell>
        </row>
        <row r="44">
          <cell r="B44">
            <v>258</v>
          </cell>
          <cell r="C44" t="str">
            <v>a</v>
          </cell>
        </row>
        <row r="45">
          <cell r="B45">
            <v>556</v>
          </cell>
          <cell r="C45" t="str">
            <v>a</v>
          </cell>
        </row>
        <row r="46">
          <cell r="B46">
            <v>2501</v>
          </cell>
          <cell r="C46" t="str">
            <v>d</v>
          </cell>
        </row>
        <row r="47">
          <cell r="B47">
            <v>935</v>
          </cell>
          <cell r="C47" t="str">
            <v>b</v>
          </cell>
        </row>
        <row r="48">
          <cell r="B48">
            <v>160</v>
          </cell>
          <cell r="C48" t="str">
            <v>a</v>
          </cell>
        </row>
        <row r="49">
          <cell r="B49">
            <v>355</v>
          </cell>
          <cell r="C49" t="str">
            <v>a</v>
          </cell>
        </row>
        <row r="50">
          <cell r="B50">
            <v>378</v>
          </cell>
          <cell r="C50" t="str">
            <v>a</v>
          </cell>
        </row>
        <row r="51">
          <cell r="B51">
            <v>9481</v>
          </cell>
          <cell r="C51" t="str">
            <v>e</v>
          </cell>
        </row>
        <row r="52">
          <cell r="B52">
            <v>3622</v>
          </cell>
          <cell r="C52" t="str">
            <v>d</v>
          </cell>
        </row>
        <row r="53">
          <cell r="B53">
            <v>591</v>
          </cell>
          <cell r="C53" t="str">
            <v>a</v>
          </cell>
        </row>
        <row r="54">
          <cell r="B54">
            <v>6104</v>
          </cell>
          <cell r="C54" t="str">
            <v>e</v>
          </cell>
        </row>
        <row r="55">
          <cell r="B55">
            <v>12688</v>
          </cell>
          <cell r="C55" t="str">
            <v>f</v>
          </cell>
        </row>
        <row r="56">
          <cell r="B56">
            <v>11595</v>
          </cell>
          <cell r="C56" t="str">
            <v>f</v>
          </cell>
        </row>
        <row r="57">
          <cell r="B57">
            <v>634</v>
          </cell>
          <cell r="C57" t="str">
            <v>b</v>
          </cell>
        </row>
        <row r="58">
          <cell r="B58">
            <v>1074</v>
          </cell>
          <cell r="C58" t="str">
            <v>b</v>
          </cell>
        </row>
        <row r="59">
          <cell r="B59">
            <v>364</v>
          </cell>
          <cell r="C59" t="str">
            <v>a</v>
          </cell>
        </row>
        <row r="60">
          <cell r="B60">
            <v>415</v>
          </cell>
          <cell r="C60" t="str">
            <v>a</v>
          </cell>
        </row>
        <row r="61">
          <cell r="B61">
            <v>2603</v>
          </cell>
          <cell r="C61" t="str">
            <v>d</v>
          </cell>
        </row>
        <row r="62">
          <cell r="B62">
            <v>6262</v>
          </cell>
          <cell r="C62" t="str">
            <v>e</v>
          </cell>
        </row>
        <row r="63">
          <cell r="B63">
            <v>205</v>
          </cell>
          <cell r="C63" t="str">
            <v>a</v>
          </cell>
        </row>
        <row r="64">
          <cell r="B64">
            <v>779</v>
          </cell>
          <cell r="C64" t="str">
            <v>b</v>
          </cell>
        </row>
        <row r="65">
          <cell r="B65">
            <v>719</v>
          </cell>
          <cell r="C65" t="str">
            <v>b</v>
          </cell>
        </row>
        <row r="66">
          <cell r="B66">
            <v>215</v>
          </cell>
          <cell r="C66" t="str">
            <v>a</v>
          </cell>
        </row>
        <row r="67">
          <cell r="B67">
            <v>111</v>
          </cell>
          <cell r="C67" t="str">
            <v>a</v>
          </cell>
        </row>
        <row r="68">
          <cell r="B68">
            <v>6361</v>
          </cell>
          <cell r="C68" t="str">
            <v>e</v>
          </cell>
        </row>
        <row r="69">
          <cell r="B69">
            <v>3932</v>
          </cell>
          <cell r="C69" t="str">
            <v>d</v>
          </cell>
        </row>
        <row r="70">
          <cell r="B70">
            <v>230</v>
          </cell>
          <cell r="C70" t="str">
            <v>a</v>
          </cell>
        </row>
        <row r="71">
          <cell r="B71">
            <v>6579</v>
          </cell>
          <cell r="C71" t="str">
            <v>e</v>
          </cell>
        </row>
        <row r="72">
          <cell r="B72">
            <v>7785</v>
          </cell>
          <cell r="C72" t="str">
            <v>e</v>
          </cell>
        </row>
        <row r="73">
          <cell r="B73">
            <v>836</v>
          </cell>
          <cell r="C73" t="str">
            <v>b</v>
          </cell>
        </row>
        <row r="74">
          <cell r="B74">
            <v>1019</v>
          </cell>
          <cell r="C74" t="str">
            <v>b</v>
          </cell>
        </row>
        <row r="75">
          <cell r="B75">
            <v>150</v>
          </cell>
          <cell r="C75" t="str">
            <v>a</v>
          </cell>
        </row>
        <row r="76">
          <cell r="B76">
            <v>403</v>
          </cell>
          <cell r="C76" t="str">
            <v>a</v>
          </cell>
        </row>
        <row r="77">
          <cell r="B77">
            <v>712391</v>
          </cell>
          <cell r="C77" t="str">
            <v>h</v>
          </cell>
        </row>
        <row r="78">
          <cell r="B78">
            <v>8365</v>
          </cell>
          <cell r="C78" t="str">
            <v>e</v>
          </cell>
        </row>
        <row r="79">
          <cell r="B79">
            <v>1440</v>
          </cell>
          <cell r="C79" t="str">
            <v>c</v>
          </cell>
        </row>
        <row r="80">
          <cell r="B80">
            <v>281</v>
          </cell>
          <cell r="C80" t="str">
            <v>a</v>
          </cell>
        </row>
        <row r="81">
          <cell r="B81">
            <v>171</v>
          </cell>
          <cell r="C81" t="str">
            <v>a</v>
          </cell>
        </row>
        <row r="82">
          <cell r="B82">
            <v>4956</v>
          </cell>
          <cell r="C82" t="str">
            <v>d</v>
          </cell>
        </row>
        <row r="83">
          <cell r="B83">
            <v>1109</v>
          </cell>
          <cell r="C83" t="str">
            <v>b</v>
          </cell>
        </row>
        <row r="84">
          <cell r="B84">
            <v>531</v>
          </cell>
          <cell r="C84" t="str">
            <v>a</v>
          </cell>
        </row>
        <row r="85">
          <cell r="B85">
            <v>863</v>
          </cell>
          <cell r="C85" t="str">
            <v>b</v>
          </cell>
        </row>
        <row r="86">
          <cell r="B86">
            <v>2990</v>
          </cell>
          <cell r="C86" t="str">
            <v>d</v>
          </cell>
        </row>
        <row r="87">
          <cell r="B87">
            <v>14685</v>
          </cell>
          <cell r="C87" t="str">
            <v>f</v>
          </cell>
        </row>
        <row r="88">
          <cell r="B88">
            <v>2337</v>
          </cell>
          <cell r="C88" t="str">
            <v>c</v>
          </cell>
        </row>
        <row r="89">
          <cell r="B89">
            <v>161</v>
          </cell>
          <cell r="C89" t="str">
            <v>a</v>
          </cell>
        </row>
        <row r="90">
          <cell r="B90">
            <v>2730</v>
          </cell>
          <cell r="C90" t="str">
            <v>d</v>
          </cell>
        </row>
        <row r="91">
          <cell r="B91">
            <v>258</v>
          </cell>
          <cell r="C91" t="str">
            <v>a</v>
          </cell>
        </row>
        <row r="92">
          <cell r="B92">
            <v>3828</v>
          </cell>
          <cell r="C92" t="str">
            <v>d</v>
          </cell>
        </row>
        <row r="93">
          <cell r="B93">
            <v>44631</v>
          </cell>
          <cell r="C93" t="str">
            <v>f</v>
          </cell>
        </row>
        <row r="94">
          <cell r="B94">
            <v>17989</v>
          </cell>
          <cell r="C94" t="str">
            <v>f</v>
          </cell>
        </row>
        <row r="95">
          <cell r="B95">
            <v>420</v>
          </cell>
          <cell r="C95" t="str">
            <v>a</v>
          </cell>
        </row>
        <row r="96">
          <cell r="B96">
            <v>2435</v>
          </cell>
          <cell r="C96" t="str">
            <v>c</v>
          </cell>
        </row>
        <row r="97">
          <cell r="B97">
            <v>2986</v>
          </cell>
          <cell r="C97" t="str">
            <v>d</v>
          </cell>
        </row>
        <row r="98">
          <cell r="B98">
            <v>761</v>
          </cell>
          <cell r="C98" t="str">
            <v>b</v>
          </cell>
        </row>
        <row r="99">
          <cell r="B99">
            <v>398</v>
          </cell>
          <cell r="C99" t="str">
            <v>a</v>
          </cell>
        </row>
        <row r="100">
          <cell r="B100">
            <v>183</v>
          </cell>
          <cell r="C100" t="str">
            <v>a</v>
          </cell>
        </row>
        <row r="101">
          <cell r="B101">
            <v>3849</v>
          </cell>
          <cell r="C101" t="str">
            <v>d</v>
          </cell>
        </row>
        <row r="102">
          <cell r="B102">
            <v>2820</v>
          </cell>
          <cell r="C102" t="str">
            <v>d</v>
          </cell>
        </row>
        <row r="103">
          <cell r="B103">
            <v>9522</v>
          </cell>
          <cell r="C103" t="str">
            <v>e</v>
          </cell>
        </row>
        <row r="104">
          <cell r="B104">
            <v>437</v>
          </cell>
          <cell r="C104" t="str">
            <v>a</v>
          </cell>
        </row>
        <row r="105">
          <cell r="B105">
            <v>9769</v>
          </cell>
          <cell r="C105" t="str">
            <v>e</v>
          </cell>
        </row>
        <row r="106">
          <cell r="B106">
            <v>374</v>
          </cell>
          <cell r="C106" t="str">
            <v>a</v>
          </cell>
        </row>
        <row r="107">
          <cell r="B107">
            <v>235</v>
          </cell>
          <cell r="C107" t="str">
            <v>a</v>
          </cell>
        </row>
        <row r="108">
          <cell r="B108">
            <v>181</v>
          </cell>
          <cell r="C108" t="str">
            <v>a</v>
          </cell>
        </row>
        <row r="109">
          <cell r="B109">
            <v>781</v>
          </cell>
          <cell r="C109" t="str">
            <v>b</v>
          </cell>
        </row>
        <row r="110">
          <cell r="B110">
            <v>7438</v>
          </cell>
          <cell r="C110" t="str">
            <v>e</v>
          </cell>
        </row>
        <row r="111">
          <cell r="B111">
            <v>435</v>
          </cell>
          <cell r="C111" t="str">
            <v>a</v>
          </cell>
        </row>
        <row r="112">
          <cell r="B112">
            <v>1104</v>
          </cell>
          <cell r="C112" t="str">
            <v>b</v>
          </cell>
        </row>
        <row r="113">
          <cell r="B113">
            <v>4643</v>
          </cell>
          <cell r="C113" t="str">
            <v>d</v>
          </cell>
        </row>
        <row r="114">
          <cell r="B114">
            <v>1004</v>
          </cell>
          <cell r="C114" t="str">
            <v>b</v>
          </cell>
        </row>
        <row r="115">
          <cell r="B115">
            <v>231</v>
          </cell>
          <cell r="C115" t="str">
            <v>a</v>
          </cell>
        </row>
        <row r="116">
          <cell r="B116">
            <v>729</v>
          </cell>
          <cell r="C116" t="str">
            <v>b</v>
          </cell>
        </row>
        <row r="117">
          <cell r="B117">
            <v>8077</v>
          </cell>
          <cell r="C117" t="str">
            <v>e</v>
          </cell>
        </row>
        <row r="118">
          <cell r="B118">
            <v>8948</v>
          </cell>
          <cell r="C118" t="str">
            <v>e</v>
          </cell>
        </row>
        <row r="119">
          <cell r="B119">
            <v>10850</v>
          </cell>
          <cell r="C119" t="str">
            <v>f</v>
          </cell>
        </row>
        <row r="120">
          <cell r="B120">
            <v>1692</v>
          </cell>
          <cell r="C120" t="str">
            <v>c</v>
          </cell>
        </row>
        <row r="121">
          <cell r="B121">
            <v>15630</v>
          </cell>
          <cell r="C121" t="str">
            <v>f</v>
          </cell>
        </row>
        <row r="122">
          <cell r="B122">
            <v>12536</v>
          </cell>
          <cell r="C122" t="str">
            <v>f</v>
          </cell>
        </row>
        <row r="123">
          <cell r="B123">
            <v>78713</v>
          </cell>
          <cell r="C123" t="str">
            <v>g</v>
          </cell>
        </row>
        <row r="124">
          <cell r="B124">
            <v>649</v>
          </cell>
          <cell r="C124" t="str">
            <v>b</v>
          </cell>
        </row>
        <row r="125">
          <cell r="B125">
            <v>15487</v>
          </cell>
          <cell r="C125" t="str">
            <v>f</v>
          </cell>
        </row>
        <row r="126">
          <cell r="B126">
            <v>171</v>
          </cell>
          <cell r="C126" t="str">
            <v>a</v>
          </cell>
        </row>
        <row r="127">
          <cell r="B127">
            <v>307</v>
          </cell>
          <cell r="C127" t="str">
            <v>a</v>
          </cell>
        </row>
        <row r="128">
          <cell r="B128">
            <v>228</v>
          </cell>
          <cell r="C128" t="str">
            <v>a</v>
          </cell>
        </row>
        <row r="129">
          <cell r="B129">
            <v>9687</v>
          </cell>
          <cell r="C129" t="str">
            <v>e</v>
          </cell>
        </row>
        <row r="130">
          <cell r="B130">
            <v>1993</v>
          </cell>
          <cell r="C130" t="str">
            <v>c</v>
          </cell>
        </row>
        <row r="131">
          <cell r="B131">
            <v>1293</v>
          </cell>
          <cell r="C131" t="str">
            <v>c</v>
          </cell>
        </row>
        <row r="132">
          <cell r="B132">
            <v>722</v>
          </cell>
          <cell r="C132" t="str">
            <v>b</v>
          </cell>
        </row>
        <row r="133">
          <cell r="B133">
            <v>550</v>
          </cell>
          <cell r="C133" t="str">
            <v>a</v>
          </cell>
        </row>
        <row r="134">
          <cell r="B134">
            <v>1570</v>
          </cell>
          <cell r="C134" t="str">
            <v>c</v>
          </cell>
        </row>
        <row r="135">
          <cell r="B135">
            <v>804</v>
          </cell>
          <cell r="C135" t="str">
            <v>b</v>
          </cell>
        </row>
        <row r="136">
          <cell r="B136">
            <v>56048</v>
          </cell>
          <cell r="C136" t="str">
            <v>g</v>
          </cell>
        </row>
        <row r="137">
          <cell r="B137">
            <v>879</v>
          </cell>
          <cell r="C137" t="str">
            <v>b</v>
          </cell>
        </row>
        <row r="138">
          <cell r="B138">
            <v>2125</v>
          </cell>
          <cell r="C138" t="str">
            <v>c</v>
          </cell>
        </row>
        <row r="139">
          <cell r="B139">
            <v>115</v>
          </cell>
          <cell r="C139" t="str">
            <v>a</v>
          </cell>
        </row>
        <row r="140">
          <cell r="B140">
            <v>6540</v>
          </cell>
          <cell r="C140" t="str">
            <v>e</v>
          </cell>
        </row>
        <row r="141">
          <cell r="B141">
            <v>252</v>
          </cell>
          <cell r="C141" t="str">
            <v>a</v>
          </cell>
        </row>
        <row r="142">
          <cell r="B142">
            <v>715</v>
          </cell>
          <cell r="C142" t="str">
            <v>b</v>
          </cell>
        </row>
        <row r="143">
          <cell r="B143">
            <v>372</v>
          </cell>
          <cell r="C143" t="str">
            <v>a</v>
          </cell>
        </row>
        <row r="144">
          <cell r="B144">
            <v>1841</v>
          </cell>
          <cell r="C144" t="str">
            <v>c</v>
          </cell>
        </row>
        <row r="145">
          <cell r="B145">
            <v>401</v>
          </cell>
          <cell r="C145" t="str">
            <v>a</v>
          </cell>
        </row>
        <row r="146">
          <cell r="B146">
            <v>7137</v>
          </cell>
          <cell r="C146" t="str">
            <v>e</v>
          </cell>
        </row>
        <row r="147">
          <cell r="B147">
            <v>11664</v>
          </cell>
          <cell r="C147" t="str">
            <v>f</v>
          </cell>
        </row>
        <row r="148">
          <cell r="B148">
            <v>6703</v>
          </cell>
          <cell r="C148" t="str">
            <v>e</v>
          </cell>
        </row>
        <row r="149">
          <cell r="B149">
            <v>1036</v>
          </cell>
          <cell r="C149" t="str">
            <v>b</v>
          </cell>
        </row>
        <row r="150">
          <cell r="B150">
            <v>3570</v>
          </cell>
          <cell r="C150" t="str">
            <v>d</v>
          </cell>
        </row>
        <row r="151">
          <cell r="B151">
            <v>1099</v>
          </cell>
          <cell r="C151" t="str">
            <v>b</v>
          </cell>
        </row>
        <row r="152">
          <cell r="B152">
            <v>152</v>
          </cell>
          <cell r="C152" t="str">
            <v>a</v>
          </cell>
        </row>
        <row r="153">
          <cell r="B153">
            <v>29679</v>
          </cell>
          <cell r="C153" t="str">
            <v>f</v>
          </cell>
        </row>
        <row r="154">
          <cell r="B154">
            <v>1496</v>
          </cell>
          <cell r="C154" t="str">
            <v>c</v>
          </cell>
        </row>
        <row r="155">
          <cell r="B155">
            <v>6240</v>
          </cell>
          <cell r="C155" t="str">
            <v>e</v>
          </cell>
        </row>
        <row r="156">
          <cell r="B156">
            <v>1750</v>
          </cell>
          <cell r="C156" t="str">
            <v>c</v>
          </cell>
        </row>
        <row r="157">
          <cell r="B157">
            <v>1701</v>
          </cell>
          <cell r="C157" t="str">
            <v>c</v>
          </cell>
        </row>
        <row r="158">
          <cell r="B158">
            <v>6863</v>
          </cell>
          <cell r="C158" t="str">
            <v>e</v>
          </cell>
        </row>
        <row r="159">
          <cell r="B159">
            <v>6330</v>
          </cell>
          <cell r="C159" t="str">
            <v>e</v>
          </cell>
        </row>
        <row r="160">
          <cell r="B160">
            <v>2078</v>
          </cell>
          <cell r="C160" t="str">
            <v>c</v>
          </cell>
        </row>
        <row r="161">
          <cell r="B161">
            <v>2635</v>
          </cell>
          <cell r="C161" t="str">
            <v>d</v>
          </cell>
        </row>
        <row r="162">
          <cell r="B162">
            <v>1186</v>
          </cell>
          <cell r="C162" t="str">
            <v>b</v>
          </cell>
        </row>
        <row r="163">
          <cell r="B163">
            <v>3200</v>
          </cell>
          <cell r="C163" t="str">
            <v>d</v>
          </cell>
        </row>
        <row r="164">
          <cell r="B164">
            <v>82971</v>
          </cell>
          <cell r="C164" t="str">
            <v>g</v>
          </cell>
        </row>
        <row r="165">
          <cell r="B165">
            <v>4372</v>
          </cell>
          <cell r="C165" t="str">
            <v>d</v>
          </cell>
        </row>
        <row r="166">
          <cell r="B166">
            <v>2172</v>
          </cell>
          <cell r="C166" t="str">
            <v>c</v>
          </cell>
        </row>
        <row r="167">
          <cell r="B167">
            <v>78792</v>
          </cell>
          <cell r="C167" t="str">
            <v>g</v>
          </cell>
        </row>
        <row r="168">
          <cell r="B168">
            <v>2160</v>
          </cell>
          <cell r="C168" t="str">
            <v>c</v>
          </cell>
        </row>
        <row r="169">
          <cell r="B169">
            <v>6972</v>
          </cell>
          <cell r="C169" t="str">
            <v>e</v>
          </cell>
        </row>
        <row r="170">
          <cell r="B170">
            <v>375</v>
          </cell>
          <cell r="C170" t="str">
            <v>a</v>
          </cell>
        </row>
        <row r="171">
          <cell r="B171">
            <v>366</v>
          </cell>
          <cell r="C171" t="str">
            <v>a</v>
          </cell>
        </row>
        <row r="172">
          <cell r="B172">
            <v>609</v>
          </cell>
          <cell r="C172" t="str">
            <v>b</v>
          </cell>
        </row>
        <row r="173">
          <cell r="B173">
            <v>437</v>
          </cell>
          <cell r="C173" t="str">
            <v>a</v>
          </cell>
        </row>
        <row r="174">
          <cell r="B174">
            <v>398</v>
          </cell>
          <cell r="C174" t="str">
            <v>a</v>
          </cell>
        </row>
        <row r="175">
          <cell r="B175">
            <v>534</v>
          </cell>
          <cell r="C175" t="str">
            <v>a</v>
          </cell>
        </row>
        <row r="176">
          <cell r="B176">
            <v>137</v>
          </cell>
          <cell r="C176" t="str">
            <v>a</v>
          </cell>
        </row>
        <row r="177">
          <cell r="B177">
            <v>865</v>
          </cell>
          <cell r="C177" t="str">
            <v>b</v>
          </cell>
        </row>
        <row r="178">
          <cell r="B178">
            <v>1934</v>
          </cell>
          <cell r="C178" t="str">
            <v>c</v>
          </cell>
        </row>
        <row r="179">
          <cell r="B179">
            <v>3772</v>
          </cell>
          <cell r="C179" t="str">
            <v>d</v>
          </cell>
        </row>
        <row r="180">
          <cell r="B180">
            <v>9440</v>
          </cell>
          <cell r="C180" t="str">
            <v>e</v>
          </cell>
        </row>
        <row r="181">
          <cell r="B181">
            <v>1011</v>
          </cell>
          <cell r="C181" t="str">
            <v>b</v>
          </cell>
        </row>
        <row r="182">
          <cell r="B182">
            <v>1100</v>
          </cell>
          <cell r="C182" t="str">
            <v>b</v>
          </cell>
        </row>
        <row r="183">
          <cell r="B183">
            <v>18405</v>
          </cell>
          <cell r="C183" t="str">
            <v>f</v>
          </cell>
        </row>
        <row r="184">
          <cell r="B184">
            <v>56310</v>
          </cell>
          <cell r="C184" t="str">
            <v>g</v>
          </cell>
        </row>
        <row r="185">
          <cell r="B185">
            <v>5144</v>
          </cell>
          <cell r="C185" t="str">
            <v>e</v>
          </cell>
        </row>
        <row r="186">
          <cell r="B186">
            <v>6145</v>
          </cell>
          <cell r="C186" t="str">
            <v>e</v>
          </cell>
        </row>
        <row r="187">
          <cell r="B187">
            <v>389</v>
          </cell>
          <cell r="C187" t="str">
            <v>a</v>
          </cell>
        </row>
        <row r="188">
          <cell r="B188">
            <v>455</v>
          </cell>
          <cell r="C188" t="str">
            <v>a</v>
          </cell>
        </row>
        <row r="189">
          <cell r="B189">
            <v>10583</v>
          </cell>
          <cell r="C189" t="str">
            <v>f</v>
          </cell>
        </row>
        <row r="190">
          <cell r="B190">
            <v>877</v>
          </cell>
          <cell r="C190" t="str">
            <v>b</v>
          </cell>
        </row>
        <row r="191">
          <cell r="B191">
            <v>10544</v>
          </cell>
          <cell r="C191" t="str">
            <v>f</v>
          </cell>
        </row>
        <row r="192">
          <cell r="B192">
            <v>80232</v>
          </cell>
          <cell r="C192" t="str">
            <v>g</v>
          </cell>
        </row>
        <row r="193">
          <cell r="B193">
            <v>10336</v>
          </cell>
          <cell r="C193" t="str">
            <v>f</v>
          </cell>
        </row>
        <row r="194">
          <cell r="B194">
            <v>2267</v>
          </cell>
          <cell r="C194" t="str">
            <v>c</v>
          </cell>
        </row>
        <row r="195">
          <cell r="B195">
            <v>1807</v>
          </cell>
          <cell r="C195" t="str">
            <v>c</v>
          </cell>
        </row>
        <row r="196">
          <cell r="B196">
            <v>8504</v>
          </cell>
          <cell r="C196" t="str">
            <v>e</v>
          </cell>
        </row>
        <row r="197">
          <cell r="B197">
            <v>7671</v>
          </cell>
          <cell r="C197" t="str">
            <v>e</v>
          </cell>
        </row>
        <row r="198">
          <cell r="B198">
            <v>6012</v>
          </cell>
          <cell r="C198" t="str">
            <v>e</v>
          </cell>
        </row>
        <row r="199">
          <cell r="B199">
            <v>478</v>
          </cell>
          <cell r="C199" t="str">
            <v>a</v>
          </cell>
        </row>
        <row r="200">
          <cell r="B200">
            <v>3120</v>
          </cell>
          <cell r="C200" t="str">
            <v>d</v>
          </cell>
        </row>
        <row r="201">
          <cell r="B201">
            <v>799</v>
          </cell>
          <cell r="C201" t="str">
            <v>b</v>
          </cell>
        </row>
        <row r="202">
          <cell r="B202">
            <v>3554</v>
          </cell>
          <cell r="C202" t="str">
            <v>d</v>
          </cell>
        </row>
        <row r="203">
          <cell r="B203">
            <v>422</v>
          </cell>
          <cell r="C203" t="str">
            <v>a</v>
          </cell>
        </row>
        <row r="204">
          <cell r="B204">
            <v>1818</v>
          </cell>
          <cell r="C204" t="str">
            <v>c</v>
          </cell>
        </row>
        <row r="205">
          <cell r="B205">
            <v>1033</v>
          </cell>
          <cell r="C205" t="str">
            <v>b</v>
          </cell>
        </row>
        <row r="206">
          <cell r="B206">
            <v>1109</v>
          </cell>
          <cell r="C206" t="str">
            <v>b</v>
          </cell>
        </row>
        <row r="207">
          <cell r="B207">
            <v>1856</v>
          </cell>
          <cell r="C207" t="str">
            <v>c</v>
          </cell>
        </row>
        <row r="208">
          <cell r="B208">
            <v>1112</v>
          </cell>
          <cell r="C208" t="str">
            <v>b</v>
          </cell>
        </row>
        <row r="209">
          <cell r="B209">
            <v>5520</v>
          </cell>
          <cell r="C209" t="str">
            <v>e</v>
          </cell>
        </row>
        <row r="210">
          <cell r="B210">
            <v>4435</v>
          </cell>
          <cell r="C210" t="str">
            <v>d</v>
          </cell>
        </row>
        <row r="211">
          <cell r="B211">
            <v>292</v>
          </cell>
          <cell r="C211" t="str">
            <v>a</v>
          </cell>
        </row>
        <row r="212">
          <cell r="B212">
            <v>1052</v>
          </cell>
          <cell r="C212" t="str">
            <v>b</v>
          </cell>
        </row>
        <row r="213">
          <cell r="B213">
            <v>269</v>
          </cell>
          <cell r="C213" t="str">
            <v>a</v>
          </cell>
        </row>
        <row r="214">
          <cell r="B214">
            <v>1762</v>
          </cell>
          <cell r="C214" t="str">
            <v>c</v>
          </cell>
        </row>
        <row r="215">
          <cell r="B215">
            <v>3778</v>
          </cell>
          <cell r="C215" t="str">
            <v>d</v>
          </cell>
        </row>
        <row r="216">
          <cell r="B216">
            <v>601</v>
          </cell>
          <cell r="C216" t="str">
            <v>b</v>
          </cell>
        </row>
        <row r="217">
          <cell r="B217">
            <v>5365</v>
          </cell>
          <cell r="C217" t="str">
            <v>e</v>
          </cell>
        </row>
        <row r="218">
          <cell r="B218">
            <v>560</v>
          </cell>
          <cell r="C218" t="str">
            <v>a</v>
          </cell>
        </row>
        <row r="219">
          <cell r="B219">
            <v>379</v>
          </cell>
          <cell r="C219" t="str">
            <v>a</v>
          </cell>
        </row>
        <row r="220">
          <cell r="B220">
            <v>252</v>
          </cell>
          <cell r="C220" t="str">
            <v>a</v>
          </cell>
        </row>
        <row r="221">
          <cell r="B221">
            <v>11679</v>
          </cell>
          <cell r="C221" t="str">
            <v>f</v>
          </cell>
        </row>
        <row r="222">
          <cell r="B222">
            <v>11154</v>
          </cell>
          <cell r="C222" t="str">
            <v>f</v>
          </cell>
        </row>
        <row r="223">
          <cell r="B223">
            <v>10695</v>
          </cell>
          <cell r="C223" t="str">
            <v>f</v>
          </cell>
        </row>
        <row r="224">
          <cell r="B224">
            <v>8747</v>
          </cell>
          <cell r="C224" t="str">
            <v>e</v>
          </cell>
        </row>
        <row r="225">
          <cell r="B225">
            <v>287</v>
          </cell>
          <cell r="C225" t="str">
            <v>a</v>
          </cell>
        </row>
        <row r="226">
          <cell r="B226">
            <v>3818</v>
          </cell>
          <cell r="C226" t="str">
            <v>d</v>
          </cell>
        </row>
        <row r="227">
          <cell r="B227">
            <v>9881</v>
          </cell>
          <cell r="C227" t="str">
            <v>e</v>
          </cell>
        </row>
        <row r="228">
          <cell r="B228">
            <v>184</v>
          </cell>
          <cell r="C228" t="str">
            <v>a</v>
          </cell>
        </row>
      </sheetData>
      <sheetData sheetId="3">
        <row r="2">
          <cell r="F2">
            <v>17</v>
          </cell>
        </row>
        <row r="3">
          <cell r="F3">
            <v>16</v>
          </cell>
        </row>
        <row r="4">
          <cell r="F4">
            <v>2</v>
          </cell>
        </row>
        <row r="5">
          <cell r="F5">
            <v>2</v>
          </cell>
        </row>
        <row r="6">
          <cell r="F6">
            <v>1</v>
          </cell>
        </row>
        <row r="7">
          <cell r="F7">
            <v>2</v>
          </cell>
        </row>
        <row r="8">
          <cell r="F8">
            <v>1</v>
          </cell>
        </row>
        <row r="9">
          <cell r="F9">
            <v>1</v>
          </cell>
        </row>
        <row r="10">
          <cell r="F10">
            <v>1</v>
          </cell>
        </row>
        <row r="11">
          <cell r="F11">
            <v>4</v>
          </cell>
        </row>
        <row r="12">
          <cell r="F12">
            <v>1</v>
          </cell>
        </row>
        <row r="13">
          <cell r="F13">
            <v>1</v>
          </cell>
        </row>
        <row r="14">
          <cell r="F14">
            <v>3</v>
          </cell>
        </row>
        <row r="15">
          <cell r="F15">
            <v>1</v>
          </cell>
        </row>
        <row r="16">
          <cell r="F16">
            <v>1</v>
          </cell>
        </row>
        <row r="17">
          <cell r="F17">
            <v>1</v>
          </cell>
        </row>
        <row r="18">
          <cell r="F18">
            <v>1</v>
          </cell>
        </row>
        <row r="19">
          <cell r="F19">
            <v>1</v>
          </cell>
        </row>
        <row r="20">
          <cell r="F20">
            <v>0</v>
          </cell>
        </row>
        <row r="21">
          <cell r="F21">
            <v>4</v>
          </cell>
        </row>
        <row r="22">
          <cell r="F22">
            <v>1</v>
          </cell>
        </row>
        <row r="23">
          <cell r="F23">
            <v>1</v>
          </cell>
        </row>
        <row r="24">
          <cell r="F24">
            <v>1</v>
          </cell>
        </row>
        <row r="25">
          <cell r="F25">
            <v>2</v>
          </cell>
        </row>
        <row r="26">
          <cell r="F26">
            <v>1</v>
          </cell>
        </row>
        <row r="27">
          <cell r="F27">
            <v>1</v>
          </cell>
        </row>
        <row r="28">
          <cell r="F28">
            <v>3</v>
          </cell>
        </row>
        <row r="29">
          <cell r="F29">
            <v>1</v>
          </cell>
        </row>
        <row r="30">
          <cell r="F30">
            <v>1</v>
          </cell>
        </row>
        <row r="31">
          <cell r="F31">
            <v>1</v>
          </cell>
        </row>
        <row r="32">
          <cell r="F32">
            <v>2</v>
          </cell>
        </row>
        <row r="33">
          <cell r="F33">
            <v>3</v>
          </cell>
        </row>
        <row r="34">
          <cell r="F34">
            <v>1</v>
          </cell>
        </row>
        <row r="35">
          <cell r="F35">
            <v>3</v>
          </cell>
        </row>
        <row r="36">
          <cell r="F36">
            <v>1</v>
          </cell>
        </row>
        <row r="37">
          <cell r="F37">
            <v>0</v>
          </cell>
        </row>
        <row r="38">
          <cell r="F38">
            <v>3</v>
          </cell>
        </row>
        <row r="39">
          <cell r="F39">
            <v>1</v>
          </cell>
        </row>
        <row r="40">
          <cell r="F40">
            <v>2</v>
          </cell>
        </row>
        <row r="41">
          <cell r="F41">
            <v>1</v>
          </cell>
        </row>
        <row r="42">
          <cell r="F42">
            <v>1</v>
          </cell>
        </row>
        <row r="43">
          <cell r="F43">
            <v>0</v>
          </cell>
        </row>
        <row r="44">
          <cell r="F44">
            <v>1</v>
          </cell>
        </row>
        <row r="45">
          <cell r="F45">
            <v>1</v>
          </cell>
        </row>
        <row r="46">
          <cell r="F46">
            <v>2</v>
          </cell>
        </row>
        <row r="47">
          <cell r="F47">
            <v>1</v>
          </cell>
        </row>
        <row r="48">
          <cell r="F48">
            <v>1</v>
          </cell>
        </row>
        <row r="49">
          <cell r="F49">
            <v>3</v>
          </cell>
        </row>
        <row r="50">
          <cell r="F50">
            <v>1</v>
          </cell>
        </row>
        <row r="51">
          <cell r="F51">
            <v>3</v>
          </cell>
        </row>
        <row r="52">
          <cell r="F52">
            <v>1</v>
          </cell>
        </row>
        <row r="53">
          <cell r="F53">
            <v>1</v>
          </cell>
        </row>
        <row r="54">
          <cell r="F54">
            <v>0</v>
          </cell>
        </row>
        <row r="55">
          <cell r="F55">
            <v>1</v>
          </cell>
        </row>
        <row r="56">
          <cell r="F56">
            <v>1</v>
          </cell>
        </row>
        <row r="57">
          <cell r="F57">
            <v>1</v>
          </cell>
        </row>
        <row r="58">
          <cell r="F58">
            <v>1</v>
          </cell>
        </row>
        <row r="59">
          <cell r="F59">
            <v>1</v>
          </cell>
        </row>
        <row r="60">
          <cell r="F60">
            <v>2</v>
          </cell>
        </row>
        <row r="61">
          <cell r="F61">
            <v>1</v>
          </cell>
        </row>
        <row r="62">
          <cell r="F62">
            <v>3</v>
          </cell>
        </row>
        <row r="63">
          <cell r="F63">
            <v>1</v>
          </cell>
        </row>
        <row r="64">
          <cell r="F64">
            <v>3</v>
          </cell>
        </row>
        <row r="65">
          <cell r="F65">
            <v>1</v>
          </cell>
        </row>
        <row r="66">
          <cell r="F66">
            <v>1</v>
          </cell>
        </row>
        <row r="67">
          <cell r="F67">
            <v>1</v>
          </cell>
        </row>
        <row r="68">
          <cell r="F68">
            <v>1</v>
          </cell>
        </row>
        <row r="69">
          <cell r="F69">
            <v>1</v>
          </cell>
        </row>
        <row r="70">
          <cell r="F70">
            <v>1</v>
          </cell>
        </row>
        <row r="71">
          <cell r="F71">
            <v>1</v>
          </cell>
        </row>
        <row r="72">
          <cell r="F72">
            <v>1</v>
          </cell>
        </row>
        <row r="73">
          <cell r="F73">
            <v>1</v>
          </cell>
        </row>
        <row r="74">
          <cell r="F74">
            <v>0</v>
          </cell>
        </row>
        <row r="75">
          <cell r="F75">
            <v>1</v>
          </cell>
        </row>
        <row r="76">
          <cell r="F76">
            <v>1</v>
          </cell>
        </row>
        <row r="77">
          <cell r="F77">
            <v>1</v>
          </cell>
        </row>
        <row r="78">
          <cell r="F78">
            <v>2</v>
          </cell>
        </row>
        <row r="79">
          <cell r="F79">
            <v>0</v>
          </cell>
        </row>
        <row r="80">
          <cell r="F80">
            <v>1</v>
          </cell>
        </row>
        <row r="81">
          <cell r="F81">
            <v>1</v>
          </cell>
        </row>
        <row r="82">
          <cell r="F82">
            <v>2</v>
          </cell>
        </row>
        <row r="83">
          <cell r="F83">
            <v>1</v>
          </cell>
        </row>
        <row r="84">
          <cell r="F84">
            <v>1</v>
          </cell>
        </row>
        <row r="85">
          <cell r="F85">
            <v>1</v>
          </cell>
        </row>
        <row r="86">
          <cell r="F86">
            <v>2</v>
          </cell>
        </row>
        <row r="87">
          <cell r="F87">
            <v>1</v>
          </cell>
        </row>
        <row r="88">
          <cell r="F88">
            <v>1</v>
          </cell>
        </row>
        <row r="89">
          <cell r="F89">
            <v>1</v>
          </cell>
        </row>
        <row r="90">
          <cell r="F90">
            <v>1</v>
          </cell>
        </row>
        <row r="91">
          <cell r="F91">
            <v>2</v>
          </cell>
        </row>
        <row r="92">
          <cell r="F92">
            <v>1</v>
          </cell>
        </row>
        <row r="93">
          <cell r="F93">
            <v>1</v>
          </cell>
        </row>
        <row r="94">
          <cell r="F94">
            <v>1</v>
          </cell>
        </row>
        <row r="95">
          <cell r="F95">
            <v>1</v>
          </cell>
        </row>
        <row r="96">
          <cell r="F96">
            <v>1</v>
          </cell>
        </row>
        <row r="97">
          <cell r="F97">
            <v>1</v>
          </cell>
        </row>
        <row r="98">
          <cell r="F98">
            <v>1</v>
          </cell>
        </row>
        <row r="99">
          <cell r="F99">
            <v>1</v>
          </cell>
        </row>
        <row r="100">
          <cell r="F100">
            <v>1</v>
          </cell>
        </row>
        <row r="101">
          <cell r="F101">
            <v>1</v>
          </cell>
        </row>
        <row r="102">
          <cell r="F102">
            <v>1</v>
          </cell>
        </row>
        <row r="103">
          <cell r="F103">
            <v>1</v>
          </cell>
        </row>
        <row r="104">
          <cell r="F104">
            <v>1</v>
          </cell>
        </row>
        <row r="105">
          <cell r="F105">
            <v>1</v>
          </cell>
        </row>
        <row r="106">
          <cell r="F106">
            <v>1</v>
          </cell>
        </row>
        <row r="107">
          <cell r="F107">
            <v>1</v>
          </cell>
        </row>
        <row r="108">
          <cell r="F108">
            <v>1</v>
          </cell>
        </row>
        <row r="109">
          <cell r="F109">
            <v>1</v>
          </cell>
        </row>
        <row r="110">
          <cell r="F110">
            <v>1</v>
          </cell>
        </row>
        <row r="111">
          <cell r="F111">
            <v>1</v>
          </cell>
        </row>
        <row r="112">
          <cell r="F112">
            <v>1</v>
          </cell>
        </row>
        <row r="113">
          <cell r="F113">
            <v>1</v>
          </cell>
        </row>
        <row r="114">
          <cell r="F114">
            <v>1</v>
          </cell>
        </row>
        <row r="115">
          <cell r="F115">
            <v>2</v>
          </cell>
        </row>
        <row r="116">
          <cell r="F116">
            <v>1</v>
          </cell>
        </row>
        <row r="117">
          <cell r="F117">
            <v>1</v>
          </cell>
        </row>
        <row r="118">
          <cell r="F118">
            <v>1</v>
          </cell>
        </row>
        <row r="119">
          <cell r="F119">
            <v>1</v>
          </cell>
        </row>
        <row r="120">
          <cell r="F120">
            <v>1</v>
          </cell>
        </row>
        <row r="121">
          <cell r="F121">
            <v>1</v>
          </cell>
        </row>
        <row r="122">
          <cell r="F122">
            <v>1</v>
          </cell>
        </row>
        <row r="123">
          <cell r="F123">
            <v>1</v>
          </cell>
        </row>
        <row r="124">
          <cell r="F124">
            <v>1</v>
          </cell>
        </row>
        <row r="125">
          <cell r="F125">
            <v>1</v>
          </cell>
        </row>
        <row r="126">
          <cell r="F126">
            <v>1</v>
          </cell>
        </row>
        <row r="127">
          <cell r="F127">
            <v>1</v>
          </cell>
        </row>
        <row r="128">
          <cell r="F128">
            <v>1</v>
          </cell>
        </row>
        <row r="129">
          <cell r="F129">
            <v>1</v>
          </cell>
        </row>
        <row r="130">
          <cell r="F130">
            <v>1</v>
          </cell>
        </row>
        <row r="131">
          <cell r="F131">
            <v>1</v>
          </cell>
        </row>
        <row r="132">
          <cell r="F132">
            <v>1</v>
          </cell>
        </row>
        <row r="133">
          <cell r="F133">
            <v>1</v>
          </cell>
        </row>
        <row r="134">
          <cell r="F134">
            <v>1</v>
          </cell>
        </row>
        <row r="135">
          <cell r="F135">
            <v>1</v>
          </cell>
        </row>
        <row r="136">
          <cell r="F136">
            <v>1</v>
          </cell>
        </row>
        <row r="137">
          <cell r="F137">
            <v>1</v>
          </cell>
        </row>
        <row r="138">
          <cell r="F138">
            <v>1</v>
          </cell>
        </row>
        <row r="139">
          <cell r="F139">
            <v>1</v>
          </cell>
        </row>
        <row r="140">
          <cell r="F140">
            <v>1</v>
          </cell>
        </row>
        <row r="141">
          <cell r="F141">
            <v>1</v>
          </cell>
        </row>
        <row r="142">
          <cell r="F142">
            <v>1</v>
          </cell>
        </row>
        <row r="143">
          <cell r="F143">
            <v>1</v>
          </cell>
        </row>
        <row r="144">
          <cell r="F144">
            <v>1</v>
          </cell>
        </row>
        <row r="145">
          <cell r="F145">
            <v>1</v>
          </cell>
        </row>
        <row r="146">
          <cell r="F146">
            <v>1</v>
          </cell>
        </row>
        <row r="147">
          <cell r="F147">
            <v>1</v>
          </cell>
        </row>
        <row r="148">
          <cell r="F148">
            <v>1</v>
          </cell>
        </row>
        <row r="149">
          <cell r="F149">
            <v>1</v>
          </cell>
        </row>
        <row r="150">
          <cell r="F150">
            <v>1</v>
          </cell>
        </row>
        <row r="151">
          <cell r="F151">
            <v>1</v>
          </cell>
        </row>
        <row r="152">
          <cell r="F152">
            <v>1</v>
          </cell>
        </row>
        <row r="153">
          <cell r="F153">
            <v>1</v>
          </cell>
        </row>
        <row r="154">
          <cell r="F154">
            <v>1</v>
          </cell>
        </row>
        <row r="155">
          <cell r="F155">
            <v>1</v>
          </cell>
        </row>
        <row r="156">
          <cell r="F156">
            <v>1</v>
          </cell>
        </row>
        <row r="157">
          <cell r="F157">
            <v>1</v>
          </cell>
        </row>
        <row r="158">
          <cell r="F158">
            <v>1</v>
          </cell>
        </row>
        <row r="159">
          <cell r="F159">
            <v>1</v>
          </cell>
        </row>
        <row r="160">
          <cell r="F160">
            <v>1</v>
          </cell>
        </row>
        <row r="161">
          <cell r="F161">
            <v>1</v>
          </cell>
        </row>
        <row r="162">
          <cell r="F162">
            <v>1</v>
          </cell>
        </row>
        <row r="163">
          <cell r="F163">
            <v>1</v>
          </cell>
        </row>
        <row r="164">
          <cell r="F164">
            <v>1</v>
          </cell>
        </row>
        <row r="165">
          <cell r="F165">
            <v>1</v>
          </cell>
        </row>
        <row r="166">
          <cell r="F166">
            <v>1</v>
          </cell>
        </row>
        <row r="167">
          <cell r="F167">
            <v>1</v>
          </cell>
        </row>
        <row r="168">
          <cell r="F168">
            <v>1</v>
          </cell>
        </row>
        <row r="169">
          <cell r="F169">
            <v>1</v>
          </cell>
        </row>
        <row r="170">
          <cell r="F170">
            <v>1</v>
          </cell>
        </row>
        <row r="171">
          <cell r="F171">
            <v>1</v>
          </cell>
        </row>
        <row r="172">
          <cell r="F172">
            <v>1</v>
          </cell>
        </row>
        <row r="173">
          <cell r="F173">
            <v>1</v>
          </cell>
        </row>
        <row r="174">
          <cell r="F174">
            <v>1</v>
          </cell>
        </row>
        <row r="175">
          <cell r="F175">
            <v>1</v>
          </cell>
        </row>
        <row r="176">
          <cell r="F176">
            <v>1</v>
          </cell>
        </row>
        <row r="177">
          <cell r="F177">
            <v>1</v>
          </cell>
        </row>
        <row r="178">
          <cell r="F178">
            <v>1</v>
          </cell>
        </row>
        <row r="179">
          <cell r="F179">
            <v>1</v>
          </cell>
        </row>
        <row r="180">
          <cell r="F180">
            <v>1</v>
          </cell>
        </row>
        <row r="181">
          <cell r="F181">
            <v>1</v>
          </cell>
        </row>
        <row r="182">
          <cell r="F182">
            <v>1</v>
          </cell>
        </row>
        <row r="183">
          <cell r="F183">
            <v>1</v>
          </cell>
        </row>
        <row r="184">
          <cell r="F184">
            <v>1</v>
          </cell>
        </row>
        <row r="185">
          <cell r="F185">
            <v>1</v>
          </cell>
        </row>
        <row r="186">
          <cell r="F186">
            <v>1</v>
          </cell>
        </row>
        <row r="187">
          <cell r="F187">
            <v>1</v>
          </cell>
        </row>
        <row r="188">
          <cell r="F188">
            <v>1</v>
          </cell>
        </row>
        <row r="189">
          <cell r="F189">
            <v>1</v>
          </cell>
        </row>
        <row r="190">
          <cell r="F190">
            <v>1</v>
          </cell>
        </row>
        <row r="191">
          <cell r="F191">
            <v>1</v>
          </cell>
        </row>
        <row r="192">
          <cell r="F192">
            <v>1</v>
          </cell>
        </row>
        <row r="193">
          <cell r="F193">
            <v>1</v>
          </cell>
        </row>
        <row r="194">
          <cell r="F194">
            <v>1</v>
          </cell>
        </row>
        <row r="195">
          <cell r="F195">
            <v>1</v>
          </cell>
        </row>
        <row r="196">
          <cell r="F196">
            <v>1</v>
          </cell>
        </row>
        <row r="197">
          <cell r="F197">
            <v>1</v>
          </cell>
        </row>
        <row r="198">
          <cell r="F198">
            <v>1</v>
          </cell>
        </row>
        <row r="199">
          <cell r="F199">
            <v>1</v>
          </cell>
        </row>
        <row r="200">
          <cell r="F200">
            <v>1</v>
          </cell>
        </row>
        <row r="201">
          <cell r="F201">
            <v>1</v>
          </cell>
        </row>
        <row r="202">
          <cell r="F202">
            <v>1</v>
          </cell>
        </row>
        <row r="203">
          <cell r="F203">
            <v>1</v>
          </cell>
        </row>
        <row r="204">
          <cell r="F204">
            <v>1</v>
          </cell>
        </row>
        <row r="205">
          <cell r="F205">
            <v>1</v>
          </cell>
        </row>
        <row r="206">
          <cell r="F206">
            <v>1</v>
          </cell>
        </row>
        <row r="207">
          <cell r="F207">
            <v>1</v>
          </cell>
        </row>
        <row r="208">
          <cell r="F208">
            <v>1</v>
          </cell>
        </row>
        <row r="209">
          <cell r="F209">
            <v>1</v>
          </cell>
        </row>
        <row r="210">
          <cell r="F210">
            <v>1</v>
          </cell>
        </row>
        <row r="211">
          <cell r="F211">
            <v>1</v>
          </cell>
        </row>
        <row r="212">
          <cell r="F212">
            <v>1</v>
          </cell>
        </row>
        <row r="213">
          <cell r="F213">
            <v>1</v>
          </cell>
        </row>
        <row r="214">
          <cell r="F214">
            <v>1</v>
          </cell>
        </row>
        <row r="215">
          <cell r="F215">
            <v>1</v>
          </cell>
        </row>
        <row r="216">
          <cell r="F216">
            <v>1</v>
          </cell>
        </row>
        <row r="217">
          <cell r="F217">
            <v>1</v>
          </cell>
        </row>
        <row r="218">
          <cell r="F218">
            <v>1</v>
          </cell>
        </row>
        <row r="219">
          <cell r="F219">
            <v>1</v>
          </cell>
        </row>
        <row r="220">
          <cell r="F220">
            <v>1</v>
          </cell>
        </row>
        <row r="221">
          <cell r="F221">
            <v>1</v>
          </cell>
        </row>
        <row r="222">
          <cell r="F222">
            <v>1</v>
          </cell>
        </row>
        <row r="223">
          <cell r="F223">
            <v>1</v>
          </cell>
        </row>
        <row r="224">
          <cell r="F224">
            <v>1</v>
          </cell>
        </row>
        <row r="225">
          <cell r="F225">
            <v>1</v>
          </cell>
        </row>
        <row r="226">
          <cell r="F226">
            <v>1</v>
          </cell>
        </row>
        <row r="227">
          <cell r="F227">
            <v>1</v>
          </cell>
        </row>
        <row r="228">
          <cell r="F228">
            <v>1</v>
          </cell>
        </row>
      </sheetData>
      <sheetData sheetId="4"/>
      <sheetData sheetId="5">
        <row r="2">
          <cell r="I2">
            <v>0</v>
          </cell>
          <cell r="J2">
            <v>0</v>
          </cell>
        </row>
        <row r="3">
          <cell r="I3">
            <v>19</v>
          </cell>
          <cell r="J3">
            <v>232</v>
          </cell>
        </row>
        <row r="4">
          <cell r="I4">
            <v>40</v>
          </cell>
          <cell r="J4">
            <v>477</v>
          </cell>
        </row>
        <row r="5">
          <cell r="I5">
            <v>78</v>
          </cell>
          <cell r="J5">
            <v>1534</v>
          </cell>
        </row>
        <row r="6">
          <cell r="I6">
            <v>4</v>
          </cell>
          <cell r="J6">
            <v>432</v>
          </cell>
        </row>
        <row r="7">
          <cell r="I7">
            <v>27</v>
          </cell>
          <cell r="J7">
            <v>217</v>
          </cell>
        </row>
        <row r="8">
          <cell r="I8">
            <v>9</v>
          </cell>
          <cell r="J8">
            <v>334</v>
          </cell>
        </row>
        <row r="9">
          <cell r="I9">
            <v>18</v>
          </cell>
          <cell r="J9">
            <v>1436</v>
          </cell>
        </row>
        <row r="10">
          <cell r="I10">
            <v>20</v>
          </cell>
          <cell r="J10">
            <v>786</v>
          </cell>
        </row>
        <row r="11">
          <cell r="I11">
            <v>33</v>
          </cell>
          <cell r="J11">
            <v>943.56999999999994</v>
          </cell>
        </row>
        <row r="12">
          <cell r="I12">
            <v>34</v>
          </cell>
          <cell r="J12">
            <v>3803.5</v>
          </cell>
        </row>
        <row r="13">
          <cell r="I13">
            <v>0</v>
          </cell>
          <cell r="J13">
            <v>0</v>
          </cell>
        </row>
        <row r="14">
          <cell r="I14">
            <v>0</v>
          </cell>
          <cell r="J14">
            <v>0</v>
          </cell>
        </row>
        <row r="15">
          <cell r="I15">
            <v>111</v>
          </cell>
          <cell r="J15">
            <v>1221</v>
          </cell>
        </row>
        <row r="16">
          <cell r="I16">
            <v>13</v>
          </cell>
          <cell r="J16">
            <v>83</v>
          </cell>
        </row>
        <row r="17">
          <cell r="I17">
            <v>33</v>
          </cell>
          <cell r="J17">
            <v>550</v>
          </cell>
        </row>
        <row r="18">
          <cell r="I18">
            <v>84</v>
          </cell>
          <cell r="J18">
            <v>570</v>
          </cell>
        </row>
        <row r="19">
          <cell r="I19">
            <v>286</v>
          </cell>
          <cell r="J19">
            <v>1943</v>
          </cell>
        </row>
        <row r="20">
          <cell r="I20">
            <v>9</v>
          </cell>
          <cell r="J20">
            <v>169</v>
          </cell>
        </row>
        <row r="21">
          <cell r="I21">
            <v>17</v>
          </cell>
          <cell r="J21">
            <v>480</v>
          </cell>
        </row>
        <row r="22">
          <cell r="I22">
            <v>43</v>
          </cell>
          <cell r="J22">
            <v>2850</v>
          </cell>
        </row>
        <row r="23">
          <cell r="I23">
            <v>12</v>
          </cell>
          <cell r="J23">
            <v>24</v>
          </cell>
        </row>
        <row r="24">
          <cell r="I24">
            <v>0</v>
          </cell>
        </row>
        <row r="25">
          <cell r="I25">
            <v>23</v>
          </cell>
          <cell r="J25">
            <v>2242</v>
          </cell>
        </row>
        <row r="26">
          <cell r="I26">
            <v>3</v>
          </cell>
          <cell r="J26">
            <v>100</v>
          </cell>
        </row>
        <row r="27">
          <cell r="I27">
            <v>146</v>
          </cell>
          <cell r="J27">
            <v>2801</v>
          </cell>
        </row>
        <row r="28">
          <cell r="I28">
            <v>52</v>
          </cell>
          <cell r="J28">
            <v>1802</v>
          </cell>
        </row>
        <row r="29">
          <cell r="I29">
            <v>1</v>
          </cell>
          <cell r="J29">
            <v>104</v>
          </cell>
        </row>
        <row r="30">
          <cell r="I30">
            <v>0</v>
          </cell>
        </row>
        <row r="31">
          <cell r="I31">
            <v>28</v>
          </cell>
          <cell r="J31">
            <v>510</v>
          </cell>
        </row>
        <row r="32">
          <cell r="I32">
            <v>16</v>
          </cell>
          <cell r="J32">
            <v>678</v>
          </cell>
        </row>
        <row r="33">
          <cell r="I33">
            <v>71</v>
          </cell>
          <cell r="J33">
            <v>420</v>
          </cell>
        </row>
        <row r="34">
          <cell r="I34">
            <v>0</v>
          </cell>
        </row>
        <row r="35">
          <cell r="I35">
            <v>27</v>
          </cell>
          <cell r="J35">
            <v>256</v>
          </cell>
        </row>
        <row r="36">
          <cell r="I36">
            <v>86</v>
          </cell>
          <cell r="J36">
            <v>654</v>
          </cell>
        </row>
        <row r="37">
          <cell r="I37">
            <v>14</v>
          </cell>
          <cell r="J37">
            <v>159</v>
          </cell>
        </row>
        <row r="38">
          <cell r="I38">
            <v>1349</v>
          </cell>
          <cell r="J38">
            <v>25016</v>
          </cell>
        </row>
        <row r="39">
          <cell r="I39">
            <v>6</v>
          </cell>
          <cell r="J39">
            <v>120</v>
          </cell>
        </row>
        <row r="40">
          <cell r="I40">
            <v>18</v>
          </cell>
          <cell r="J40">
            <v>1563</v>
          </cell>
        </row>
        <row r="41">
          <cell r="I41">
            <v>269</v>
          </cell>
          <cell r="J41">
            <v>1481</v>
          </cell>
        </row>
        <row r="42">
          <cell r="I42">
            <v>29</v>
          </cell>
          <cell r="J42">
            <v>426</v>
          </cell>
        </row>
        <row r="43">
          <cell r="I43">
            <v>19</v>
          </cell>
          <cell r="J43">
            <v>201</v>
          </cell>
        </row>
        <row r="44">
          <cell r="I44">
            <v>18</v>
          </cell>
          <cell r="J44">
            <v>450</v>
          </cell>
        </row>
        <row r="45">
          <cell r="I45">
            <v>11</v>
          </cell>
          <cell r="J45">
            <v>58</v>
          </cell>
        </row>
        <row r="46">
          <cell r="I46">
            <v>9</v>
          </cell>
          <cell r="J46">
            <v>360</v>
          </cell>
        </row>
        <row r="47">
          <cell r="I47">
            <v>8</v>
          </cell>
          <cell r="J47">
            <v>125</v>
          </cell>
        </row>
        <row r="48">
          <cell r="I48">
            <v>2</v>
          </cell>
          <cell r="J48">
            <v>47</v>
          </cell>
        </row>
        <row r="49">
          <cell r="I49">
            <v>6</v>
          </cell>
          <cell r="J49">
            <v>50</v>
          </cell>
        </row>
        <row r="50">
          <cell r="I50">
            <v>1</v>
          </cell>
          <cell r="J50">
            <v>120</v>
          </cell>
        </row>
        <row r="51">
          <cell r="I51">
            <v>110</v>
          </cell>
          <cell r="J51">
            <v>700</v>
          </cell>
        </row>
        <row r="52">
          <cell r="I52">
            <v>50</v>
          </cell>
          <cell r="J52">
            <v>2413</v>
          </cell>
        </row>
        <row r="53">
          <cell r="I53">
            <v>13</v>
          </cell>
          <cell r="J53">
            <v>113</v>
          </cell>
        </row>
        <row r="54">
          <cell r="I54">
            <v>20</v>
          </cell>
          <cell r="J54">
            <v>206</v>
          </cell>
        </row>
        <row r="55">
          <cell r="I55">
            <v>17</v>
          </cell>
          <cell r="J55">
            <v>1768</v>
          </cell>
        </row>
        <row r="56">
          <cell r="I56">
            <v>236</v>
          </cell>
          <cell r="J56">
            <v>3011.21</v>
          </cell>
        </row>
        <row r="57">
          <cell r="I57">
            <v>9</v>
          </cell>
          <cell r="J57">
            <v>526</v>
          </cell>
        </row>
        <row r="58">
          <cell r="I58">
            <v>23</v>
          </cell>
          <cell r="J58">
            <v>1454</v>
          </cell>
        </row>
        <row r="59">
          <cell r="I59">
            <v>0</v>
          </cell>
          <cell r="J59">
            <v>0</v>
          </cell>
        </row>
        <row r="60">
          <cell r="I60">
            <v>6</v>
          </cell>
          <cell r="J60">
            <v>55</v>
          </cell>
        </row>
        <row r="61">
          <cell r="I61">
            <v>51</v>
          </cell>
          <cell r="J61">
            <v>508</v>
          </cell>
        </row>
        <row r="62">
          <cell r="I62">
            <v>19</v>
          </cell>
          <cell r="J62">
            <v>1443</v>
          </cell>
        </row>
        <row r="63">
          <cell r="I63">
            <v>12</v>
          </cell>
          <cell r="J63">
            <v>435</v>
          </cell>
        </row>
        <row r="64">
          <cell r="I64">
            <v>5</v>
          </cell>
          <cell r="J64">
            <v>50</v>
          </cell>
        </row>
        <row r="65">
          <cell r="I65">
            <v>13</v>
          </cell>
          <cell r="J65">
            <v>590</v>
          </cell>
        </row>
        <row r="66">
          <cell r="I66">
            <v>30</v>
          </cell>
          <cell r="J66">
            <v>200</v>
          </cell>
        </row>
        <row r="67">
          <cell r="I67">
            <v>0</v>
          </cell>
          <cell r="J67">
            <v>0</v>
          </cell>
        </row>
        <row r="68">
          <cell r="I68">
            <v>21</v>
          </cell>
          <cell r="J68">
            <v>125</v>
          </cell>
        </row>
        <row r="69">
          <cell r="I69">
            <v>8</v>
          </cell>
          <cell r="J69">
            <v>320</v>
          </cell>
        </row>
        <row r="70">
          <cell r="I70">
            <v>21</v>
          </cell>
          <cell r="J70">
            <v>1945</v>
          </cell>
        </row>
        <row r="71">
          <cell r="I71">
            <v>12</v>
          </cell>
          <cell r="J71">
            <v>483.5</v>
          </cell>
        </row>
        <row r="72">
          <cell r="I72">
            <v>40</v>
          </cell>
          <cell r="J72">
            <v>1042.5</v>
          </cell>
        </row>
        <row r="73">
          <cell r="I73">
            <v>0</v>
          </cell>
        </row>
        <row r="74">
          <cell r="I74">
            <v>4</v>
          </cell>
          <cell r="J74">
            <v>160</v>
          </cell>
        </row>
        <row r="75">
          <cell r="I75">
            <v>15</v>
          </cell>
          <cell r="J75">
            <v>160</v>
          </cell>
        </row>
        <row r="76">
          <cell r="I76">
            <v>7</v>
          </cell>
          <cell r="J76">
            <v>150</v>
          </cell>
        </row>
        <row r="77">
          <cell r="I77">
            <v>407</v>
          </cell>
          <cell r="J77">
            <v>8667</v>
          </cell>
        </row>
        <row r="78">
          <cell r="I78">
            <v>20</v>
          </cell>
          <cell r="J78">
            <v>267</v>
          </cell>
        </row>
        <row r="79">
          <cell r="I79">
            <v>28</v>
          </cell>
          <cell r="J79">
            <v>909</v>
          </cell>
        </row>
        <row r="80">
          <cell r="I80">
            <v>22</v>
          </cell>
          <cell r="J80">
            <v>370</v>
          </cell>
        </row>
        <row r="81">
          <cell r="I81">
            <v>0</v>
          </cell>
        </row>
        <row r="82">
          <cell r="I82">
            <v>13</v>
          </cell>
          <cell r="J82">
            <v>480</v>
          </cell>
        </row>
        <row r="83">
          <cell r="I83">
            <v>113</v>
          </cell>
          <cell r="J83">
            <v>469</v>
          </cell>
        </row>
        <row r="84">
          <cell r="I84">
            <v>98</v>
          </cell>
          <cell r="J84">
            <v>1071</v>
          </cell>
        </row>
        <row r="85">
          <cell r="I85">
            <v>58</v>
          </cell>
          <cell r="J85">
            <v>688</v>
          </cell>
        </row>
        <row r="86">
          <cell r="I86">
            <v>29</v>
          </cell>
          <cell r="J86">
            <v>294</v>
          </cell>
        </row>
        <row r="87">
          <cell r="I87">
            <v>9</v>
          </cell>
          <cell r="J87">
            <v>270</v>
          </cell>
        </row>
        <row r="88">
          <cell r="I88">
            <v>6</v>
          </cell>
          <cell r="J88">
            <v>26</v>
          </cell>
        </row>
        <row r="89">
          <cell r="I89">
            <v>47</v>
          </cell>
          <cell r="J89">
            <v>440</v>
          </cell>
        </row>
        <row r="90">
          <cell r="I90">
            <v>21</v>
          </cell>
          <cell r="J90">
            <v>265</v>
          </cell>
        </row>
        <row r="91">
          <cell r="I91">
            <v>26</v>
          </cell>
          <cell r="J91">
            <v>903</v>
          </cell>
        </row>
        <row r="92">
          <cell r="I92">
            <v>0</v>
          </cell>
          <cell r="J92">
            <v>0</v>
          </cell>
        </row>
        <row r="93">
          <cell r="I93">
            <v>179</v>
          </cell>
          <cell r="J93">
            <v>2923</v>
          </cell>
        </row>
        <row r="94">
          <cell r="I94">
            <v>37</v>
          </cell>
          <cell r="J94">
            <v>521</v>
          </cell>
        </row>
        <row r="95">
          <cell r="I95">
            <v>16</v>
          </cell>
          <cell r="J95">
            <v>10</v>
          </cell>
        </row>
        <row r="96">
          <cell r="I96">
            <v>76</v>
          </cell>
          <cell r="J96">
            <v>843.5</v>
          </cell>
        </row>
        <row r="97">
          <cell r="I97">
            <v>13</v>
          </cell>
          <cell r="J97">
            <v>2184</v>
          </cell>
        </row>
        <row r="98">
          <cell r="I98">
            <v>22</v>
          </cell>
          <cell r="J98">
            <v>579</v>
          </cell>
        </row>
        <row r="99">
          <cell r="I99">
            <v>13</v>
          </cell>
          <cell r="J99">
            <v>56</v>
          </cell>
        </row>
        <row r="100">
          <cell r="I100">
            <v>14</v>
          </cell>
          <cell r="J100">
            <v>265</v>
          </cell>
        </row>
        <row r="101">
          <cell r="I101">
            <v>13</v>
          </cell>
          <cell r="J101">
            <v>350</v>
          </cell>
        </row>
        <row r="102">
          <cell r="I102">
            <v>107</v>
          </cell>
          <cell r="J102">
            <v>956</v>
          </cell>
        </row>
        <row r="103">
          <cell r="I103">
            <v>36</v>
          </cell>
          <cell r="J103">
            <v>1892</v>
          </cell>
        </row>
        <row r="104">
          <cell r="I104">
            <v>4</v>
          </cell>
          <cell r="J104">
            <v>16</v>
          </cell>
        </row>
        <row r="105">
          <cell r="I105">
            <v>30</v>
          </cell>
          <cell r="J105">
            <v>75</v>
          </cell>
        </row>
        <row r="106">
          <cell r="I106">
            <v>18</v>
          </cell>
          <cell r="J106">
            <v>479</v>
          </cell>
        </row>
        <row r="107">
          <cell r="I107">
            <v>16</v>
          </cell>
          <cell r="J107">
            <v>269</v>
          </cell>
        </row>
        <row r="108">
          <cell r="I108">
            <v>16</v>
          </cell>
        </row>
        <row r="109">
          <cell r="I109">
            <v>4</v>
          </cell>
          <cell r="J109">
            <v>98</v>
          </cell>
        </row>
        <row r="110">
          <cell r="I110">
            <v>33</v>
          </cell>
          <cell r="J110">
            <v>705</v>
          </cell>
        </row>
        <row r="111">
          <cell r="I111">
            <v>0</v>
          </cell>
          <cell r="J111">
            <v>0</v>
          </cell>
        </row>
        <row r="112">
          <cell r="I112">
            <v>11</v>
          </cell>
          <cell r="J112">
            <v>200</v>
          </cell>
        </row>
        <row r="113">
          <cell r="I113">
            <v>29</v>
          </cell>
          <cell r="J113">
            <v>430</v>
          </cell>
        </row>
        <row r="114">
          <cell r="I114">
            <v>9</v>
          </cell>
          <cell r="J114">
            <v>154</v>
          </cell>
        </row>
        <row r="115">
          <cell r="I115">
            <v>5</v>
          </cell>
          <cell r="J115">
            <v>40</v>
          </cell>
        </row>
        <row r="116">
          <cell r="I116">
            <v>21</v>
          </cell>
          <cell r="J116">
            <v>390</v>
          </cell>
        </row>
        <row r="117">
          <cell r="I117">
            <v>70</v>
          </cell>
          <cell r="J117">
            <v>2950</v>
          </cell>
        </row>
        <row r="118">
          <cell r="I118">
            <v>66</v>
          </cell>
          <cell r="J118">
            <v>2608</v>
          </cell>
        </row>
        <row r="119">
          <cell r="I119">
            <v>19</v>
          </cell>
          <cell r="J119">
            <v>563</v>
          </cell>
        </row>
        <row r="120">
          <cell r="I120">
            <v>10</v>
          </cell>
          <cell r="J120">
            <v>460</v>
          </cell>
        </row>
        <row r="121">
          <cell r="I121">
            <v>6</v>
          </cell>
          <cell r="J121">
            <v>601</v>
          </cell>
        </row>
        <row r="122">
          <cell r="I122">
            <v>0</v>
          </cell>
        </row>
        <row r="123">
          <cell r="I123">
            <v>253</v>
          </cell>
          <cell r="J123">
            <v>7826</v>
          </cell>
        </row>
        <row r="124">
          <cell r="I124">
            <v>7</v>
          </cell>
          <cell r="J124">
            <v>35</v>
          </cell>
        </row>
        <row r="125">
          <cell r="I125">
            <v>9</v>
          </cell>
          <cell r="J125">
            <v>140</v>
          </cell>
        </row>
        <row r="126">
          <cell r="I126">
            <v>30</v>
          </cell>
          <cell r="J126">
            <v>303</v>
          </cell>
        </row>
        <row r="127">
          <cell r="I127">
            <v>3</v>
          </cell>
          <cell r="J127">
            <v>139</v>
          </cell>
        </row>
        <row r="128">
          <cell r="I128">
            <v>44</v>
          </cell>
          <cell r="J128">
            <v>260</v>
          </cell>
        </row>
        <row r="129">
          <cell r="I129">
            <v>25</v>
          </cell>
          <cell r="J129">
            <v>453</v>
          </cell>
        </row>
        <row r="130">
          <cell r="I130">
            <v>21</v>
          </cell>
          <cell r="J130">
            <v>311</v>
          </cell>
        </row>
        <row r="131">
          <cell r="I131">
            <v>61</v>
          </cell>
          <cell r="J131">
            <v>1070</v>
          </cell>
        </row>
        <row r="132">
          <cell r="I132">
            <v>40</v>
          </cell>
          <cell r="J132">
            <v>7350</v>
          </cell>
        </row>
        <row r="133">
          <cell r="I133">
            <v>24</v>
          </cell>
          <cell r="J133">
            <v>195</v>
          </cell>
        </row>
        <row r="134">
          <cell r="I134">
            <v>11</v>
          </cell>
          <cell r="J134">
            <v>1795</v>
          </cell>
        </row>
        <row r="135">
          <cell r="I135">
            <v>8</v>
          </cell>
          <cell r="J135">
            <v>43</v>
          </cell>
        </row>
        <row r="136">
          <cell r="I136">
            <v>58</v>
          </cell>
          <cell r="J136">
            <v>1314</v>
          </cell>
        </row>
        <row r="137">
          <cell r="I137">
            <v>28</v>
          </cell>
          <cell r="J137">
            <v>862</v>
          </cell>
        </row>
        <row r="138">
          <cell r="I138">
            <v>2</v>
          </cell>
          <cell r="J138">
            <v>100</v>
          </cell>
        </row>
        <row r="139">
          <cell r="I139">
            <v>282</v>
          </cell>
          <cell r="J139">
            <v>2882</v>
          </cell>
        </row>
        <row r="140">
          <cell r="I140">
            <v>50</v>
          </cell>
          <cell r="J140">
            <v>697.25</v>
          </cell>
        </row>
        <row r="141">
          <cell r="I141">
            <v>15</v>
          </cell>
          <cell r="J141">
            <v>210</v>
          </cell>
        </row>
        <row r="142">
          <cell r="I142">
            <v>1</v>
          </cell>
          <cell r="J142">
            <v>950</v>
          </cell>
        </row>
        <row r="143">
          <cell r="I143">
            <v>22</v>
          </cell>
          <cell r="J143">
            <v>270</v>
          </cell>
        </row>
        <row r="144">
          <cell r="I144">
            <v>43</v>
          </cell>
          <cell r="J144">
            <v>116</v>
          </cell>
        </row>
        <row r="145">
          <cell r="I145">
            <v>2</v>
          </cell>
          <cell r="J145">
            <v>20</v>
          </cell>
        </row>
        <row r="146">
          <cell r="I146">
            <v>41</v>
          </cell>
          <cell r="J146">
            <v>3010</v>
          </cell>
        </row>
        <row r="147">
          <cell r="I147">
            <v>57</v>
          </cell>
          <cell r="J147">
            <v>1883</v>
          </cell>
        </row>
        <row r="148">
          <cell r="I148">
            <v>30</v>
          </cell>
          <cell r="J148">
            <v>996</v>
          </cell>
        </row>
        <row r="149">
          <cell r="I149">
            <v>35</v>
          </cell>
          <cell r="J149">
            <v>518.4</v>
          </cell>
        </row>
        <row r="150">
          <cell r="I150">
            <v>9</v>
          </cell>
          <cell r="J150">
            <v>1948</v>
          </cell>
        </row>
        <row r="151">
          <cell r="I151">
            <v>13</v>
          </cell>
          <cell r="J151">
            <v>490</v>
          </cell>
        </row>
        <row r="152">
          <cell r="I152">
            <v>14</v>
          </cell>
          <cell r="J152">
            <v>338</v>
          </cell>
        </row>
        <row r="153">
          <cell r="I153">
            <v>35</v>
          </cell>
          <cell r="J153">
            <v>368</v>
          </cell>
        </row>
        <row r="154">
          <cell r="I154">
            <v>1</v>
          </cell>
          <cell r="J154">
            <v>15</v>
          </cell>
        </row>
        <row r="155">
          <cell r="I155">
            <v>21</v>
          </cell>
          <cell r="J155">
            <v>619</v>
          </cell>
        </row>
        <row r="156">
          <cell r="I156">
            <v>21</v>
          </cell>
          <cell r="J156">
            <v>481</v>
          </cell>
        </row>
        <row r="157">
          <cell r="I157">
            <v>0</v>
          </cell>
          <cell r="J157">
            <v>0</v>
          </cell>
        </row>
        <row r="158">
          <cell r="I158">
            <v>14</v>
          </cell>
          <cell r="J158">
            <v>1500</v>
          </cell>
        </row>
        <row r="159">
          <cell r="I159">
            <v>10</v>
          </cell>
          <cell r="J159">
            <v>44</v>
          </cell>
        </row>
        <row r="160">
          <cell r="I160">
            <v>0</v>
          </cell>
          <cell r="J160">
            <v>0</v>
          </cell>
        </row>
        <row r="161">
          <cell r="I161">
            <v>42</v>
          </cell>
          <cell r="J161">
            <v>1330</v>
          </cell>
        </row>
        <row r="162">
          <cell r="I162">
            <v>13</v>
          </cell>
          <cell r="J162">
            <v>375</v>
          </cell>
        </row>
        <row r="163">
          <cell r="I163">
            <v>31</v>
          </cell>
          <cell r="J163">
            <v>586</v>
          </cell>
        </row>
        <row r="164">
          <cell r="I164">
            <v>410</v>
          </cell>
          <cell r="J164">
            <v>10345</v>
          </cell>
        </row>
        <row r="165">
          <cell r="I165">
            <v>6</v>
          </cell>
          <cell r="J165">
            <v>140</v>
          </cell>
        </row>
        <row r="166">
          <cell r="I166">
            <v>49</v>
          </cell>
          <cell r="J166">
            <v>1136</v>
          </cell>
        </row>
        <row r="167">
          <cell r="I167">
            <v>58</v>
          </cell>
          <cell r="J167">
            <v>939.7</v>
          </cell>
        </row>
        <row r="168">
          <cell r="I168">
            <v>72</v>
          </cell>
          <cell r="J168">
            <v>1391.5</v>
          </cell>
        </row>
        <row r="169">
          <cell r="I169">
            <v>42</v>
          </cell>
          <cell r="J169">
            <v>910</v>
          </cell>
        </row>
        <row r="170">
          <cell r="I170">
            <v>44</v>
          </cell>
          <cell r="J170">
            <v>650</v>
          </cell>
        </row>
        <row r="171">
          <cell r="I171">
            <v>9</v>
          </cell>
          <cell r="J171">
            <v>40</v>
          </cell>
        </row>
        <row r="172">
          <cell r="I172">
            <v>10</v>
          </cell>
          <cell r="J172">
            <v>150</v>
          </cell>
        </row>
        <row r="173">
          <cell r="I173">
            <v>24</v>
          </cell>
          <cell r="J173">
            <v>398.5</v>
          </cell>
        </row>
        <row r="174">
          <cell r="I174">
            <v>21</v>
          </cell>
          <cell r="J174">
            <v>1050</v>
          </cell>
        </row>
        <row r="175">
          <cell r="I175">
            <v>23</v>
          </cell>
          <cell r="J175">
            <v>1214</v>
          </cell>
        </row>
        <row r="176">
          <cell r="I176">
            <v>2</v>
          </cell>
          <cell r="J176">
            <v>30</v>
          </cell>
        </row>
        <row r="177">
          <cell r="I177">
            <v>12</v>
          </cell>
          <cell r="J177">
            <v>70</v>
          </cell>
        </row>
        <row r="178">
          <cell r="I178">
            <v>35</v>
          </cell>
          <cell r="J178">
            <v>1551</v>
          </cell>
        </row>
        <row r="179">
          <cell r="I179">
            <v>14</v>
          </cell>
          <cell r="J179">
            <v>790</v>
          </cell>
        </row>
        <row r="180">
          <cell r="I180">
            <v>13</v>
          </cell>
          <cell r="J180">
            <v>1176</v>
          </cell>
        </row>
        <row r="181">
          <cell r="I181">
            <v>18</v>
          </cell>
          <cell r="J181">
            <v>92.5</v>
          </cell>
        </row>
        <row r="182">
          <cell r="I182">
            <v>20</v>
          </cell>
          <cell r="J182">
            <v>503</v>
          </cell>
        </row>
        <row r="183">
          <cell r="I183">
            <v>62</v>
          </cell>
          <cell r="J183">
            <v>1809.5</v>
          </cell>
        </row>
        <row r="184">
          <cell r="I184">
            <v>76</v>
          </cell>
          <cell r="J184">
            <v>3670.5</v>
          </cell>
        </row>
        <row r="185">
          <cell r="I185">
            <v>218</v>
          </cell>
          <cell r="J185">
            <v>1255</v>
          </cell>
        </row>
        <row r="186">
          <cell r="I186">
            <v>27</v>
          </cell>
          <cell r="J186">
            <v>643</v>
          </cell>
        </row>
        <row r="187">
          <cell r="I187">
            <v>2</v>
          </cell>
          <cell r="J187">
            <v>5</v>
          </cell>
        </row>
        <row r="188">
          <cell r="I188">
            <v>0</v>
          </cell>
          <cell r="J188">
            <v>0</v>
          </cell>
        </row>
        <row r="189">
          <cell r="I189">
            <v>39</v>
          </cell>
          <cell r="J189">
            <v>756</v>
          </cell>
        </row>
        <row r="190">
          <cell r="I190">
            <v>0</v>
          </cell>
          <cell r="J190">
            <v>0</v>
          </cell>
        </row>
        <row r="191">
          <cell r="I191">
            <v>42</v>
          </cell>
          <cell r="J191">
            <v>1430</v>
          </cell>
        </row>
        <row r="192">
          <cell r="I192">
            <v>291</v>
          </cell>
          <cell r="J192">
            <v>2685</v>
          </cell>
        </row>
        <row r="193">
          <cell r="I193">
            <v>16</v>
          </cell>
          <cell r="J193">
            <v>2755</v>
          </cell>
        </row>
        <row r="194">
          <cell r="I194">
            <v>64</v>
          </cell>
          <cell r="J194">
            <v>1471</v>
          </cell>
        </row>
        <row r="195">
          <cell r="I195">
            <v>48</v>
          </cell>
          <cell r="J195">
            <v>164.5</v>
          </cell>
        </row>
        <row r="196">
          <cell r="I196">
            <v>24</v>
          </cell>
          <cell r="J196">
            <v>353.5</v>
          </cell>
        </row>
        <row r="197">
          <cell r="I197">
            <v>72</v>
          </cell>
          <cell r="J197">
            <v>1602.95</v>
          </cell>
        </row>
        <row r="198">
          <cell r="I198">
            <v>38</v>
          </cell>
          <cell r="J198">
            <v>595</v>
          </cell>
        </row>
        <row r="199">
          <cell r="I199">
            <v>60</v>
          </cell>
          <cell r="J199">
            <v>1161</v>
          </cell>
        </row>
        <row r="200">
          <cell r="I200">
            <v>11</v>
          </cell>
          <cell r="J200">
            <v>211</v>
          </cell>
        </row>
        <row r="201">
          <cell r="I201">
            <v>35</v>
          </cell>
          <cell r="J201">
            <v>450</v>
          </cell>
        </row>
        <row r="202">
          <cell r="I202">
            <v>33</v>
          </cell>
          <cell r="J202">
            <v>1256</v>
          </cell>
        </row>
        <row r="203">
          <cell r="I203">
            <v>8</v>
          </cell>
          <cell r="J203">
            <v>366</v>
          </cell>
        </row>
        <row r="204">
          <cell r="I204">
            <v>12</v>
          </cell>
          <cell r="J204">
            <v>1054</v>
          </cell>
        </row>
        <row r="205">
          <cell r="I205">
            <v>6</v>
          </cell>
          <cell r="J205">
            <v>128</v>
          </cell>
        </row>
        <row r="206">
          <cell r="I206">
            <v>32</v>
          </cell>
          <cell r="J206">
            <v>172</v>
          </cell>
        </row>
        <row r="207">
          <cell r="I207">
            <v>4</v>
          </cell>
          <cell r="J207">
            <v>279</v>
          </cell>
        </row>
        <row r="208">
          <cell r="I208">
            <v>20</v>
          </cell>
          <cell r="J208">
            <v>611</v>
          </cell>
        </row>
        <row r="209">
          <cell r="I209">
            <v>18</v>
          </cell>
          <cell r="J209">
            <v>773.5</v>
          </cell>
        </row>
        <row r="210">
          <cell r="I210">
            <v>23</v>
          </cell>
          <cell r="J210">
            <v>678</v>
          </cell>
        </row>
        <row r="211">
          <cell r="I211">
            <v>28</v>
          </cell>
          <cell r="J211">
            <v>208</v>
          </cell>
        </row>
        <row r="212">
          <cell r="I212">
            <v>0</v>
          </cell>
          <cell r="J212">
            <v>0</v>
          </cell>
        </row>
        <row r="213">
          <cell r="I213">
            <v>8</v>
          </cell>
          <cell r="J213">
            <v>356</v>
          </cell>
        </row>
        <row r="214">
          <cell r="I214">
            <v>8</v>
          </cell>
          <cell r="J214">
            <v>850</v>
          </cell>
        </row>
        <row r="215">
          <cell r="I215">
            <v>0</v>
          </cell>
        </row>
        <row r="216">
          <cell r="I216">
            <v>34</v>
          </cell>
          <cell r="J216">
            <v>1277.0999999999999</v>
          </cell>
        </row>
        <row r="217">
          <cell r="I217">
            <v>14</v>
          </cell>
          <cell r="J217">
            <v>650</v>
          </cell>
        </row>
        <row r="218">
          <cell r="I218">
            <v>12</v>
          </cell>
          <cell r="J218">
            <v>64</v>
          </cell>
        </row>
        <row r="219">
          <cell r="I219">
            <v>19</v>
          </cell>
          <cell r="J219">
            <v>257</v>
          </cell>
        </row>
        <row r="220">
          <cell r="I220">
            <v>4</v>
          </cell>
          <cell r="J220">
            <v>104</v>
          </cell>
        </row>
        <row r="221">
          <cell r="I221">
            <v>48</v>
          </cell>
          <cell r="J221">
            <v>1115.99</v>
          </cell>
        </row>
        <row r="222">
          <cell r="I222">
            <v>39</v>
          </cell>
          <cell r="J222">
            <v>1823</v>
          </cell>
        </row>
        <row r="223">
          <cell r="I223">
            <v>43</v>
          </cell>
          <cell r="J223">
            <v>2378.5</v>
          </cell>
        </row>
        <row r="224">
          <cell r="I224">
            <v>2</v>
          </cell>
          <cell r="J224">
            <v>90</v>
          </cell>
        </row>
        <row r="225">
          <cell r="I225">
            <v>1</v>
          </cell>
          <cell r="J225">
            <v>300</v>
          </cell>
        </row>
        <row r="226">
          <cell r="I226">
            <v>4</v>
          </cell>
          <cell r="J226">
            <v>150</v>
          </cell>
        </row>
        <row r="227">
          <cell r="I227">
            <v>81</v>
          </cell>
          <cell r="J227">
            <v>2017</v>
          </cell>
        </row>
        <row r="228">
          <cell r="I228">
            <v>13</v>
          </cell>
          <cell r="J228">
            <v>280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ickFactsSummary"/>
      <sheetName val="FiveYearComparison"/>
      <sheetName val="data-revenue"/>
      <sheetName val="data-expenditure"/>
      <sheetName val="data-outputmeasures"/>
      <sheetName val="data-usersatisfaction"/>
      <sheetName val="systems-revenue"/>
      <sheetName val="systems-expenditures"/>
      <sheetName val="systems-data"/>
      <sheetName val="ListofBoards"/>
    </sheetNames>
    <sheetDataSet>
      <sheetData sheetId="0" refreshError="1"/>
      <sheetData sheetId="1" refreshError="1"/>
      <sheetData sheetId="2">
        <row r="2">
          <cell r="B2">
            <v>1042892</v>
          </cell>
          <cell r="E2">
            <v>32948461</v>
          </cell>
          <cell r="F2">
            <v>4123575</v>
          </cell>
          <cell r="G2">
            <v>0</v>
          </cell>
          <cell r="H2">
            <v>4758690</v>
          </cell>
        </row>
        <row r="3">
          <cell r="B3">
            <v>752412</v>
          </cell>
          <cell r="E3">
            <v>31609000</v>
          </cell>
          <cell r="F3">
            <v>3301157</v>
          </cell>
          <cell r="G3">
            <v>5351878</v>
          </cell>
          <cell r="H3">
            <v>2790793</v>
          </cell>
        </row>
        <row r="4">
          <cell r="B4">
            <v>88131</v>
          </cell>
          <cell r="E4">
            <v>2366015</v>
          </cell>
          <cell r="F4">
            <v>333925</v>
          </cell>
          <cell r="G4">
            <v>34549</v>
          </cell>
          <cell r="H4">
            <v>358504</v>
          </cell>
        </row>
        <row r="5">
          <cell r="B5">
            <v>87816</v>
          </cell>
          <cell r="E5">
            <v>2218719</v>
          </cell>
          <cell r="F5">
            <v>359262</v>
          </cell>
          <cell r="G5">
            <v>488793</v>
          </cell>
          <cell r="H5">
            <v>354958</v>
          </cell>
        </row>
        <row r="6">
          <cell r="B6">
            <v>85521</v>
          </cell>
          <cell r="E6">
            <v>5110471</v>
          </cell>
          <cell r="F6">
            <v>364195</v>
          </cell>
          <cell r="G6">
            <v>121698</v>
          </cell>
          <cell r="H6">
            <v>450630</v>
          </cell>
        </row>
        <row r="7">
          <cell r="B7">
            <v>83960</v>
          </cell>
          <cell r="E7">
            <v>3329602</v>
          </cell>
          <cell r="F7">
            <v>351197</v>
          </cell>
          <cell r="G7">
            <v>315055</v>
          </cell>
          <cell r="H7">
            <v>207817</v>
          </cell>
        </row>
        <row r="8">
          <cell r="B8">
            <v>60426</v>
          </cell>
          <cell r="E8">
            <v>1557878</v>
          </cell>
          <cell r="F8">
            <v>255446</v>
          </cell>
          <cell r="G8">
            <v>273666</v>
          </cell>
          <cell r="H8">
            <v>95821</v>
          </cell>
        </row>
        <row r="9">
          <cell r="B9">
            <v>58501</v>
          </cell>
          <cell r="E9">
            <v>2412600</v>
          </cell>
          <cell r="F9">
            <v>256570</v>
          </cell>
          <cell r="G9">
            <v>61756</v>
          </cell>
          <cell r="H9">
            <v>367169</v>
          </cell>
        </row>
        <row r="10">
          <cell r="B10">
            <v>50227</v>
          </cell>
          <cell r="E10">
            <v>1009012</v>
          </cell>
          <cell r="F10">
            <v>206467</v>
          </cell>
          <cell r="G10">
            <v>339327</v>
          </cell>
          <cell r="H10">
            <v>268386</v>
          </cell>
        </row>
        <row r="11">
          <cell r="B11">
            <v>34116</v>
          </cell>
          <cell r="E11">
            <v>617591</v>
          </cell>
          <cell r="F11">
            <v>116126</v>
          </cell>
          <cell r="G11">
            <v>80827</v>
          </cell>
          <cell r="H11">
            <v>118384</v>
          </cell>
        </row>
        <row r="12">
          <cell r="B12">
            <v>29679</v>
          </cell>
          <cell r="E12">
            <v>244852</v>
          </cell>
          <cell r="F12">
            <v>137323</v>
          </cell>
          <cell r="G12">
            <v>0</v>
          </cell>
          <cell r="H12">
            <v>0</v>
          </cell>
        </row>
        <row r="13">
          <cell r="B13">
            <v>20529</v>
          </cell>
          <cell r="E13">
            <v>572910</v>
          </cell>
          <cell r="F13">
            <v>72053</v>
          </cell>
          <cell r="G13">
            <v>58167</v>
          </cell>
          <cell r="H13">
            <v>47433</v>
          </cell>
        </row>
        <row r="14">
          <cell r="B14">
            <v>19996</v>
          </cell>
          <cell r="E14">
            <v>562691</v>
          </cell>
          <cell r="F14">
            <v>55039</v>
          </cell>
          <cell r="G14">
            <v>35851</v>
          </cell>
          <cell r="H14">
            <v>146268</v>
          </cell>
        </row>
        <row r="15">
          <cell r="B15">
            <v>19496</v>
          </cell>
          <cell r="E15">
            <v>443000</v>
          </cell>
          <cell r="F15">
            <v>83957</v>
          </cell>
          <cell r="G15">
            <v>173855</v>
          </cell>
          <cell r="H15">
            <v>133114</v>
          </cell>
        </row>
        <row r="16">
          <cell r="B16">
            <v>17989</v>
          </cell>
          <cell r="E16">
            <v>398383</v>
          </cell>
          <cell r="F16">
            <v>72087</v>
          </cell>
          <cell r="G16">
            <v>0</v>
          </cell>
          <cell r="H16">
            <v>0</v>
          </cell>
        </row>
        <row r="17">
          <cell r="B17">
            <v>16793</v>
          </cell>
          <cell r="E17">
            <v>471500</v>
          </cell>
          <cell r="F17">
            <v>67999</v>
          </cell>
          <cell r="G17">
            <v>6444</v>
          </cell>
          <cell r="H17">
            <v>61402</v>
          </cell>
        </row>
        <row r="18">
          <cell r="B18">
            <v>16786</v>
          </cell>
          <cell r="E18">
            <v>610510</v>
          </cell>
          <cell r="F18">
            <v>71439</v>
          </cell>
          <cell r="G18">
            <v>178005</v>
          </cell>
          <cell r="H18">
            <v>30580</v>
          </cell>
        </row>
        <row r="19">
          <cell r="B19">
            <v>16543</v>
          </cell>
          <cell r="E19">
            <v>403000</v>
          </cell>
          <cell r="F19">
            <v>72997</v>
          </cell>
          <cell r="G19">
            <v>76317.540000000008</v>
          </cell>
          <cell r="H19">
            <v>85316</v>
          </cell>
        </row>
        <row r="20">
          <cell r="B20">
            <v>14653</v>
          </cell>
          <cell r="E20">
            <v>321639</v>
          </cell>
          <cell r="F20">
            <v>58432</v>
          </cell>
          <cell r="G20">
            <v>132364</v>
          </cell>
          <cell r="H20">
            <v>45802</v>
          </cell>
        </row>
        <row r="21">
          <cell r="B21">
            <v>13581</v>
          </cell>
          <cell r="E21">
            <v>162798</v>
          </cell>
          <cell r="F21">
            <v>53781</v>
          </cell>
          <cell r="G21">
            <v>67697</v>
          </cell>
          <cell r="H21">
            <v>53402</v>
          </cell>
        </row>
        <row r="22">
          <cell r="B22">
            <v>12860</v>
          </cell>
          <cell r="E22">
            <v>316064</v>
          </cell>
          <cell r="F22">
            <v>53743</v>
          </cell>
          <cell r="G22">
            <v>1828</v>
          </cell>
          <cell r="H22">
            <v>28683</v>
          </cell>
        </row>
        <row r="23">
          <cell r="B23">
            <v>12730</v>
          </cell>
          <cell r="E23">
            <v>220604</v>
          </cell>
          <cell r="F23">
            <v>57779</v>
          </cell>
          <cell r="G23">
            <v>0</v>
          </cell>
          <cell r="H23">
            <v>0</v>
          </cell>
        </row>
        <row r="24">
          <cell r="B24">
            <v>12589</v>
          </cell>
          <cell r="E24">
            <v>123656.76</v>
          </cell>
          <cell r="F24">
            <v>37908</v>
          </cell>
          <cell r="G24">
            <v>56796.639999999999</v>
          </cell>
          <cell r="H24">
            <v>49009.24</v>
          </cell>
        </row>
        <row r="25">
          <cell r="B25">
            <v>12363</v>
          </cell>
          <cell r="E25">
            <v>268334.8</v>
          </cell>
          <cell r="F25">
            <v>49234</v>
          </cell>
          <cell r="G25">
            <v>154916</v>
          </cell>
          <cell r="H25">
            <v>69495</v>
          </cell>
        </row>
        <row r="26">
          <cell r="B26">
            <v>12039</v>
          </cell>
          <cell r="E26">
            <v>453389</v>
          </cell>
          <cell r="F26">
            <v>53086</v>
          </cell>
          <cell r="G26">
            <v>81085</v>
          </cell>
          <cell r="H26">
            <v>65815</v>
          </cell>
        </row>
        <row r="27">
          <cell r="B27">
            <v>11874</v>
          </cell>
          <cell r="E27">
            <v>170049</v>
          </cell>
          <cell r="F27">
            <v>54103</v>
          </cell>
          <cell r="G27">
            <v>802</v>
          </cell>
          <cell r="H27">
            <v>87944</v>
          </cell>
        </row>
        <row r="28">
          <cell r="B28">
            <v>11673</v>
          </cell>
          <cell r="E28">
            <v>425243</v>
          </cell>
          <cell r="F28">
            <v>51851</v>
          </cell>
          <cell r="G28">
            <v>36941</v>
          </cell>
          <cell r="H28">
            <v>32209</v>
          </cell>
        </row>
        <row r="29">
          <cell r="B29">
            <v>11562</v>
          </cell>
          <cell r="E29">
            <v>196550</v>
          </cell>
          <cell r="F29">
            <v>46547</v>
          </cell>
          <cell r="G29">
            <v>18258</v>
          </cell>
          <cell r="H29">
            <v>86199</v>
          </cell>
        </row>
        <row r="30">
          <cell r="B30">
            <v>11335</v>
          </cell>
          <cell r="E30">
            <v>151985</v>
          </cell>
          <cell r="F30">
            <v>45411</v>
          </cell>
          <cell r="G30">
            <v>50017</v>
          </cell>
          <cell r="H30">
            <v>27974</v>
          </cell>
        </row>
        <row r="31">
          <cell r="B31">
            <v>11115</v>
          </cell>
          <cell r="E31">
            <v>253530</v>
          </cell>
          <cell r="F31">
            <v>40482</v>
          </cell>
          <cell r="G31">
            <v>46522</v>
          </cell>
          <cell r="H31">
            <v>45092</v>
          </cell>
        </row>
        <row r="32">
          <cell r="B32">
            <v>11059</v>
          </cell>
          <cell r="E32">
            <v>131325</v>
          </cell>
          <cell r="F32">
            <v>49401</v>
          </cell>
          <cell r="G32">
            <v>19625.190000000002</v>
          </cell>
          <cell r="H32">
            <v>27923.95</v>
          </cell>
        </row>
        <row r="33">
          <cell r="B33">
            <v>10820</v>
          </cell>
          <cell r="E33">
            <v>496280</v>
          </cell>
          <cell r="F33">
            <v>38869</v>
          </cell>
          <cell r="G33">
            <v>11836</v>
          </cell>
          <cell r="H33">
            <v>18046</v>
          </cell>
        </row>
        <row r="34">
          <cell r="B34">
            <v>10716</v>
          </cell>
          <cell r="E34">
            <v>296692.55</v>
          </cell>
          <cell r="F34">
            <v>44849</v>
          </cell>
          <cell r="G34">
            <v>39274</v>
          </cell>
          <cell r="H34">
            <v>310420</v>
          </cell>
        </row>
        <row r="35">
          <cell r="B35">
            <v>10535</v>
          </cell>
          <cell r="E35">
            <v>45881.55</v>
          </cell>
          <cell r="F35">
            <v>49882</v>
          </cell>
          <cell r="G35">
            <v>0</v>
          </cell>
          <cell r="H35">
            <v>0</v>
          </cell>
        </row>
        <row r="36">
          <cell r="B36">
            <v>10220</v>
          </cell>
          <cell r="E36">
            <v>38387</v>
          </cell>
          <cell r="F36">
            <v>41387</v>
          </cell>
          <cell r="G36">
            <v>28518</v>
          </cell>
          <cell r="H36">
            <v>49.53</v>
          </cell>
        </row>
        <row r="37">
          <cell r="B37">
            <v>10054</v>
          </cell>
          <cell r="E37">
            <v>113108</v>
          </cell>
          <cell r="F37">
            <v>46818</v>
          </cell>
          <cell r="G37">
            <v>76861</v>
          </cell>
          <cell r="H37">
            <v>41052</v>
          </cell>
        </row>
        <row r="38">
          <cell r="B38">
            <v>10045</v>
          </cell>
          <cell r="E38">
            <v>294311.28999999998</v>
          </cell>
          <cell r="F38">
            <v>46389</v>
          </cell>
          <cell r="G38">
            <v>19471</v>
          </cell>
          <cell r="H38">
            <v>11322</v>
          </cell>
        </row>
        <row r="39">
          <cell r="B39">
            <v>10002</v>
          </cell>
          <cell r="E39">
            <v>155692</v>
          </cell>
          <cell r="F39">
            <v>45557</v>
          </cell>
          <cell r="G39">
            <v>0</v>
          </cell>
          <cell r="H39">
            <v>16.18</v>
          </cell>
        </row>
        <row r="40">
          <cell r="B40">
            <v>9851</v>
          </cell>
          <cell r="E40">
            <v>182816</v>
          </cell>
          <cell r="F40">
            <v>43498</v>
          </cell>
          <cell r="G40">
            <v>2052</v>
          </cell>
          <cell r="H40">
            <v>78882</v>
          </cell>
        </row>
        <row r="41">
          <cell r="B41">
            <v>9769</v>
          </cell>
          <cell r="E41">
            <v>395723</v>
          </cell>
          <cell r="F41">
            <v>43347</v>
          </cell>
          <cell r="G41">
            <v>24415</v>
          </cell>
          <cell r="H41">
            <v>36587</v>
          </cell>
        </row>
        <row r="42">
          <cell r="B42">
            <v>9202</v>
          </cell>
          <cell r="E42">
            <v>131490.46000000002</v>
          </cell>
          <cell r="F42">
            <v>40525</v>
          </cell>
          <cell r="G42">
            <v>30809.67</v>
          </cell>
          <cell r="H42">
            <v>10832.39</v>
          </cell>
        </row>
        <row r="43">
          <cell r="B43">
            <v>9123</v>
          </cell>
          <cell r="E43">
            <v>182460</v>
          </cell>
          <cell r="F43">
            <v>37650</v>
          </cell>
          <cell r="G43">
            <v>17660.23</v>
          </cell>
          <cell r="H43">
            <v>46988.770000000004</v>
          </cell>
        </row>
        <row r="44">
          <cell r="B44">
            <v>9047</v>
          </cell>
          <cell r="E44">
            <v>117611</v>
          </cell>
          <cell r="F44">
            <v>39032</v>
          </cell>
          <cell r="G44">
            <v>0</v>
          </cell>
          <cell r="H44">
            <v>0</v>
          </cell>
        </row>
        <row r="45">
          <cell r="B45">
            <v>8721</v>
          </cell>
          <cell r="E45">
            <v>349800</v>
          </cell>
          <cell r="F45">
            <v>44938</v>
          </cell>
          <cell r="G45">
            <v>11739</v>
          </cell>
          <cell r="H45">
            <v>42742</v>
          </cell>
        </row>
        <row r="46">
          <cell r="B46">
            <v>8365</v>
          </cell>
          <cell r="E46">
            <v>186715</v>
          </cell>
          <cell r="F46">
            <v>38886</v>
          </cell>
          <cell r="G46">
            <v>82480</v>
          </cell>
          <cell r="H46">
            <v>32155</v>
          </cell>
        </row>
        <row r="47">
          <cell r="B47">
            <v>7932</v>
          </cell>
          <cell r="E47">
            <v>114144</v>
          </cell>
          <cell r="F47">
            <v>112906</v>
          </cell>
          <cell r="G47">
            <v>84742</v>
          </cell>
          <cell r="H47">
            <v>71409</v>
          </cell>
        </row>
        <row r="48">
          <cell r="B48">
            <v>7821</v>
          </cell>
          <cell r="E48">
            <v>170331</v>
          </cell>
          <cell r="F48">
            <v>35909</v>
          </cell>
          <cell r="G48">
            <v>28063</v>
          </cell>
          <cell r="H48">
            <v>34092</v>
          </cell>
        </row>
        <row r="49">
          <cell r="B49">
            <v>7691</v>
          </cell>
          <cell r="E49">
            <v>48913</v>
          </cell>
          <cell r="F49">
            <v>33922</v>
          </cell>
          <cell r="G49">
            <v>14583</v>
          </cell>
          <cell r="H49">
            <v>37122</v>
          </cell>
        </row>
        <row r="50">
          <cell r="B50">
            <v>7592</v>
          </cell>
          <cell r="E50">
            <v>85125</v>
          </cell>
          <cell r="F50">
            <v>35265</v>
          </cell>
          <cell r="G50">
            <v>0</v>
          </cell>
          <cell r="H50">
            <v>0</v>
          </cell>
        </row>
        <row r="51">
          <cell r="B51">
            <v>7248</v>
          </cell>
          <cell r="E51">
            <v>153400</v>
          </cell>
          <cell r="F51">
            <v>31756</v>
          </cell>
          <cell r="G51">
            <v>60957.19</v>
          </cell>
          <cell r="H51">
            <v>72271.47</v>
          </cell>
        </row>
        <row r="52">
          <cell r="B52">
            <v>7240</v>
          </cell>
          <cell r="E52">
            <v>126381.75</v>
          </cell>
          <cell r="F52">
            <v>33408</v>
          </cell>
          <cell r="G52">
            <v>13994.22</v>
          </cell>
          <cell r="H52">
            <v>22121.27</v>
          </cell>
        </row>
        <row r="53">
          <cell r="B53">
            <v>7231</v>
          </cell>
          <cell r="E53">
            <v>142073.98000000001</v>
          </cell>
          <cell r="F53">
            <v>31245</v>
          </cell>
          <cell r="G53">
            <v>84829.19</v>
          </cell>
          <cell r="H53">
            <v>23866.309999999998</v>
          </cell>
        </row>
        <row r="54">
          <cell r="B54">
            <v>7228</v>
          </cell>
          <cell r="E54">
            <v>94474</v>
          </cell>
          <cell r="F54">
            <v>31057</v>
          </cell>
          <cell r="G54">
            <v>46142</v>
          </cell>
          <cell r="H54">
            <v>31897</v>
          </cell>
        </row>
        <row r="55">
          <cell r="B55">
            <v>7040</v>
          </cell>
          <cell r="E55">
            <v>167064.70000000001</v>
          </cell>
          <cell r="F55">
            <v>32580</v>
          </cell>
          <cell r="G55">
            <v>0</v>
          </cell>
          <cell r="H55">
            <v>1790.28</v>
          </cell>
        </row>
        <row r="56">
          <cell r="B56">
            <v>6893</v>
          </cell>
          <cell r="E56">
            <v>167812</v>
          </cell>
          <cell r="F56">
            <v>29641</v>
          </cell>
          <cell r="G56">
            <v>168409</v>
          </cell>
          <cell r="H56">
            <v>24935</v>
          </cell>
        </row>
        <row r="57">
          <cell r="B57">
            <v>6862</v>
          </cell>
          <cell r="E57">
            <v>64769.32</v>
          </cell>
          <cell r="F57">
            <v>33618</v>
          </cell>
          <cell r="G57">
            <v>0</v>
          </cell>
          <cell r="H57">
            <v>14.92</v>
          </cell>
        </row>
        <row r="58">
          <cell r="B58">
            <v>6714</v>
          </cell>
          <cell r="E58">
            <v>31378.799999999999</v>
          </cell>
          <cell r="F58">
            <v>28791</v>
          </cell>
          <cell r="G58">
            <v>0</v>
          </cell>
          <cell r="H58">
            <v>0</v>
          </cell>
        </row>
        <row r="59">
          <cell r="B59">
            <v>6576</v>
          </cell>
          <cell r="E59">
            <v>51800</v>
          </cell>
          <cell r="F59">
            <v>30156</v>
          </cell>
          <cell r="G59">
            <v>36222</v>
          </cell>
          <cell r="H59">
            <v>24749</v>
          </cell>
        </row>
        <row r="60">
          <cell r="B60">
            <v>6361</v>
          </cell>
          <cell r="E60">
            <v>303528</v>
          </cell>
          <cell r="F60">
            <v>29148</v>
          </cell>
          <cell r="G60">
            <v>31930</v>
          </cell>
          <cell r="H60">
            <v>18696.96</v>
          </cell>
        </row>
        <row r="61">
          <cell r="B61">
            <v>6315</v>
          </cell>
          <cell r="E61">
            <v>94850</v>
          </cell>
          <cell r="F61">
            <v>29770</v>
          </cell>
          <cell r="G61">
            <v>26370</v>
          </cell>
          <cell r="H61">
            <v>25643</v>
          </cell>
        </row>
        <row r="62">
          <cell r="B62">
            <v>6177</v>
          </cell>
          <cell r="E62">
            <v>119949</v>
          </cell>
          <cell r="F62">
            <v>29186</v>
          </cell>
          <cell r="G62">
            <v>50598</v>
          </cell>
          <cell r="H62">
            <v>15305</v>
          </cell>
        </row>
        <row r="63">
          <cell r="B63">
            <v>5925</v>
          </cell>
          <cell r="E63">
            <v>54041.91</v>
          </cell>
          <cell r="F63">
            <v>29362</v>
          </cell>
          <cell r="G63">
            <v>19000</v>
          </cell>
          <cell r="H63">
            <v>434.52</v>
          </cell>
        </row>
        <row r="64">
          <cell r="B64">
            <v>5896</v>
          </cell>
          <cell r="E64">
            <v>88455</v>
          </cell>
          <cell r="F64">
            <v>28294</v>
          </cell>
          <cell r="G64">
            <v>214365</v>
          </cell>
          <cell r="H64">
            <v>48532</v>
          </cell>
        </row>
        <row r="65">
          <cell r="B65">
            <v>5775</v>
          </cell>
          <cell r="E65">
            <v>115660.53</v>
          </cell>
          <cell r="F65">
            <v>26016</v>
          </cell>
          <cell r="G65">
            <v>73564.17</v>
          </cell>
          <cell r="H65">
            <v>30609.789999999997</v>
          </cell>
        </row>
        <row r="66">
          <cell r="B66">
            <v>5749</v>
          </cell>
          <cell r="E66">
            <v>56583</v>
          </cell>
          <cell r="F66">
            <v>29864</v>
          </cell>
          <cell r="G66">
            <v>13588</v>
          </cell>
          <cell r="H66">
            <v>9588</v>
          </cell>
        </row>
        <row r="67">
          <cell r="B67">
            <v>5520</v>
          </cell>
          <cell r="E67">
            <v>309427</v>
          </cell>
          <cell r="F67">
            <v>26063</v>
          </cell>
          <cell r="G67">
            <v>10776</v>
          </cell>
          <cell r="H67">
            <v>28280</v>
          </cell>
        </row>
        <row r="68">
          <cell r="B68">
            <v>5441</v>
          </cell>
          <cell r="E68">
            <v>112248.75</v>
          </cell>
          <cell r="F68">
            <v>25068</v>
          </cell>
          <cell r="G68">
            <v>48205.520000000004</v>
          </cell>
          <cell r="H68">
            <v>40866.109999999993</v>
          </cell>
        </row>
        <row r="69">
          <cell r="B69">
            <v>5153</v>
          </cell>
          <cell r="E69">
            <v>87636</v>
          </cell>
          <cell r="F69">
            <v>23261</v>
          </cell>
          <cell r="G69">
            <v>49271</v>
          </cell>
          <cell r="H69">
            <v>19957</v>
          </cell>
        </row>
        <row r="70">
          <cell r="B70">
            <v>5096</v>
          </cell>
          <cell r="E70">
            <v>117150</v>
          </cell>
          <cell r="F70">
            <v>21756</v>
          </cell>
          <cell r="G70">
            <v>83516.42</v>
          </cell>
          <cell r="H70">
            <v>13852.35</v>
          </cell>
        </row>
        <row r="71">
          <cell r="B71">
            <v>4843</v>
          </cell>
          <cell r="E71">
            <v>269698.87</v>
          </cell>
          <cell r="F71">
            <v>20760</v>
          </cell>
          <cell r="G71">
            <v>6873</v>
          </cell>
          <cell r="H71">
            <v>24229</v>
          </cell>
        </row>
        <row r="72">
          <cell r="B72">
            <v>4745</v>
          </cell>
          <cell r="E72">
            <v>134156.53</v>
          </cell>
          <cell r="F72">
            <v>21352</v>
          </cell>
          <cell r="G72">
            <v>3092.1</v>
          </cell>
          <cell r="H72">
            <v>28487.290000000005</v>
          </cell>
        </row>
        <row r="73">
          <cell r="B73">
            <v>4599</v>
          </cell>
          <cell r="E73">
            <v>119412.74</v>
          </cell>
          <cell r="F73">
            <v>18868</v>
          </cell>
          <cell r="G73">
            <v>45784.31</v>
          </cell>
          <cell r="H73">
            <v>18734.95</v>
          </cell>
        </row>
        <row r="74">
          <cell r="B74">
            <v>4472</v>
          </cell>
          <cell r="E74">
            <v>116436</v>
          </cell>
          <cell r="F74">
            <v>21026</v>
          </cell>
          <cell r="G74">
            <v>22065</v>
          </cell>
          <cell r="H74">
            <v>25850</v>
          </cell>
        </row>
        <row r="75">
          <cell r="B75">
            <v>4158</v>
          </cell>
          <cell r="E75">
            <v>120210</v>
          </cell>
          <cell r="F75">
            <v>18379</v>
          </cell>
          <cell r="G75">
            <v>0</v>
          </cell>
          <cell r="H75">
            <v>17417.309999999998</v>
          </cell>
        </row>
        <row r="76">
          <cell r="B76">
            <v>4008</v>
          </cell>
          <cell r="E76">
            <v>100662</v>
          </cell>
          <cell r="F76">
            <v>17667</v>
          </cell>
          <cell r="G76">
            <v>14441.73</v>
          </cell>
          <cell r="H76">
            <v>15513.43</v>
          </cell>
        </row>
        <row r="77">
          <cell r="B77">
            <v>3925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B78">
            <v>3887</v>
          </cell>
          <cell r="E78">
            <v>117000</v>
          </cell>
          <cell r="F78">
            <v>16512</v>
          </cell>
          <cell r="G78">
            <v>16760</v>
          </cell>
          <cell r="H78">
            <v>23804</v>
          </cell>
        </row>
        <row r="79">
          <cell r="B79">
            <v>3830</v>
          </cell>
          <cell r="E79">
            <v>55700</v>
          </cell>
          <cell r="F79">
            <v>18208</v>
          </cell>
          <cell r="G79">
            <v>0</v>
          </cell>
          <cell r="H79">
            <v>59.94</v>
          </cell>
        </row>
        <row r="80">
          <cell r="B80">
            <v>3811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1">
          <cell r="B81">
            <v>3783</v>
          </cell>
          <cell r="E81">
            <v>59828</v>
          </cell>
          <cell r="F81">
            <v>18422</v>
          </cell>
          <cell r="G81">
            <v>12143.32</v>
          </cell>
          <cell r="H81">
            <v>3250.2</v>
          </cell>
        </row>
        <row r="82">
          <cell r="B82">
            <v>3700</v>
          </cell>
          <cell r="E82">
            <v>123081.5</v>
          </cell>
          <cell r="F82">
            <v>17538</v>
          </cell>
          <cell r="G82">
            <v>28724.959999999999</v>
          </cell>
          <cell r="H82">
            <v>38939.030000000006</v>
          </cell>
        </row>
        <row r="83">
          <cell r="B83">
            <v>3578</v>
          </cell>
          <cell r="E83">
            <v>158797</v>
          </cell>
          <cell r="F83">
            <v>16908</v>
          </cell>
          <cell r="G83">
            <v>23663</v>
          </cell>
          <cell r="H83">
            <v>30244</v>
          </cell>
        </row>
        <row r="84">
          <cell r="B84">
            <v>3572</v>
          </cell>
          <cell r="E84">
            <v>44501.59</v>
          </cell>
          <cell r="F84">
            <v>15728</v>
          </cell>
          <cell r="G84">
            <v>20597.739999999998</v>
          </cell>
          <cell r="H84">
            <v>17969.07</v>
          </cell>
        </row>
        <row r="85">
          <cell r="B85">
            <v>3322</v>
          </cell>
          <cell r="E85">
            <v>77929</v>
          </cell>
          <cell r="F85">
            <v>17247</v>
          </cell>
          <cell r="G85">
            <v>36406.14</v>
          </cell>
          <cell r="H85">
            <v>20709.82</v>
          </cell>
        </row>
        <row r="86">
          <cell r="B86">
            <v>3259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B87">
            <v>3072</v>
          </cell>
          <cell r="E87">
            <v>157558</v>
          </cell>
          <cell r="F87">
            <v>14827</v>
          </cell>
          <cell r="G87">
            <v>19144</v>
          </cell>
          <cell r="H87">
            <v>23761</v>
          </cell>
        </row>
        <row r="88">
          <cell r="B88">
            <v>3042</v>
          </cell>
          <cell r="E88">
            <v>41920.449999999997</v>
          </cell>
          <cell r="F88">
            <v>15385</v>
          </cell>
          <cell r="G88">
            <v>52162.2</v>
          </cell>
          <cell r="H88">
            <v>3338.0300000000007</v>
          </cell>
        </row>
        <row r="89">
          <cell r="B89">
            <v>2848</v>
          </cell>
          <cell r="E89">
            <v>19690</v>
          </cell>
          <cell r="F89">
            <v>13712</v>
          </cell>
          <cell r="G89">
            <v>14657</v>
          </cell>
          <cell r="H89">
            <v>5023</v>
          </cell>
        </row>
        <row r="90">
          <cell r="B90">
            <v>2847</v>
          </cell>
          <cell r="E90">
            <v>59842</v>
          </cell>
          <cell r="F90">
            <v>14810</v>
          </cell>
          <cell r="G90">
            <v>26837</v>
          </cell>
          <cell r="H90">
            <v>23701</v>
          </cell>
        </row>
        <row r="91">
          <cell r="B91">
            <v>2836</v>
          </cell>
          <cell r="E91">
            <v>125787</v>
          </cell>
          <cell r="F91">
            <v>14098</v>
          </cell>
          <cell r="G91">
            <v>102572</v>
          </cell>
          <cell r="H91">
            <v>30585</v>
          </cell>
        </row>
        <row r="92">
          <cell r="B92">
            <v>2734</v>
          </cell>
          <cell r="E92">
            <v>33462</v>
          </cell>
          <cell r="F92">
            <v>12360</v>
          </cell>
          <cell r="G92">
            <v>88840</v>
          </cell>
          <cell r="H92">
            <v>11364</v>
          </cell>
        </row>
        <row r="93">
          <cell r="B93">
            <v>2656</v>
          </cell>
          <cell r="E93">
            <v>39857.129999999997</v>
          </cell>
          <cell r="F93">
            <v>12729</v>
          </cell>
          <cell r="G93">
            <v>18066.48</v>
          </cell>
          <cell r="H93">
            <v>5537.52</v>
          </cell>
        </row>
        <row r="94">
          <cell r="B94">
            <v>2648</v>
          </cell>
          <cell r="E94">
            <v>50000</v>
          </cell>
          <cell r="F94">
            <v>13167</v>
          </cell>
          <cell r="G94">
            <v>34597</v>
          </cell>
          <cell r="H94">
            <v>13064</v>
          </cell>
        </row>
        <row r="95">
          <cell r="B95">
            <v>2547</v>
          </cell>
          <cell r="E95">
            <v>13000</v>
          </cell>
          <cell r="F95">
            <v>13304</v>
          </cell>
          <cell r="G95">
            <v>5508.1900000000005</v>
          </cell>
          <cell r="H95">
            <v>1059.46</v>
          </cell>
        </row>
        <row r="96">
          <cell r="B96">
            <v>2537</v>
          </cell>
          <cell r="E96">
            <v>64303</v>
          </cell>
          <cell r="F96">
            <v>12446</v>
          </cell>
          <cell r="G96">
            <v>22263.83</v>
          </cell>
          <cell r="H96">
            <v>22783.839999999997</v>
          </cell>
        </row>
        <row r="97">
          <cell r="B97">
            <v>2518</v>
          </cell>
          <cell r="E97">
            <v>65731</v>
          </cell>
          <cell r="F97">
            <v>11725</v>
          </cell>
          <cell r="G97">
            <v>35506</v>
          </cell>
          <cell r="H97">
            <v>33564</v>
          </cell>
        </row>
        <row r="98">
          <cell r="B98">
            <v>2496</v>
          </cell>
          <cell r="E98">
            <v>58675</v>
          </cell>
          <cell r="F98">
            <v>11266</v>
          </cell>
          <cell r="G98">
            <v>46272</v>
          </cell>
          <cell r="H98">
            <v>27368</v>
          </cell>
        </row>
        <row r="99">
          <cell r="B99">
            <v>2278</v>
          </cell>
          <cell r="E99">
            <v>50395</v>
          </cell>
          <cell r="F99">
            <v>12026</v>
          </cell>
          <cell r="G99">
            <v>498.36</v>
          </cell>
          <cell r="H99">
            <v>6605.79</v>
          </cell>
        </row>
        <row r="100">
          <cell r="B100">
            <v>2264</v>
          </cell>
          <cell r="E100">
            <v>40000</v>
          </cell>
          <cell r="F100">
            <v>11335</v>
          </cell>
          <cell r="G100">
            <v>33663</v>
          </cell>
          <cell r="H100">
            <v>11764.739999999998</v>
          </cell>
        </row>
        <row r="101">
          <cell r="B101">
            <v>2255</v>
          </cell>
          <cell r="E101">
            <v>80858.990000000005</v>
          </cell>
          <cell r="F101">
            <v>10297</v>
          </cell>
          <cell r="G101">
            <v>41809.64</v>
          </cell>
          <cell r="H101">
            <v>10352.15</v>
          </cell>
        </row>
        <row r="102">
          <cell r="B102">
            <v>2254</v>
          </cell>
          <cell r="E102">
            <v>22056</v>
          </cell>
          <cell r="F102">
            <v>10550</v>
          </cell>
          <cell r="G102">
            <v>16280</v>
          </cell>
          <cell r="H102">
            <v>18373</v>
          </cell>
        </row>
        <row r="103">
          <cell r="B103">
            <v>2192</v>
          </cell>
          <cell r="E103">
            <v>38284</v>
          </cell>
          <cell r="F103">
            <v>11318</v>
          </cell>
          <cell r="G103">
            <v>25348</v>
          </cell>
          <cell r="H103">
            <v>15120</v>
          </cell>
        </row>
        <row r="104">
          <cell r="B104">
            <v>2125</v>
          </cell>
          <cell r="E104">
            <v>54831.76</v>
          </cell>
          <cell r="F104">
            <v>11116</v>
          </cell>
          <cell r="G104">
            <v>53194</v>
          </cell>
          <cell r="H104">
            <v>11718</v>
          </cell>
        </row>
        <row r="105">
          <cell r="B105">
            <v>2114</v>
          </cell>
          <cell r="E105">
            <v>39953</v>
          </cell>
          <cell r="F105">
            <v>9508</v>
          </cell>
          <cell r="G105">
            <v>21891</v>
          </cell>
          <cell r="H105">
            <v>11151</v>
          </cell>
        </row>
        <row r="106">
          <cell r="B106">
            <v>2078</v>
          </cell>
          <cell r="E106">
            <v>9531</v>
          </cell>
          <cell r="F106">
            <v>10915</v>
          </cell>
          <cell r="G106">
            <v>7422</v>
          </cell>
          <cell r="H106">
            <v>7638</v>
          </cell>
        </row>
        <row r="107">
          <cell r="B107">
            <v>2055</v>
          </cell>
          <cell r="E107">
            <v>40358</v>
          </cell>
          <cell r="F107">
            <v>9898</v>
          </cell>
          <cell r="G107">
            <v>18185.809999999998</v>
          </cell>
          <cell r="H107">
            <v>14726.75</v>
          </cell>
        </row>
        <row r="108">
          <cell r="B108">
            <v>1992</v>
          </cell>
          <cell r="E108">
            <v>41908</v>
          </cell>
          <cell r="F108">
            <v>10546</v>
          </cell>
          <cell r="G108">
            <v>33666</v>
          </cell>
          <cell r="H108">
            <v>2362</v>
          </cell>
        </row>
        <row r="109">
          <cell r="B109">
            <v>1940</v>
          </cell>
          <cell r="E109">
            <v>44526</v>
          </cell>
          <cell r="F109">
            <v>9559</v>
          </cell>
          <cell r="G109">
            <v>14903.94</v>
          </cell>
          <cell r="H109">
            <v>5204.8599999999997</v>
          </cell>
        </row>
        <row r="110">
          <cell r="B110">
            <v>1884</v>
          </cell>
          <cell r="E110">
            <v>32028</v>
          </cell>
          <cell r="F110">
            <v>9962</v>
          </cell>
          <cell r="G110">
            <v>91730</v>
          </cell>
          <cell r="H110">
            <v>22135</v>
          </cell>
        </row>
        <row r="111">
          <cell r="B111">
            <v>1876</v>
          </cell>
          <cell r="E111">
            <v>103351</v>
          </cell>
          <cell r="F111">
            <v>9799</v>
          </cell>
          <cell r="G111">
            <v>13191</v>
          </cell>
          <cell r="H111">
            <v>12147</v>
          </cell>
        </row>
        <row r="112">
          <cell r="B112">
            <v>1868</v>
          </cell>
          <cell r="E112">
            <v>35535.129999999997</v>
          </cell>
          <cell r="F112">
            <v>9310</v>
          </cell>
          <cell r="G112">
            <v>12853.25</v>
          </cell>
          <cell r="H112">
            <v>12573.430000000002</v>
          </cell>
        </row>
        <row r="113">
          <cell r="B113">
            <v>1858</v>
          </cell>
          <cell r="E113">
            <v>36040.770000000004</v>
          </cell>
          <cell r="F113">
            <v>9752</v>
          </cell>
          <cell r="G113">
            <v>10000</v>
          </cell>
          <cell r="H113">
            <v>5600.81</v>
          </cell>
        </row>
        <row r="114">
          <cell r="B114">
            <v>1664</v>
          </cell>
          <cell r="E114">
            <v>4620</v>
          </cell>
          <cell r="F114">
            <v>9259</v>
          </cell>
          <cell r="G114">
            <v>2456</v>
          </cell>
          <cell r="H114">
            <v>3309.86</v>
          </cell>
        </row>
        <row r="115">
          <cell r="B115">
            <v>1610</v>
          </cell>
          <cell r="E115">
            <v>7053</v>
          </cell>
          <cell r="F115">
            <v>9053</v>
          </cell>
          <cell r="G115">
            <v>0</v>
          </cell>
          <cell r="H115">
            <v>594.65</v>
          </cell>
        </row>
        <row r="116">
          <cell r="B116">
            <v>1592</v>
          </cell>
          <cell r="E116">
            <v>22978.62</v>
          </cell>
          <cell r="F116">
            <v>9297</v>
          </cell>
          <cell r="G116">
            <v>42178</v>
          </cell>
          <cell r="H116">
            <v>15195</v>
          </cell>
        </row>
        <row r="117">
          <cell r="B117">
            <v>1534</v>
          </cell>
          <cell r="E117">
            <v>21754.25</v>
          </cell>
          <cell r="F117">
            <v>8572</v>
          </cell>
          <cell r="G117">
            <v>31678.989999999998</v>
          </cell>
          <cell r="H117">
            <v>26600.53</v>
          </cell>
        </row>
        <row r="118">
          <cell r="B118">
            <v>1512</v>
          </cell>
          <cell r="E118">
            <v>33258.630000000005</v>
          </cell>
          <cell r="F118">
            <v>8178</v>
          </cell>
          <cell r="G118">
            <v>9940</v>
          </cell>
          <cell r="H118">
            <v>9504.02</v>
          </cell>
        </row>
        <row r="119">
          <cell r="B119">
            <v>1493</v>
          </cell>
          <cell r="E119">
            <v>52238</v>
          </cell>
          <cell r="F119">
            <v>7547</v>
          </cell>
          <cell r="G119">
            <v>34472</v>
          </cell>
          <cell r="H119">
            <v>17077</v>
          </cell>
        </row>
        <row r="120">
          <cell r="B120">
            <v>1487</v>
          </cell>
          <cell r="E120">
            <v>8178.5</v>
          </cell>
          <cell r="F120">
            <v>8418</v>
          </cell>
          <cell r="G120">
            <v>0</v>
          </cell>
          <cell r="H120">
            <v>0</v>
          </cell>
        </row>
        <row r="121">
          <cell r="B121">
            <v>1474</v>
          </cell>
          <cell r="E121">
            <v>10900</v>
          </cell>
          <cell r="F121">
            <v>8735</v>
          </cell>
          <cell r="G121">
            <v>39383.24</v>
          </cell>
          <cell r="H121">
            <v>11213.14</v>
          </cell>
        </row>
        <row r="122">
          <cell r="B122">
            <v>1443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</row>
        <row r="123">
          <cell r="B123">
            <v>1390</v>
          </cell>
          <cell r="E123">
            <v>9124.9</v>
          </cell>
          <cell r="F123">
            <v>7663</v>
          </cell>
          <cell r="G123">
            <v>22770.27</v>
          </cell>
          <cell r="H123">
            <v>14783.53</v>
          </cell>
        </row>
        <row r="124">
          <cell r="B124">
            <v>1243</v>
          </cell>
          <cell r="E124">
            <v>11808.5</v>
          </cell>
          <cell r="F124">
            <v>7250</v>
          </cell>
          <cell r="G124">
            <v>20053.400000000001</v>
          </cell>
          <cell r="H124">
            <v>15989.09</v>
          </cell>
        </row>
        <row r="125">
          <cell r="B125">
            <v>1232</v>
          </cell>
          <cell r="E125">
            <v>17428</v>
          </cell>
          <cell r="F125">
            <v>7250</v>
          </cell>
          <cell r="G125">
            <v>23968.44</v>
          </cell>
          <cell r="H125">
            <v>9165.09</v>
          </cell>
        </row>
        <row r="126">
          <cell r="B126">
            <v>1215</v>
          </cell>
          <cell r="E126">
            <v>12927.78</v>
          </cell>
          <cell r="F126">
            <v>7250</v>
          </cell>
          <cell r="G126">
            <v>10436</v>
          </cell>
          <cell r="H126">
            <v>2158</v>
          </cell>
        </row>
        <row r="127">
          <cell r="B127">
            <v>1205</v>
          </cell>
          <cell r="E127">
            <v>4534.96</v>
          </cell>
          <cell r="F127">
            <v>7250</v>
          </cell>
          <cell r="G127">
            <v>12641.07</v>
          </cell>
          <cell r="H127">
            <v>5343.71</v>
          </cell>
        </row>
        <row r="128">
          <cell r="B128">
            <v>1148</v>
          </cell>
          <cell r="E128">
            <v>5308</v>
          </cell>
          <cell r="F128">
            <v>6750</v>
          </cell>
          <cell r="G128">
            <v>11176</v>
          </cell>
          <cell r="H128">
            <v>2636</v>
          </cell>
        </row>
        <row r="129">
          <cell r="B129">
            <v>1105</v>
          </cell>
          <cell r="E129">
            <v>5670</v>
          </cell>
          <cell r="F129">
            <v>6750</v>
          </cell>
          <cell r="G129">
            <v>19022</v>
          </cell>
          <cell r="H129">
            <v>2558</v>
          </cell>
        </row>
        <row r="130">
          <cell r="B130">
            <v>1085</v>
          </cell>
          <cell r="E130">
            <v>6000</v>
          </cell>
          <cell r="F130">
            <v>6750</v>
          </cell>
          <cell r="G130">
            <v>23958.76</v>
          </cell>
          <cell r="H130">
            <v>55763.22</v>
          </cell>
        </row>
        <row r="131">
          <cell r="B131">
            <v>1083</v>
          </cell>
          <cell r="E131">
            <v>21064</v>
          </cell>
          <cell r="F131">
            <v>6750</v>
          </cell>
          <cell r="G131">
            <v>9009.33</v>
          </cell>
          <cell r="H131">
            <v>13144.710000000001</v>
          </cell>
        </row>
        <row r="132">
          <cell r="B132">
            <v>1082</v>
          </cell>
          <cell r="E132">
            <v>16756.349999999999</v>
          </cell>
          <cell r="F132">
            <v>6750</v>
          </cell>
          <cell r="G132">
            <v>0</v>
          </cell>
          <cell r="H132">
            <v>3848.25</v>
          </cell>
        </row>
        <row r="133">
          <cell r="B133">
            <v>1069</v>
          </cell>
          <cell r="E133">
            <v>4000</v>
          </cell>
          <cell r="F133">
            <v>6750</v>
          </cell>
          <cell r="G133">
            <v>13500</v>
          </cell>
          <cell r="H133">
            <v>65478.02</v>
          </cell>
        </row>
        <row r="134">
          <cell r="B134">
            <v>1058</v>
          </cell>
          <cell r="E134">
            <v>6945</v>
          </cell>
          <cell r="F134">
            <v>6750</v>
          </cell>
          <cell r="G134">
            <v>7700</v>
          </cell>
          <cell r="H134">
            <v>31710.43</v>
          </cell>
        </row>
        <row r="135">
          <cell r="B135">
            <v>1041</v>
          </cell>
          <cell r="E135">
            <v>11828</v>
          </cell>
          <cell r="F135">
            <v>6750</v>
          </cell>
          <cell r="G135">
            <v>16124.449999999999</v>
          </cell>
          <cell r="H135">
            <v>3989.9599999999996</v>
          </cell>
        </row>
        <row r="136">
          <cell r="B136">
            <v>1019</v>
          </cell>
          <cell r="E136">
            <v>5000</v>
          </cell>
          <cell r="F136">
            <v>6750</v>
          </cell>
          <cell r="G136">
            <v>6346.86</v>
          </cell>
          <cell r="H136">
            <v>1808.09</v>
          </cell>
        </row>
        <row r="137">
          <cell r="B137">
            <v>1015</v>
          </cell>
          <cell r="E137">
            <v>12302</v>
          </cell>
          <cell r="F137">
            <v>6750</v>
          </cell>
          <cell r="G137">
            <v>10961.16</v>
          </cell>
          <cell r="H137">
            <v>35637.949999999997</v>
          </cell>
        </row>
        <row r="138">
          <cell r="B138">
            <v>1010</v>
          </cell>
          <cell r="E138">
            <v>14630</v>
          </cell>
          <cell r="F138">
            <v>6750</v>
          </cell>
          <cell r="G138">
            <v>9846.2099999999991</v>
          </cell>
          <cell r="H138">
            <v>10145.129999999999</v>
          </cell>
        </row>
        <row r="139">
          <cell r="B139">
            <v>1002</v>
          </cell>
          <cell r="E139">
            <v>21500</v>
          </cell>
          <cell r="F139">
            <v>6750</v>
          </cell>
          <cell r="G139">
            <v>6250.98</v>
          </cell>
          <cell r="H139">
            <v>2967.67</v>
          </cell>
        </row>
        <row r="140">
          <cell r="B140">
            <v>978</v>
          </cell>
          <cell r="E140">
            <v>6650.4</v>
          </cell>
          <cell r="F140">
            <v>6750</v>
          </cell>
          <cell r="G140">
            <v>24207.5</v>
          </cell>
          <cell r="H140">
            <v>999.71</v>
          </cell>
        </row>
        <row r="141">
          <cell r="B141">
            <v>945</v>
          </cell>
          <cell r="E141">
            <v>9265.64</v>
          </cell>
          <cell r="F141">
            <v>6750</v>
          </cell>
          <cell r="G141">
            <v>14887.22</v>
          </cell>
          <cell r="H141">
            <v>7552.1</v>
          </cell>
        </row>
        <row r="142">
          <cell r="B142">
            <v>941</v>
          </cell>
          <cell r="E142">
            <v>13861</v>
          </cell>
          <cell r="F142">
            <v>6750</v>
          </cell>
          <cell r="G142">
            <v>7862.96</v>
          </cell>
          <cell r="H142">
            <v>5500.119999999999</v>
          </cell>
        </row>
        <row r="143">
          <cell r="B143">
            <v>931</v>
          </cell>
          <cell r="E143">
            <v>5000</v>
          </cell>
          <cell r="F143">
            <v>6750</v>
          </cell>
          <cell r="G143">
            <v>8981.74</v>
          </cell>
          <cell r="H143">
            <v>4407.09</v>
          </cell>
        </row>
        <row r="144">
          <cell r="B144">
            <v>895</v>
          </cell>
          <cell r="E144">
            <v>19097.36</v>
          </cell>
          <cell r="F144">
            <v>6750</v>
          </cell>
          <cell r="G144">
            <v>6872.0599999999995</v>
          </cell>
          <cell r="H144">
            <v>7458.699999999998</v>
          </cell>
        </row>
        <row r="145">
          <cell r="B145">
            <v>891</v>
          </cell>
          <cell r="E145">
            <v>5150</v>
          </cell>
          <cell r="F145">
            <v>6750</v>
          </cell>
          <cell r="G145">
            <v>3054.9300000000003</v>
          </cell>
          <cell r="H145">
            <v>3126</v>
          </cell>
        </row>
        <row r="146">
          <cell r="B146">
            <v>884</v>
          </cell>
          <cell r="E146">
            <v>11796</v>
          </cell>
          <cell r="F146">
            <v>8052</v>
          </cell>
          <cell r="G146">
            <v>59955.61</v>
          </cell>
          <cell r="H146">
            <v>14550.970000000001</v>
          </cell>
        </row>
        <row r="147">
          <cell r="B147">
            <v>875</v>
          </cell>
          <cell r="E147">
            <v>5078.76</v>
          </cell>
          <cell r="F147">
            <v>6750</v>
          </cell>
          <cell r="G147">
            <v>56390.559999999998</v>
          </cell>
          <cell r="H147">
            <v>7354.3600000000006</v>
          </cell>
        </row>
        <row r="148">
          <cell r="B148">
            <v>868</v>
          </cell>
          <cell r="E148">
            <v>7125</v>
          </cell>
          <cell r="F148">
            <v>6750</v>
          </cell>
          <cell r="G148">
            <v>7105.24</v>
          </cell>
          <cell r="H148">
            <v>5537.27</v>
          </cell>
        </row>
        <row r="149">
          <cell r="B149">
            <v>851</v>
          </cell>
          <cell r="E149">
            <v>9078.76</v>
          </cell>
          <cell r="F149">
            <v>6750</v>
          </cell>
          <cell r="G149">
            <v>15126.55</v>
          </cell>
          <cell r="H149">
            <v>3722</v>
          </cell>
        </row>
        <row r="150">
          <cell r="B150">
            <v>851</v>
          </cell>
          <cell r="E150">
            <v>20402</v>
          </cell>
          <cell r="F150">
            <v>6750</v>
          </cell>
          <cell r="G150">
            <v>14173.45</v>
          </cell>
          <cell r="H150">
            <v>11045.919999999998</v>
          </cell>
        </row>
        <row r="151">
          <cell r="B151">
            <v>846</v>
          </cell>
          <cell r="E151">
            <v>7000</v>
          </cell>
          <cell r="F151">
            <v>6750</v>
          </cell>
          <cell r="G151">
            <v>9603.48</v>
          </cell>
          <cell r="H151">
            <v>3265.85</v>
          </cell>
        </row>
        <row r="152">
          <cell r="B152">
            <v>837</v>
          </cell>
          <cell r="E152">
            <v>10710.04</v>
          </cell>
          <cell r="F152">
            <v>6750</v>
          </cell>
          <cell r="G152">
            <v>8399.58</v>
          </cell>
          <cell r="H152">
            <v>16280.859999999999</v>
          </cell>
        </row>
        <row r="153">
          <cell r="B153">
            <v>824</v>
          </cell>
          <cell r="E153">
            <v>15651.669999999998</v>
          </cell>
          <cell r="F153">
            <v>6750</v>
          </cell>
          <cell r="G153">
            <v>11272.47</v>
          </cell>
          <cell r="H153">
            <v>6076.86</v>
          </cell>
        </row>
        <row r="154">
          <cell r="B154">
            <v>821</v>
          </cell>
          <cell r="E154">
            <v>7309.42</v>
          </cell>
          <cell r="F154">
            <v>6750</v>
          </cell>
          <cell r="G154">
            <v>19025.5</v>
          </cell>
          <cell r="H154">
            <v>12261.64</v>
          </cell>
        </row>
        <row r="155">
          <cell r="B155">
            <v>818</v>
          </cell>
          <cell r="E155">
            <v>5322.24</v>
          </cell>
          <cell r="F155">
            <v>6750</v>
          </cell>
          <cell r="G155">
            <v>13016.95</v>
          </cell>
          <cell r="H155">
            <v>3182.5299999999997</v>
          </cell>
        </row>
        <row r="156">
          <cell r="B156">
            <v>782</v>
          </cell>
          <cell r="E156">
            <v>11572.27</v>
          </cell>
          <cell r="F156">
            <v>6750</v>
          </cell>
          <cell r="G156">
            <v>10995.48</v>
          </cell>
          <cell r="H156">
            <v>6441.7300000000005</v>
          </cell>
        </row>
        <row r="157">
          <cell r="B157">
            <v>781</v>
          </cell>
          <cell r="E157">
            <v>4652</v>
          </cell>
          <cell r="F157">
            <v>6750</v>
          </cell>
          <cell r="G157">
            <v>6503</v>
          </cell>
          <cell r="H157">
            <v>186</v>
          </cell>
        </row>
        <row r="158">
          <cell r="B158">
            <v>765</v>
          </cell>
          <cell r="E158">
            <v>6789.05</v>
          </cell>
          <cell r="F158">
            <v>1500</v>
          </cell>
          <cell r="G158">
            <v>19470.300000000003</v>
          </cell>
          <cell r="H158">
            <v>2536.13</v>
          </cell>
        </row>
        <row r="159">
          <cell r="B159">
            <v>761</v>
          </cell>
          <cell r="E159">
            <v>3120.6</v>
          </cell>
          <cell r="F159">
            <v>6750</v>
          </cell>
          <cell r="G159">
            <v>11109.220000000001</v>
          </cell>
          <cell r="H159">
            <v>4143.75</v>
          </cell>
        </row>
        <row r="160">
          <cell r="B160">
            <v>741</v>
          </cell>
          <cell r="E160">
            <v>2560</v>
          </cell>
          <cell r="F160">
            <v>6750</v>
          </cell>
          <cell r="G160">
            <v>9322.869999999999</v>
          </cell>
          <cell r="H160">
            <v>2127.04</v>
          </cell>
        </row>
        <row r="161">
          <cell r="B161">
            <v>739</v>
          </cell>
          <cell r="E161">
            <v>2845.15</v>
          </cell>
          <cell r="F161">
            <v>6750</v>
          </cell>
          <cell r="G161">
            <v>14700</v>
          </cell>
          <cell r="H161">
            <v>648.99</v>
          </cell>
        </row>
        <row r="162">
          <cell r="B162">
            <v>712</v>
          </cell>
          <cell r="E162">
            <v>7860.97</v>
          </cell>
          <cell r="F162">
            <v>6750</v>
          </cell>
          <cell r="G162">
            <v>13576</v>
          </cell>
          <cell r="H162">
            <v>7925.47</v>
          </cell>
        </row>
        <row r="163">
          <cell r="B163">
            <v>656</v>
          </cell>
          <cell r="E163">
            <v>3024.16</v>
          </cell>
          <cell r="F163">
            <v>6750</v>
          </cell>
          <cell r="G163">
            <v>11734</v>
          </cell>
          <cell r="H163">
            <v>4377.369999999999</v>
          </cell>
        </row>
        <row r="164">
          <cell r="B164">
            <v>638</v>
          </cell>
          <cell r="E164">
            <v>4500</v>
          </cell>
          <cell r="F164">
            <v>6750</v>
          </cell>
          <cell r="G164">
            <v>2723.26</v>
          </cell>
          <cell r="H164">
            <v>1241.54</v>
          </cell>
        </row>
        <row r="165">
          <cell r="B165">
            <v>621</v>
          </cell>
          <cell r="E165">
            <v>9804.0499999999993</v>
          </cell>
          <cell r="F165">
            <v>4100</v>
          </cell>
          <cell r="G165">
            <v>8863</v>
          </cell>
          <cell r="H165">
            <v>10976.11</v>
          </cell>
        </row>
        <row r="166">
          <cell r="B166">
            <v>613</v>
          </cell>
          <cell r="E166">
            <v>2603.8500000000004</v>
          </cell>
          <cell r="F166">
            <v>4100</v>
          </cell>
          <cell r="G166">
            <v>13500</v>
          </cell>
          <cell r="H166">
            <v>933.44</v>
          </cell>
        </row>
        <row r="167">
          <cell r="B167">
            <v>610</v>
          </cell>
          <cell r="E167">
            <v>3660</v>
          </cell>
          <cell r="F167">
            <v>4100</v>
          </cell>
          <cell r="G167">
            <v>5968</v>
          </cell>
          <cell r="H167">
            <v>7773</v>
          </cell>
        </row>
        <row r="168">
          <cell r="B168">
            <v>601</v>
          </cell>
          <cell r="E168">
            <v>10204</v>
          </cell>
          <cell r="F168">
            <v>6750</v>
          </cell>
          <cell r="G168">
            <v>27262</v>
          </cell>
          <cell r="H168">
            <v>9534</v>
          </cell>
        </row>
        <row r="169">
          <cell r="B169">
            <v>579</v>
          </cell>
          <cell r="E169">
            <v>13806</v>
          </cell>
          <cell r="F169">
            <v>3600</v>
          </cell>
          <cell r="G169">
            <v>49017.2</v>
          </cell>
          <cell r="H169">
            <v>2630.2599999999998</v>
          </cell>
        </row>
        <row r="170">
          <cell r="B170">
            <v>570</v>
          </cell>
          <cell r="E170">
            <v>2679</v>
          </cell>
          <cell r="F170">
            <v>3600</v>
          </cell>
          <cell r="G170">
            <v>10019.540000000001</v>
          </cell>
          <cell r="H170">
            <v>2149.9</v>
          </cell>
        </row>
        <row r="171">
          <cell r="B171">
            <v>569</v>
          </cell>
          <cell r="E171">
            <v>1392</v>
          </cell>
          <cell r="F171">
            <v>2600</v>
          </cell>
          <cell r="G171">
            <v>7311</v>
          </cell>
          <cell r="H171">
            <v>903</v>
          </cell>
        </row>
        <row r="172">
          <cell r="B172">
            <v>561</v>
          </cell>
          <cell r="E172">
            <v>22224.720000000001</v>
          </cell>
          <cell r="F172">
            <v>6200</v>
          </cell>
          <cell r="G172">
            <v>7272.31</v>
          </cell>
          <cell r="H172">
            <v>2806.19</v>
          </cell>
        </row>
        <row r="173">
          <cell r="B173">
            <v>545</v>
          </cell>
          <cell r="E173">
            <v>2561.5</v>
          </cell>
          <cell r="F173">
            <v>3600</v>
          </cell>
          <cell r="G173">
            <v>8939.14</v>
          </cell>
          <cell r="H173">
            <v>597.01</v>
          </cell>
        </row>
        <row r="174">
          <cell r="B174">
            <v>524</v>
          </cell>
          <cell r="E174">
            <v>2164</v>
          </cell>
          <cell r="F174">
            <v>3600</v>
          </cell>
          <cell r="G174">
            <v>11522.36</v>
          </cell>
          <cell r="H174">
            <v>43537.85</v>
          </cell>
        </row>
        <row r="175">
          <cell r="B175">
            <v>515</v>
          </cell>
          <cell r="E175">
            <v>5500</v>
          </cell>
          <cell r="F175">
            <v>3600</v>
          </cell>
          <cell r="G175">
            <v>33955.800000000003</v>
          </cell>
          <cell r="H175">
            <v>8772.9599999999973</v>
          </cell>
        </row>
        <row r="176">
          <cell r="B176">
            <v>505</v>
          </cell>
          <cell r="E176">
            <v>9770</v>
          </cell>
          <cell r="F176">
            <v>3600</v>
          </cell>
          <cell r="G176">
            <v>16464.739999999998</v>
          </cell>
          <cell r="H176">
            <v>15415.99</v>
          </cell>
        </row>
        <row r="177">
          <cell r="B177">
            <v>497</v>
          </cell>
          <cell r="E177">
            <v>1568</v>
          </cell>
          <cell r="F177">
            <v>3600</v>
          </cell>
          <cell r="G177">
            <v>17341</v>
          </cell>
          <cell r="H177">
            <v>2709</v>
          </cell>
        </row>
        <row r="178">
          <cell r="B178">
            <v>465</v>
          </cell>
          <cell r="E178">
            <v>1500</v>
          </cell>
          <cell r="F178">
            <v>3600</v>
          </cell>
          <cell r="G178">
            <v>896</v>
          </cell>
          <cell r="H178">
            <v>8416.6299999999992</v>
          </cell>
        </row>
        <row r="179">
          <cell r="B179">
            <v>463</v>
          </cell>
          <cell r="E179">
            <v>3486.05</v>
          </cell>
          <cell r="F179">
            <v>3600</v>
          </cell>
          <cell r="G179">
            <v>18454.57</v>
          </cell>
          <cell r="H179">
            <v>4072.98</v>
          </cell>
        </row>
        <row r="180">
          <cell r="B180">
            <v>458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</row>
        <row r="181">
          <cell r="B181">
            <v>445</v>
          </cell>
          <cell r="E181">
            <v>4065</v>
          </cell>
          <cell r="F181">
            <v>3600</v>
          </cell>
          <cell r="G181">
            <v>17741.21</v>
          </cell>
          <cell r="H181">
            <v>5650.35</v>
          </cell>
        </row>
        <row r="182">
          <cell r="B182">
            <v>444</v>
          </cell>
          <cell r="E182">
            <v>870</v>
          </cell>
          <cell r="F182">
            <v>3600</v>
          </cell>
          <cell r="G182">
            <v>4058.34</v>
          </cell>
          <cell r="H182">
            <v>996.62</v>
          </cell>
        </row>
        <row r="183">
          <cell r="B183">
            <v>432</v>
          </cell>
          <cell r="E183">
            <v>4235</v>
          </cell>
          <cell r="F183">
            <v>6200</v>
          </cell>
          <cell r="G183">
            <v>13591</v>
          </cell>
          <cell r="H183">
            <v>13140.23</v>
          </cell>
        </row>
        <row r="184">
          <cell r="B184">
            <v>430</v>
          </cell>
          <cell r="E184">
            <v>3805.59</v>
          </cell>
          <cell r="F184">
            <v>3600</v>
          </cell>
          <cell r="G184">
            <v>1778.37</v>
          </cell>
          <cell r="H184">
            <v>8968.42</v>
          </cell>
        </row>
        <row r="185">
          <cell r="B185">
            <v>429</v>
          </cell>
          <cell r="E185">
            <v>5000</v>
          </cell>
          <cell r="F185">
            <v>3600</v>
          </cell>
          <cell r="G185">
            <v>10565.24</v>
          </cell>
          <cell r="H185">
            <v>14103.19</v>
          </cell>
        </row>
        <row r="186">
          <cell r="B186">
            <v>405</v>
          </cell>
          <cell r="E186">
            <v>1012.5</v>
          </cell>
          <cell r="F186">
            <v>3600</v>
          </cell>
          <cell r="G186">
            <v>14527.89</v>
          </cell>
          <cell r="H186">
            <v>353.29</v>
          </cell>
        </row>
        <row r="187">
          <cell r="B187">
            <v>398</v>
          </cell>
          <cell r="E187">
            <v>7577.68</v>
          </cell>
          <cell r="F187">
            <v>3600</v>
          </cell>
          <cell r="G187">
            <v>14507.57</v>
          </cell>
          <cell r="H187">
            <v>2468.73</v>
          </cell>
        </row>
        <row r="188">
          <cell r="B188">
            <v>393</v>
          </cell>
          <cell r="E188">
            <v>4000</v>
          </cell>
          <cell r="F188">
            <v>3600</v>
          </cell>
          <cell r="G188">
            <v>7828.6900000000005</v>
          </cell>
          <cell r="H188">
            <v>5150.59</v>
          </cell>
        </row>
        <row r="189">
          <cell r="B189">
            <v>388</v>
          </cell>
          <cell r="E189">
            <v>1602.5</v>
          </cell>
          <cell r="F189">
            <v>3600</v>
          </cell>
          <cell r="G189">
            <v>14198.96</v>
          </cell>
          <cell r="H189">
            <v>1144.69</v>
          </cell>
        </row>
        <row r="190">
          <cell r="B190">
            <v>384</v>
          </cell>
          <cell r="E190">
            <v>3600.2599999999998</v>
          </cell>
          <cell r="F190">
            <v>1000</v>
          </cell>
          <cell r="G190">
            <v>13850</v>
          </cell>
          <cell r="H190">
            <v>1432.3700000000001</v>
          </cell>
        </row>
        <row r="191">
          <cell r="B191">
            <v>383</v>
          </cell>
          <cell r="E191">
            <v>1000</v>
          </cell>
          <cell r="F191">
            <v>3600</v>
          </cell>
          <cell r="G191">
            <v>9430</v>
          </cell>
          <cell r="H191">
            <v>6056</v>
          </cell>
        </row>
        <row r="192">
          <cell r="B192">
            <v>380</v>
          </cell>
          <cell r="E192">
            <v>3000</v>
          </cell>
          <cell r="F192">
            <v>3600</v>
          </cell>
          <cell r="G192">
            <v>7700</v>
          </cell>
          <cell r="H192">
            <v>9268.869999999999</v>
          </cell>
        </row>
        <row r="193">
          <cell r="B193">
            <v>374</v>
          </cell>
          <cell r="E193">
            <v>3100</v>
          </cell>
          <cell r="F193">
            <v>3600</v>
          </cell>
          <cell r="G193">
            <v>8971.82</v>
          </cell>
          <cell r="H193">
            <v>4572.05</v>
          </cell>
        </row>
        <row r="194">
          <cell r="B194">
            <v>373</v>
          </cell>
          <cell r="E194">
            <v>2232</v>
          </cell>
          <cell r="F194">
            <v>3600</v>
          </cell>
          <cell r="G194">
            <v>18670.690000000002</v>
          </cell>
          <cell r="H194">
            <v>16341.619999999999</v>
          </cell>
        </row>
        <row r="195">
          <cell r="B195">
            <v>351</v>
          </cell>
          <cell r="E195">
            <v>1053</v>
          </cell>
          <cell r="F195">
            <v>1000</v>
          </cell>
          <cell r="G195">
            <v>11934.029999999999</v>
          </cell>
          <cell r="H195">
            <v>4192.68</v>
          </cell>
        </row>
        <row r="196">
          <cell r="B196">
            <v>349</v>
          </cell>
          <cell r="E196">
            <v>1047</v>
          </cell>
          <cell r="F196">
            <v>3600</v>
          </cell>
          <cell r="G196">
            <v>10575</v>
          </cell>
          <cell r="H196">
            <v>10451.58</v>
          </cell>
        </row>
        <row r="197">
          <cell r="B197">
            <v>338</v>
          </cell>
          <cell r="E197">
            <v>8249</v>
          </cell>
          <cell r="F197">
            <v>3600</v>
          </cell>
          <cell r="G197">
            <v>12720</v>
          </cell>
          <cell r="H197">
            <v>3165</v>
          </cell>
        </row>
        <row r="198">
          <cell r="B198">
            <v>334</v>
          </cell>
          <cell r="E198">
            <v>6161</v>
          </cell>
          <cell r="F198">
            <v>3600</v>
          </cell>
          <cell r="G198">
            <v>10050</v>
          </cell>
          <cell r="H198">
            <v>7488</v>
          </cell>
        </row>
        <row r="199">
          <cell r="B199">
            <v>321</v>
          </cell>
          <cell r="E199">
            <v>1028</v>
          </cell>
          <cell r="F199">
            <v>1000</v>
          </cell>
          <cell r="G199">
            <v>7275</v>
          </cell>
          <cell r="H199">
            <v>3856.15</v>
          </cell>
        </row>
        <row r="200">
          <cell r="B200">
            <v>305</v>
          </cell>
          <cell r="E200">
            <v>800</v>
          </cell>
          <cell r="F200">
            <v>3600</v>
          </cell>
          <cell r="G200">
            <v>9411.73</v>
          </cell>
          <cell r="H200">
            <v>142.19</v>
          </cell>
        </row>
        <row r="201">
          <cell r="B201">
            <v>295</v>
          </cell>
          <cell r="E201">
            <v>1280</v>
          </cell>
          <cell r="F201">
            <v>3600</v>
          </cell>
          <cell r="G201">
            <v>0</v>
          </cell>
          <cell r="H201">
            <v>203.3</v>
          </cell>
        </row>
        <row r="202">
          <cell r="B202">
            <v>293</v>
          </cell>
          <cell r="E202">
            <v>1000</v>
          </cell>
          <cell r="F202">
            <v>3600</v>
          </cell>
          <cell r="G202">
            <v>13500</v>
          </cell>
          <cell r="H202">
            <v>1149.33</v>
          </cell>
        </row>
        <row r="203">
          <cell r="B203">
            <v>280</v>
          </cell>
          <cell r="E203">
            <v>16051</v>
          </cell>
          <cell r="F203">
            <v>3600</v>
          </cell>
          <cell r="G203">
            <v>11460.89</v>
          </cell>
          <cell r="H203">
            <v>6230.84</v>
          </cell>
        </row>
        <row r="204">
          <cell r="B204">
            <v>278</v>
          </cell>
          <cell r="E204">
            <v>598</v>
          </cell>
          <cell r="F204">
            <v>3600</v>
          </cell>
          <cell r="G204">
            <v>7076</v>
          </cell>
          <cell r="H204">
            <v>9440</v>
          </cell>
        </row>
        <row r="205">
          <cell r="B205">
            <v>274</v>
          </cell>
          <cell r="E205">
            <v>552</v>
          </cell>
          <cell r="F205">
            <v>3600</v>
          </cell>
          <cell r="G205">
            <v>5549.04</v>
          </cell>
          <cell r="H205">
            <v>1700.86</v>
          </cell>
        </row>
        <row r="206">
          <cell r="B206">
            <v>266</v>
          </cell>
          <cell r="E206">
            <v>4645</v>
          </cell>
          <cell r="F206">
            <v>3600</v>
          </cell>
          <cell r="G206">
            <v>7569.03</v>
          </cell>
          <cell r="H206">
            <v>2127.94</v>
          </cell>
        </row>
        <row r="207">
          <cell r="B207">
            <v>261</v>
          </cell>
          <cell r="E207">
            <v>2157</v>
          </cell>
          <cell r="F207">
            <v>3600</v>
          </cell>
          <cell r="G207">
            <v>18046.400000000001</v>
          </cell>
          <cell r="H207">
            <v>4682.9400000000005</v>
          </cell>
        </row>
        <row r="208">
          <cell r="B208">
            <v>253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</row>
        <row r="209">
          <cell r="B209">
            <v>224</v>
          </cell>
          <cell r="E209">
            <v>4299</v>
          </cell>
          <cell r="F209">
            <v>3600</v>
          </cell>
          <cell r="G209">
            <v>21310.75</v>
          </cell>
          <cell r="H209">
            <v>5691.26</v>
          </cell>
        </row>
        <row r="210">
          <cell r="B210">
            <v>224</v>
          </cell>
          <cell r="E210">
            <v>3840</v>
          </cell>
          <cell r="F210">
            <v>3600</v>
          </cell>
          <cell r="G210">
            <v>7534.03</v>
          </cell>
          <cell r="H210">
            <v>1383.67</v>
          </cell>
        </row>
        <row r="211">
          <cell r="B211">
            <v>219</v>
          </cell>
          <cell r="E211">
            <v>228</v>
          </cell>
          <cell r="F211">
            <v>3600</v>
          </cell>
          <cell r="G211">
            <v>10508</v>
          </cell>
          <cell r="H211">
            <v>455.45</v>
          </cell>
        </row>
        <row r="212">
          <cell r="B212">
            <v>217</v>
          </cell>
          <cell r="E212">
            <v>3497</v>
          </cell>
          <cell r="F212">
            <v>3600</v>
          </cell>
          <cell r="G212">
            <v>5354.93</v>
          </cell>
          <cell r="H212">
            <v>2709.13</v>
          </cell>
        </row>
        <row r="213">
          <cell r="B213">
            <v>207</v>
          </cell>
          <cell r="E213">
            <v>430</v>
          </cell>
          <cell r="F213">
            <v>3600</v>
          </cell>
          <cell r="G213">
            <v>10869</v>
          </cell>
          <cell r="H213">
            <v>2213.12</v>
          </cell>
        </row>
        <row r="214">
          <cell r="B214">
            <v>203</v>
          </cell>
          <cell r="E214">
            <v>9049</v>
          </cell>
          <cell r="F214">
            <v>3600</v>
          </cell>
          <cell r="G214">
            <v>19960</v>
          </cell>
          <cell r="H214">
            <v>1750.7</v>
          </cell>
        </row>
        <row r="215">
          <cell r="B215">
            <v>197</v>
          </cell>
          <cell r="E215">
            <v>394</v>
          </cell>
          <cell r="F215">
            <v>3600</v>
          </cell>
          <cell r="G215">
            <v>4359.22</v>
          </cell>
          <cell r="H215">
            <v>2316.61</v>
          </cell>
        </row>
        <row r="216">
          <cell r="B216">
            <v>187</v>
          </cell>
          <cell r="E216">
            <v>500</v>
          </cell>
          <cell r="F216">
            <v>3600</v>
          </cell>
          <cell r="G216">
            <v>7700</v>
          </cell>
          <cell r="H216">
            <v>6652.23</v>
          </cell>
        </row>
        <row r="217">
          <cell r="B217">
            <v>183</v>
          </cell>
          <cell r="E217">
            <v>2500</v>
          </cell>
          <cell r="F217">
            <v>3600</v>
          </cell>
          <cell r="G217">
            <v>10534.51</v>
          </cell>
          <cell r="H217">
            <v>96.359999999999985</v>
          </cell>
        </row>
        <row r="218">
          <cell r="B218">
            <v>175</v>
          </cell>
          <cell r="E218">
            <v>2865.49</v>
          </cell>
          <cell r="F218">
            <v>3600</v>
          </cell>
          <cell r="G218">
            <v>5171</v>
          </cell>
          <cell r="H218">
            <v>1166.1200000000001</v>
          </cell>
        </row>
        <row r="219">
          <cell r="B219">
            <v>175</v>
          </cell>
          <cell r="E219">
            <v>1817</v>
          </cell>
          <cell r="F219">
            <v>8021.8</v>
          </cell>
          <cell r="G219">
            <v>16820</v>
          </cell>
          <cell r="H219">
            <v>33988.18</v>
          </cell>
        </row>
        <row r="220">
          <cell r="B220">
            <v>172</v>
          </cell>
          <cell r="E220">
            <v>4954</v>
          </cell>
          <cell r="F220">
            <v>3600</v>
          </cell>
          <cell r="G220">
            <v>11900</v>
          </cell>
          <cell r="H220">
            <v>3530.44</v>
          </cell>
        </row>
        <row r="221">
          <cell r="B221">
            <v>170</v>
          </cell>
          <cell r="E221">
            <v>2058</v>
          </cell>
          <cell r="F221">
            <v>3600</v>
          </cell>
          <cell r="G221">
            <v>15628.689999999999</v>
          </cell>
          <cell r="H221">
            <v>3474.96</v>
          </cell>
        </row>
        <row r="222">
          <cell r="B222">
            <v>155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</row>
        <row r="223">
          <cell r="B223">
            <v>153</v>
          </cell>
          <cell r="E223">
            <v>1800</v>
          </cell>
          <cell r="F223">
            <v>3600</v>
          </cell>
          <cell r="G223">
            <v>4359.22</v>
          </cell>
          <cell r="H223">
            <v>186.35</v>
          </cell>
        </row>
        <row r="224">
          <cell r="B224">
            <v>136</v>
          </cell>
          <cell r="E224">
            <v>4026.56</v>
          </cell>
          <cell r="F224">
            <v>3600</v>
          </cell>
          <cell r="G224">
            <v>12700</v>
          </cell>
          <cell r="H224">
            <v>6769.8200000000006</v>
          </cell>
        </row>
        <row r="225">
          <cell r="B225">
            <v>134</v>
          </cell>
          <cell r="E225">
            <v>536</v>
          </cell>
          <cell r="F225">
            <v>3600</v>
          </cell>
          <cell r="G225">
            <v>4356.22</v>
          </cell>
          <cell r="H225">
            <v>5728.67</v>
          </cell>
        </row>
        <row r="226">
          <cell r="B226">
            <v>126</v>
          </cell>
          <cell r="E226">
            <v>0</v>
          </cell>
          <cell r="F226">
            <v>3600</v>
          </cell>
          <cell r="G226">
            <v>13541.15</v>
          </cell>
          <cell r="H226">
            <v>2315.52</v>
          </cell>
        </row>
        <row r="227">
          <cell r="B227">
            <v>123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</row>
        <row r="228">
          <cell r="B228">
            <v>122</v>
          </cell>
          <cell r="E228">
            <v>610</v>
          </cell>
          <cell r="F228">
            <v>3600</v>
          </cell>
          <cell r="G228">
            <v>13850</v>
          </cell>
          <cell r="H228">
            <v>17551.71</v>
          </cell>
        </row>
      </sheetData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pts - Cash"/>
      <sheetName val="Receipts - Revenues"/>
      <sheetName val="Disbursements - Staff"/>
      <sheetName val="Disbursements - Lib. Resources"/>
      <sheetName val="Disbursements - Administration"/>
      <sheetName val="Disbursemts - Maint., Transfers"/>
      <sheetName val="Disbursements - Other"/>
      <sheetName val="Cash balance"/>
      <sheetName val="SUMMARY"/>
      <sheetName val="Direct Payments"/>
      <sheetName val="Revenues - formulas"/>
      <sheetName val="Disbursements - formulas"/>
      <sheetName val="QuickFacts$ummary"/>
      <sheetName val="WhereDoestheMoneyComeFrom"/>
      <sheetName val="RevenueTotals"/>
      <sheetName val="RevenueSummary"/>
      <sheetName val="RevSumChart1-ALL"/>
      <sheetName val="RevSumChart2-C&amp;E"/>
      <sheetName val="RevSumChart3-Other"/>
      <sheetName val="RevSumChart4-Systems"/>
      <sheetName val="ExpendituresSummary"/>
    </sheetNames>
    <sheetDataSet>
      <sheetData sheetId="0"/>
      <sheetData sheetId="1">
        <row r="2">
          <cell r="E2">
            <v>5000</v>
          </cell>
          <cell r="F2">
            <v>0</v>
          </cell>
          <cell r="G2">
            <v>2700.01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V2">
            <v>12284.380000000001</v>
          </cell>
        </row>
        <row r="3">
          <cell r="E3">
            <v>5000</v>
          </cell>
          <cell r="F3">
            <v>0</v>
          </cell>
          <cell r="G3">
            <v>2700.01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V3">
            <v>22439.499999999996</v>
          </cell>
        </row>
        <row r="4">
          <cell r="E4">
            <v>46287.99</v>
          </cell>
          <cell r="F4">
            <v>0</v>
          </cell>
          <cell r="G4">
            <v>158590</v>
          </cell>
          <cell r="H4">
            <v>0</v>
          </cell>
          <cell r="I4">
            <v>0</v>
          </cell>
          <cell r="J4">
            <v>0</v>
          </cell>
          <cell r="K4">
            <v>14284.51</v>
          </cell>
          <cell r="L4">
            <v>0</v>
          </cell>
          <cell r="V4">
            <v>797376.5</v>
          </cell>
        </row>
        <row r="5">
          <cell r="E5">
            <v>5000</v>
          </cell>
          <cell r="F5">
            <v>6731.6</v>
          </cell>
          <cell r="G5">
            <v>1368.51</v>
          </cell>
          <cell r="H5">
            <v>0</v>
          </cell>
          <cell r="I5">
            <v>1291.95</v>
          </cell>
          <cell r="J5">
            <v>0</v>
          </cell>
          <cell r="K5">
            <v>1627.45</v>
          </cell>
          <cell r="L5">
            <v>3068.59</v>
          </cell>
          <cell r="V5">
            <v>55602</v>
          </cell>
        </row>
        <row r="6">
          <cell r="E6">
            <v>5000</v>
          </cell>
          <cell r="F6">
            <v>0</v>
          </cell>
          <cell r="G6">
            <v>0</v>
          </cell>
          <cell r="H6">
            <v>5126.6000000000004</v>
          </cell>
          <cell r="I6">
            <v>0</v>
          </cell>
          <cell r="J6">
            <v>0</v>
          </cell>
          <cell r="K6">
            <v>0</v>
          </cell>
          <cell r="L6">
            <v>100</v>
          </cell>
          <cell r="V6">
            <v>20322.579999999998</v>
          </cell>
        </row>
        <row r="7">
          <cell r="E7">
            <v>5000</v>
          </cell>
          <cell r="F7">
            <v>0</v>
          </cell>
          <cell r="G7">
            <v>1763.19</v>
          </cell>
          <cell r="H7">
            <v>0</v>
          </cell>
          <cell r="I7">
            <v>0</v>
          </cell>
          <cell r="J7">
            <v>1000</v>
          </cell>
          <cell r="K7">
            <v>0</v>
          </cell>
          <cell r="L7">
            <v>0</v>
          </cell>
          <cell r="V7">
            <v>14016.19</v>
          </cell>
        </row>
        <row r="8">
          <cell r="E8">
            <v>5000</v>
          </cell>
          <cell r="F8">
            <v>3900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1350</v>
          </cell>
          <cell r="V8">
            <v>14381.439999999999</v>
          </cell>
        </row>
        <row r="9">
          <cell r="E9">
            <v>5000</v>
          </cell>
          <cell r="F9">
            <v>0</v>
          </cell>
          <cell r="G9">
            <v>0</v>
          </cell>
          <cell r="H9">
            <v>896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V9">
            <v>14163.419999999998</v>
          </cell>
        </row>
        <row r="10">
          <cell r="E10">
            <v>5000</v>
          </cell>
          <cell r="F10">
            <v>5850</v>
          </cell>
          <cell r="G10">
            <v>0</v>
          </cell>
          <cell r="H10">
            <v>0</v>
          </cell>
          <cell r="I10">
            <v>0</v>
          </cell>
          <cell r="J10">
            <v>2200</v>
          </cell>
          <cell r="K10">
            <v>0</v>
          </cell>
          <cell r="L10">
            <v>0</v>
          </cell>
          <cell r="V10">
            <v>21298.299999999996</v>
          </cell>
        </row>
        <row r="11">
          <cell r="E11">
            <v>5000</v>
          </cell>
          <cell r="F11">
            <v>45072</v>
          </cell>
          <cell r="G11">
            <v>6049</v>
          </cell>
          <cell r="H11">
            <v>0</v>
          </cell>
          <cell r="I11">
            <v>0</v>
          </cell>
          <cell r="J11">
            <v>0</v>
          </cell>
          <cell r="K11">
            <v>1549</v>
          </cell>
          <cell r="L11">
            <v>0</v>
          </cell>
          <cell r="V11">
            <v>95583</v>
          </cell>
        </row>
        <row r="12">
          <cell r="E12">
            <v>12861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V12">
            <v>117869</v>
          </cell>
        </row>
        <row r="13">
          <cell r="E13">
            <v>14282</v>
          </cell>
          <cell r="F13">
            <v>0</v>
          </cell>
          <cell r="G13">
            <v>0</v>
          </cell>
          <cell r="H13">
            <v>0</v>
          </cell>
          <cell r="I13">
            <v>10479</v>
          </cell>
          <cell r="J13">
            <v>0</v>
          </cell>
          <cell r="K13">
            <v>0</v>
          </cell>
          <cell r="L13">
            <v>26878</v>
          </cell>
          <cell r="V13">
            <v>506769</v>
          </cell>
        </row>
        <row r="14">
          <cell r="E14">
            <v>5000</v>
          </cell>
          <cell r="F14">
            <v>0</v>
          </cell>
          <cell r="G14">
            <v>0</v>
          </cell>
          <cell r="H14">
            <v>8000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V14">
            <v>16682.96</v>
          </cell>
        </row>
        <row r="15">
          <cell r="E15">
            <v>17068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61310</v>
          </cell>
          <cell r="K15">
            <v>0</v>
          </cell>
          <cell r="L15">
            <v>20990</v>
          </cell>
          <cell r="V15">
            <v>263009</v>
          </cell>
        </row>
        <row r="16">
          <cell r="E16">
            <v>5000</v>
          </cell>
          <cell r="F16">
            <v>0</v>
          </cell>
          <cell r="G16">
            <v>0</v>
          </cell>
          <cell r="H16">
            <v>3629.34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V16">
            <v>26173.71</v>
          </cell>
        </row>
        <row r="17">
          <cell r="E17">
            <v>5000</v>
          </cell>
          <cell r="F17">
            <v>0</v>
          </cell>
          <cell r="G17">
            <v>0</v>
          </cell>
          <cell r="H17">
            <v>7387.65</v>
          </cell>
          <cell r="I17">
            <v>0</v>
          </cell>
          <cell r="J17">
            <v>0</v>
          </cell>
          <cell r="K17">
            <v>0</v>
          </cell>
          <cell r="L17">
            <v>2800</v>
          </cell>
          <cell r="V17">
            <v>36311.21</v>
          </cell>
        </row>
        <row r="18">
          <cell r="E18">
            <v>5000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1000</v>
          </cell>
          <cell r="K18">
            <v>0</v>
          </cell>
          <cell r="L18">
            <v>4495.92</v>
          </cell>
          <cell r="V18">
            <v>16572.8</v>
          </cell>
        </row>
        <row r="19">
          <cell r="E19">
            <v>14297</v>
          </cell>
          <cell r="F19">
            <v>0</v>
          </cell>
          <cell r="G19">
            <v>0</v>
          </cell>
          <cell r="H19">
            <v>10697</v>
          </cell>
          <cell r="I19">
            <v>0</v>
          </cell>
          <cell r="J19">
            <v>0</v>
          </cell>
          <cell r="K19">
            <v>0</v>
          </cell>
          <cell r="L19">
            <v>85000</v>
          </cell>
          <cell r="V19">
            <v>339778</v>
          </cell>
        </row>
        <row r="20">
          <cell r="E20">
            <v>5000</v>
          </cell>
          <cell r="F20">
            <v>37619.83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1000</v>
          </cell>
          <cell r="V20">
            <v>97441.919999999998</v>
          </cell>
        </row>
        <row r="21">
          <cell r="E21">
            <v>5000</v>
          </cell>
          <cell r="F21">
            <v>0</v>
          </cell>
          <cell r="G21">
            <v>2700.01</v>
          </cell>
          <cell r="H21">
            <v>0</v>
          </cell>
          <cell r="I21">
            <v>0</v>
          </cell>
          <cell r="J21">
            <v>2000</v>
          </cell>
          <cell r="K21">
            <v>8607.6</v>
          </cell>
          <cell r="L21">
            <v>0</v>
          </cell>
          <cell r="V21">
            <v>47177.03</v>
          </cell>
        </row>
        <row r="22">
          <cell r="E22">
            <v>5000</v>
          </cell>
          <cell r="F22">
            <v>0</v>
          </cell>
          <cell r="G22">
            <v>7897.93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175</v>
          </cell>
          <cell r="V22">
            <v>46061.14</v>
          </cell>
        </row>
        <row r="23">
          <cell r="E23">
            <v>5000</v>
          </cell>
          <cell r="F23">
            <v>0</v>
          </cell>
          <cell r="G23">
            <v>1028.5</v>
          </cell>
          <cell r="H23">
            <v>2500</v>
          </cell>
          <cell r="I23">
            <v>0</v>
          </cell>
          <cell r="J23">
            <v>0</v>
          </cell>
          <cell r="K23">
            <v>0</v>
          </cell>
          <cell r="L23">
            <v>750</v>
          </cell>
          <cell r="V23">
            <v>22296.15</v>
          </cell>
        </row>
        <row r="24">
          <cell r="E24">
            <v>7150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V24">
            <v>132272</v>
          </cell>
        </row>
        <row r="25">
          <cell r="E25">
            <v>5000</v>
          </cell>
          <cell r="F25">
            <v>0</v>
          </cell>
          <cell r="G25">
            <v>0</v>
          </cell>
          <cell r="H25">
            <v>6270.5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V25">
            <v>16718.88</v>
          </cell>
        </row>
        <row r="26">
          <cell r="E26">
            <v>5000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V26">
            <v>20087.349999999999</v>
          </cell>
        </row>
        <row r="27">
          <cell r="E27">
            <v>7478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5577</v>
          </cell>
          <cell r="V27">
            <v>212728</v>
          </cell>
        </row>
        <row r="28">
          <cell r="E28">
            <v>5000</v>
          </cell>
          <cell r="F28">
            <v>0</v>
          </cell>
          <cell r="G28">
            <v>14230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1600</v>
          </cell>
          <cell r="V28">
            <v>50132</v>
          </cell>
        </row>
        <row r="29">
          <cell r="E29">
            <v>10082</v>
          </cell>
          <cell r="F29">
            <v>70889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891</v>
          </cell>
          <cell r="L29">
            <v>3380</v>
          </cell>
          <cell r="V29">
            <v>201866</v>
          </cell>
        </row>
        <row r="30">
          <cell r="E30">
            <v>14362.29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V30">
            <v>152309.04</v>
          </cell>
        </row>
        <row r="31">
          <cell r="E31">
            <v>5000</v>
          </cell>
          <cell r="F31">
            <v>0</v>
          </cell>
          <cell r="G31">
            <v>4500</v>
          </cell>
          <cell r="H31">
            <v>0</v>
          </cell>
          <cell r="I31">
            <v>0</v>
          </cell>
          <cell r="J31">
            <v>0</v>
          </cell>
          <cell r="K31">
            <v>2129.6</v>
          </cell>
          <cell r="L31">
            <v>200</v>
          </cell>
          <cell r="V31">
            <v>59572.26999999999</v>
          </cell>
        </row>
        <row r="32">
          <cell r="E32">
            <v>5000</v>
          </cell>
          <cell r="F32">
            <v>11419.98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V32">
            <v>25318.049999999996</v>
          </cell>
        </row>
        <row r="33">
          <cell r="E33">
            <v>5000</v>
          </cell>
          <cell r="F33">
            <v>0</v>
          </cell>
          <cell r="G33">
            <v>0</v>
          </cell>
          <cell r="H33">
            <v>10461</v>
          </cell>
          <cell r="I33">
            <v>879.45</v>
          </cell>
          <cell r="J33">
            <v>0</v>
          </cell>
          <cell r="K33">
            <v>1452</v>
          </cell>
          <cell r="L33">
            <v>50</v>
          </cell>
          <cell r="V33">
            <v>39104.580000000009</v>
          </cell>
        </row>
        <row r="34">
          <cell r="E34">
            <v>11790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V34">
            <v>203348.75</v>
          </cell>
        </row>
        <row r="35">
          <cell r="E35">
            <v>5000</v>
          </cell>
          <cell r="F35">
            <v>42642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2742.48</v>
          </cell>
          <cell r="L35">
            <v>0</v>
          </cell>
          <cell r="V35">
            <v>77693.01999999999</v>
          </cell>
        </row>
        <row r="36">
          <cell r="E36">
            <v>19843</v>
          </cell>
          <cell r="F36">
            <v>24161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1288</v>
          </cell>
          <cell r="L36">
            <v>0</v>
          </cell>
          <cell r="V36">
            <v>295582</v>
          </cell>
        </row>
        <row r="37">
          <cell r="E37">
            <v>5000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436</v>
          </cell>
          <cell r="L37">
            <v>0</v>
          </cell>
          <cell r="V37">
            <v>24465</v>
          </cell>
        </row>
        <row r="38">
          <cell r="E38">
            <v>1634893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1205297</v>
          </cell>
          <cell r="V38">
            <v>42870277</v>
          </cell>
        </row>
        <row r="39">
          <cell r="E39">
            <v>5000</v>
          </cell>
          <cell r="F39">
            <v>9660</v>
          </cell>
          <cell r="G39">
            <v>0</v>
          </cell>
          <cell r="H39">
            <v>14670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V39">
            <v>71423</v>
          </cell>
        </row>
        <row r="40">
          <cell r="E40">
            <v>27104</v>
          </cell>
          <cell r="F40">
            <v>0</v>
          </cell>
          <cell r="G40">
            <v>0</v>
          </cell>
          <cell r="H40">
            <v>39105</v>
          </cell>
          <cell r="I40">
            <v>0</v>
          </cell>
          <cell r="J40">
            <v>0</v>
          </cell>
          <cell r="K40">
            <v>7244</v>
          </cell>
          <cell r="L40">
            <v>0</v>
          </cell>
          <cell r="V40">
            <v>610603</v>
          </cell>
        </row>
        <row r="41">
          <cell r="E41">
            <v>5000</v>
          </cell>
          <cell r="F41">
            <v>0</v>
          </cell>
          <cell r="G41">
            <v>22535</v>
          </cell>
          <cell r="H41">
            <v>0</v>
          </cell>
          <cell r="I41">
            <v>0</v>
          </cell>
          <cell r="J41">
            <v>0</v>
          </cell>
          <cell r="K41">
            <v>2536</v>
          </cell>
          <cell r="L41">
            <v>29168</v>
          </cell>
          <cell r="V41">
            <v>568927</v>
          </cell>
        </row>
        <row r="42">
          <cell r="E42">
            <v>5000</v>
          </cell>
          <cell r="F42">
            <v>0</v>
          </cell>
          <cell r="G42">
            <v>2700.01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3790</v>
          </cell>
          <cell r="V42">
            <v>17570.920000000002</v>
          </cell>
        </row>
        <row r="43">
          <cell r="E43">
            <v>5942</v>
          </cell>
          <cell r="F43">
            <v>14146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1936</v>
          </cell>
          <cell r="L43">
            <v>17025</v>
          </cell>
          <cell r="V43">
            <v>194020</v>
          </cell>
        </row>
        <row r="44">
          <cell r="E44">
            <v>5000</v>
          </cell>
          <cell r="F44">
            <v>6774.63</v>
          </cell>
          <cell r="G44">
            <v>0</v>
          </cell>
          <cell r="H44">
            <v>0</v>
          </cell>
          <cell r="I44">
            <v>0</v>
          </cell>
          <cell r="J44">
            <v>3000</v>
          </cell>
          <cell r="K44">
            <v>0</v>
          </cell>
          <cell r="L44">
            <v>1600</v>
          </cell>
          <cell r="V44">
            <v>25297.740000000005</v>
          </cell>
        </row>
        <row r="45">
          <cell r="E45">
            <v>5000</v>
          </cell>
          <cell r="F45">
            <v>0</v>
          </cell>
          <cell r="G45">
            <v>14672</v>
          </cell>
          <cell r="H45">
            <v>15000</v>
          </cell>
          <cell r="I45">
            <v>0</v>
          </cell>
          <cell r="J45">
            <v>0</v>
          </cell>
          <cell r="K45">
            <v>1646</v>
          </cell>
          <cell r="L45">
            <v>0</v>
          </cell>
          <cell r="V45">
            <v>49259</v>
          </cell>
        </row>
        <row r="46">
          <cell r="E46">
            <v>5000</v>
          </cell>
          <cell r="F46">
            <v>5704.68</v>
          </cell>
          <cell r="G46">
            <v>7370.22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V46">
            <v>44624.66</v>
          </cell>
        </row>
        <row r="47">
          <cell r="E47">
            <v>5000</v>
          </cell>
          <cell r="F47">
            <v>3897</v>
          </cell>
          <cell r="G47">
            <v>3715.14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V47">
            <v>25292.44</v>
          </cell>
        </row>
        <row r="48">
          <cell r="E48">
            <v>5000</v>
          </cell>
          <cell r="F48">
            <v>0</v>
          </cell>
          <cell r="G48">
            <v>2700.01</v>
          </cell>
          <cell r="H48">
            <v>1810.78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V48">
            <v>12918.870000000003</v>
          </cell>
        </row>
        <row r="49">
          <cell r="E49">
            <v>5000</v>
          </cell>
          <cell r="F49">
            <v>5850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V49">
            <v>20290</v>
          </cell>
        </row>
        <row r="50">
          <cell r="E50">
            <v>5000</v>
          </cell>
          <cell r="F50">
            <v>0</v>
          </cell>
          <cell r="G50">
            <v>3007.29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2760</v>
          </cell>
          <cell r="V50">
            <v>15216.430000000002</v>
          </cell>
        </row>
        <row r="51">
          <cell r="E51">
            <v>13344.84</v>
          </cell>
          <cell r="F51">
            <v>0</v>
          </cell>
          <cell r="G51">
            <v>38713.51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V51">
            <v>159499.54</v>
          </cell>
        </row>
        <row r="52">
          <cell r="E52">
            <v>6193.62</v>
          </cell>
          <cell r="F52">
            <v>0</v>
          </cell>
          <cell r="G52">
            <v>7377.57</v>
          </cell>
          <cell r="H52">
            <v>5000</v>
          </cell>
          <cell r="I52">
            <v>0</v>
          </cell>
          <cell r="J52">
            <v>0</v>
          </cell>
          <cell r="K52">
            <v>0</v>
          </cell>
          <cell r="L52">
            <v>274.95</v>
          </cell>
          <cell r="V52">
            <v>179269.81000000003</v>
          </cell>
        </row>
        <row r="53">
          <cell r="E53">
            <v>5000</v>
          </cell>
          <cell r="F53">
            <v>0</v>
          </cell>
          <cell r="G53">
            <v>0</v>
          </cell>
          <cell r="H53">
            <v>4672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V53">
            <v>17736</v>
          </cell>
        </row>
        <row r="54">
          <cell r="E54">
            <v>10438</v>
          </cell>
          <cell r="F54">
            <v>0</v>
          </cell>
          <cell r="G54">
            <v>0</v>
          </cell>
          <cell r="H54">
            <v>34805</v>
          </cell>
          <cell r="I54">
            <v>0</v>
          </cell>
          <cell r="J54">
            <v>0</v>
          </cell>
          <cell r="K54">
            <v>2090</v>
          </cell>
          <cell r="L54">
            <v>653</v>
          </cell>
          <cell r="V54">
            <v>211655</v>
          </cell>
        </row>
        <row r="55">
          <cell r="E55">
            <v>21696</v>
          </cell>
          <cell r="F55">
            <v>0</v>
          </cell>
          <cell r="G55">
            <v>25000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7795</v>
          </cell>
          <cell r="V55">
            <v>403655</v>
          </cell>
        </row>
        <row r="56">
          <cell r="E56">
            <v>19827</v>
          </cell>
          <cell r="F56">
            <v>0</v>
          </cell>
          <cell r="G56">
            <v>0</v>
          </cell>
          <cell r="H56">
            <v>27459</v>
          </cell>
          <cell r="I56">
            <v>0</v>
          </cell>
          <cell r="J56">
            <v>0</v>
          </cell>
          <cell r="K56">
            <v>2974</v>
          </cell>
          <cell r="L56">
            <v>0</v>
          </cell>
          <cell r="V56">
            <v>395880</v>
          </cell>
        </row>
        <row r="57">
          <cell r="E57">
            <v>5000</v>
          </cell>
          <cell r="F57">
            <v>0</v>
          </cell>
          <cell r="G57">
            <v>2700.01</v>
          </cell>
          <cell r="H57">
            <v>2000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V57">
            <v>17994.45</v>
          </cell>
        </row>
        <row r="58">
          <cell r="E58">
            <v>5000</v>
          </cell>
          <cell r="F58">
            <v>3715.14</v>
          </cell>
          <cell r="G58">
            <v>3897</v>
          </cell>
          <cell r="H58">
            <v>0</v>
          </cell>
          <cell r="I58">
            <v>0</v>
          </cell>
          <cell r="J58">
            <v>0</v>
          </cell>
          <cell r="K58">
            <v>1936</v>
          </cell>
          <cell r="L58">
            <v>0</v>
          </cell>
          <cell r="V58">
            <v>43503.640000000007</v>
          </cell>
        </row>
        <row r="59">
          <cell r="E59">
            <v>5000</v>
          </cell>
          <cell r="F59">
            <v>0</v>
          </cell>
          <cell r="G59">
            <v>4468.9799999999996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V59">
            <v>17573.36</v>
          </cell>
        </row>
        <row r="60">
          <cell r="E60">
            <v>5000</v>
          </cell>
          <cell r="F60">
            <v>0</v>
          </cell>
          <cell r="G60">
            <v>6546.54</v>
          </cell>
          <cell r="H60">
            <v>6189.64</v>
          </cell>
          <cell r="I60">
            <v>0</v>
          </cell>
          <cell r="J60">
            <v>3000</v>
          </cell>
          <cell r="K60">
            <v>0</v>
          </cell>
          <cell r="L60">
            <v>592.5</v>
          </cell>
          <cell r="V60">
            <v>28372.880000000001</v>
          </cell>
        </row>
        <row r="61">
          <cell r="E61">
            <v>5000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163.55000000000001</v>
          </cell>
          <cell r="L61">
            <v>36442</v>
          </cell>
          <cell r="V61">
            <v>119547.81999999999</v>
          </cell>
        </row>
        <row r="62">
          <cell r="E62">
            <v>10708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2039</v>
          </cell>
          <cell r="L62">
            <v>0</v>
          </cell>
          <cell r="V62">
            <v>102929</v>
          </cell>
        </row>
        <row r="63">
          <cell r="E63">
            <v>5000</v>
          </cell>
          <cell r="F63">
            <v>2100</v>
          </cell>
          <cell r="G63">
            <v>0</v>
          </cell>
          <cell r="H63">
            <v>0</v>
          </cell>
          <cell r="I63">
            <v>0</v>
          </cell>
          <cell r="J63">
            <v>995</v>
          </cell>
          <cell r="K63">
            <v>0</v>
          </cell>
          <cell r="L63">
            <v>0</v>
          </cell>
          <cell r="V63">
            <v>12073.320000000002</v>
          </cell>
        </row>
        <row r="64">
          <cell r="E64">
            <v>5000</v>
          </cell>
          <cell r="F64">
            <v>0</v>
          </cell>
          <cell r="G64">
            <v>1763.19</v>
          </cell>
          <cell r="H64">
            <v>0</v>
          </cell>
          <cell r="I64">
            <v>0</v>
          </cell>
          <cell r="J64">
            <v>4000</v>
          </cell>
          <cell r="K64">
            <v>0</v>
          </cell>
          <cell r="L64">
            <v>0</v>
          </cell>
          <cell r="V64">
            <v>20893.800000000003</v>
          </cell>
        </row>
        <row r="65">
          <cell r="E65">
            <v>5000</v>
          </cell>
          <cell r="F65">
            <v>11424.27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V65">
            <v>25180.020000000004</v>
          </cell>
        </row>
        <row r="66">
          <cell r="E66">
            <v>5000</v>
          </cell>
          <cell r="F66">
            <v>0</v>
          </cell>
          <cell r="G66">
            <v>2700.01</v>
          </cell>
          <cell r="H66">
            <v>0</v>
          </cell>
          <cell r="I66">
            <v>0</v>
          </cell>
          <cell r="J66">
            <v>360</v>
          </cell>
          <cell r="K66">
            <v>1445.95</v>
          </cell>
          <cell r="L66">
            <v>0</v>
          </cell>
          <cell r="V66">
            <v>18235.420000000006</v>
          </cell>
        </row>
        <row r="67">
          <cell r="E67">
            <v>5000</v>
          </cell>
          <cell r="F67">
            <v>0</v>
          </cell>
          <cell r="G67">
            <v>0</v>
          </cell>
          <cell r="H67">
            <v>500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V67">
            <v>10621.44</v>
          </cell>
        </row>
        <row r="68">
          <cell r="E68">
            <v>10422</v>
          </cell>
          <cell r="F68">
            <v>30000</v>
          </cell>
          <cell r="G68">
            <v>0</v>
          </cell>
          <cell r="H68">
            <v>601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V68">
            <v>246511.28</v>
          </cell>
        </row>
        <row r="69">
          <cell r="E69">
            <v>6723.72</v>
          </cell>
          <cell r="F69">
            <v>0</v>
          </cell>
          <cell r="G69">
            <v>10218.780000000001</v>
          </cell>
          <cell r="H69">
            <v>8140.63</v>
          </cell>
          <cell r="I69">
            <v>0</v>
          </cell>
          <cell r="J69">
            <v>0</v>
          </cell>
          <cell r="K69">
            <v>8044.22</v>
          </cell>
          <cell r="L69">
            <v>0</v>
          </cell>
          <cell r="V69">
            <v>177442.46</v>
          </cell>
        </row>
        <row r="70">
          <cell r="E70">
            <v>5000</v>
          </cell>
          <cell r="F70">
            <v>0</v>
          </cell>
          <cell r="G70">
            <v>0</v>
          </cell>
          <cell r="H70">
            <v>6270.5</v>
          </cell>
          <cell r="I70">
            <v>0</v>
          </cell>
          <cell r="J70">
            <v>543</v>
          </cell>
          <cell r="K70">
            <v>0</v>
          </cell>
          <cell r="L70">
            <v>0</v>
          </cell>
          <cell r="V70">
            <v>19138.16</v>
          </cell>
        </row>
        <row r="71">
          <cell r="E71">
            <v>10619</v>
          </cell>
          <cell r="F71">
            <v>146704</v>
          </cell>
          <cell r="G71">
            <v>14416</v>
          </cell>
          <cell r="H71">
            <v>13074</v>
          </cell>
          <cell r="I71">
            <v>0</v>
          </cell>
          <cell r="J71">
            <v>0</v>
          </cell>
          <cell r="K71">
            <v>2118</v>
          </cell>
          <cell r="L71">
            <v>1000</v>
          </cell>
          <cell r="V71">
            <v>354678</v>
          </cell>
        </row>
        <row r="72">
          <cell r="E72">
            <v>13312</v>
          </cell>
          <cell r="F72">
            <v>0</v>
          </cell>
          <cell r="G72">
            <v>15125</v>
          </cell>
          <cell r="H72">
            <v>0</v>
          </cell>
          <cell r="I72">
            <v>0</v>
          </cell>
          <cell r="J72">
            <v>0</v>
          </cell>
          <cell r="K72">
            <v>4650</v>
          </cell>
          <cell r="L72">
            <v>30089</v>
          </cell>
          <cell r="V72">
            <v>267880</v>
          </cell>
        </row>
        <row r="73">
          <cell r="E73">
            <v>5000</v>
          </cell>
          <cell r="F73">
            <v>16756.11</v>
          </cell>
          <cell r="G73">
            <v>0</v>
          </cell>
          <cell r="H73">
            <v>2279.4299999999998</v>
          </cell>
          <cell r="I73">
            <v>0</v>
          </cell>
          <cell r="J73">
            <v>1250</v>
          </cell>
          <cell r="K73">
            <v>1331</v>
          </cell>
          <cell r="L73">
            <v>343</v>
          </cell>
          <cell r="V73">
            <v>44798.69</v>
          </cell>
        </row>
        <row r="74">
          <cell r="E74">
            <v>5000</v>
          </cell>
          <cell r="F74">
            <v>0</v>
          </cell>
          <cell r="G74">
            <v>4954.95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860</v>
          </cell>
          <cell r="V74">
            <v>42595.119999999995</v>
          </cell>
        </row>
        <row r="75">
          <cell r="E75">
            <v>5000</v>
          </cell>
          <cell r="F75">
            <v>0</v>
          </cell>
          <cell r="G75">
            <v>1565.85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V75">
            <v>10657.529999999999</v>
          </cell>
        </row>
        <row r="76">
          <cell r="E76">
            <v>5000</v>
          </cell>
          <cell r="F76">
            <v>3713.19</v>
          </cell>
          <cell r="G76">
            <v>0</v>
          </cell>
          <cell r="H76">
            <v>0</v>
          </cell>
          <cell r="I76">
            <v>0</v>
          </cell>
          <cell r="J76">
            <v>8000</v>
          </cell>
          <cell r="K76">
            <v>0</v>
          </cell>
          <cell r="L76">
            <v>247.19</v>
          </cell>
          <cell r="V76">
            <v>28341.780000000006</v>
          </cell>
        </row>
        <row r="77">
          <cell r="E77">
            <v>1218189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746209</v>
          </cell>
          <cell r="V77">
            <v>36685121</v>
          </cell>
        </row>
        <row r="78">
          <cell r="E78">
            <v>14304</v>
          </cell>
          <cell r="F78">
            <v>0</v>
          </cell>
          <cell r="G78">
            <v>0</v>
          </cell>
          <cell r="H78">
            <v>51950</v>
          </cell>
          <cell r="I78">
            <v>0</v>
          </cell>
          <cell r="J78">
            <v>0</v>
          </cell>
          <cell r="K78">
            <v>4375</v>
          </cell>
          <cell r="L78">
            <v>17106</v>
          </cell>
          <cell r="V78">
            <v>319075</v>
          </cell>
        </row>
        <row r="79">
          <cell r="E79">
            <v>5000</v>
          </cell>
          <cell r="F79">
            <v>0</v>
          </cell>
          <cell r="G79">
            <v>0</v>
          </cell>
          <cell r="H79">
            <v>7500</v>
          </cell>
          <cell r="I79">
            <v>0</v>
          </cell>
          <cell r="J79">
            <v>0</v>
          </cell>
          <cell r="K79">
            <v>2965</v>
          </cell>
          <cell r="L79">
            <v>250</v>
          </cell>
          <cell r="V79">
            <v>51976.23</v>
          </cell>
        </row>
        <row r="80">
          <cell r="E80">
            <v>5000</v>
          </cell>
          <cell r="F80">
            <v>0</v>
          </cell>
          <cell r="G80">
            <v>0</v>
          </cell>
          <cell r="H80">
            <v>11424</v>
          </cell>
          <cell r="I80">
            <v>0</v>
          </cell>
          <cell r="J80">
            <v>0</v>
          </cell>
          <cell r="K80">
            <v>0</v>
          </cell>
          <cell r="L80">
            <v>5466</v>
          </cell>
          <cell r="V80">
            <v>29726</v>
          </cell>
        </row>
        <row r="81">
          <cell r="E81">
            <v>5000</v>
          </cell>
          <cell r="F81">
            <v>0</v>
          </cell>
          <cell r="G81">
            <v>2700.01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V81">
            <v>12652.11</v>
          </cell>
        </row>
        <row r="82">
          <cell r="E82">
            <v>8475</v>
          </cell>
          <cell r="F82">
            <v>0</v>
          </cell>
          <cell r="G82">
            <v>0</v>
          </cell>
          <cell r="H82">
            <v>1996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V82">
            <v>148043</v>
          </cell>
        </row>
        <row r="83">
          <cell r="E83">
            <v>5000</v>
          </cell>
          <cell r="F83">
            <v>6602.96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1743</v>
          </cell>
          <cell r="L83">
            <v>1302.67</v>
          </cell>
          <cell r="V83">
            <v>37219.850000000006</v>
          </cell>
        </row>
        <row r="84">
          <cell r="E84">
            <v>5000</v>
          </cell>
          <cell r="F84">
            <v>0</v>
          </cell>
          <cell r="G84">
            <v>4500</v>
          </cell>
          <cell r="H84">
            <v>0</v>
          </cell>
          <cell r="I84">
            <v>0</v>
          </cell>
          <cell r="J84">
            <v>0</v>
          </cell>
          <cell r="K84">
            <v>1788</v>
          </cell>
          <cell r="L84">
            <v>5000</v>
          </cell>
          <cell r="V84">
            <v>43084</v>
          </cell>
        </row>
        <row r="85">
          <cell r="E85">
            <v>5000</v>
          </cell>
          <cell r="F85">
            <v>0</v>
          </cell>
          <cell r="G85">
            <v>0</v>
          </cell>
          <cell r="H85">
            <v>1763.19</v>
          </cell>
          <cell r="I85">
            <v>0</v>
          </cell>
          <cell r="J85">
            <v>0</v>
          </cell>
          <cell r="K85">
            <v>2446.48</v>
          </cell>
          <cell r="L85">
            <v>2443.75</v>
          </cell>
          <cell r="V85">
            <v>30958.322</v>
          </cell>
        </row>
        <row r="86">
          <cell r="E86">
            <v>5113</v>
          </cell>
          <cell r="F86">
            <v>0</v>
          </cell>
          <cell r="G86">
            <v>0</v>
          </cell>
          <cell r="H86">
            <v>12176</v>
          </cell>
          <cell r="I86">
            <v>0</v>
          </cell>
          <cell r="J86">
            <v>0</v>
          </cell>
          <cell r="K86">
            <v>0</v>
          </cell>
          <cell r="L86">
            <v>47177</v>
          </cell>
          <cell r="V86">
            <v>97042</v>
          </cell>
        </row>
        <row r="87">
          <cell r="E87">
            <v>25111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V87">
            <v>583745</v>
          </cell>
        </row>
        <row r="88">
          <cell r="E88">
            <v>5000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2400</v>
          </cell>
          <cell r="V88">
            <v>66071.200000000012</v>
          </cell>
        </row>
        <row r="89">
          <cell r="E89">
            <v>5000</v>
          </cell>
          <cell r="F89">
            <v>0</v>
          </cell>
          <cell r="G89">
            <v>1763.19</v>
          </cell>
          <cell r="H89">
            <v>0</v>
          </cell>
          <cell r="I89">
            <v>1000</v>
          </cell>
          <cell r="J89">
            <v>0</v>
          </cell>
          <cell r="K89">
            <v>0</v>
          </cell>
          <cell r="L89">
            <v>0</v>
          </cell>
          <cell r="V89">
            <v>12595.460000000001</v>
          </cell>
        </row>
        <row r="90">
          <cell r="E90">
            <v>5000</v>
          </cell>
          <cell r="F90">
            <v>13967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319</v>
          </cell>
          <cell r="V90">
            <v>45272</v>
          </cell>
        </row>
        <row r="91">
          <cell r="E91">
            <v>5000</v>
          </cell>
          <cell r="F91">
            <v>4908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1452</v>
          </cell>
          <cell r="L91">
            <v>0</v>
          </cell>
          <cell r="V91">
            <v>19106</v>
          </cell>
        </row>
        <row r="92">
          <cell r="E92">
            <v>6545.88</v>
          </cell>
          <cell r="F92">
            <v>0</v>
          </cell>
          <cell r="G92">
            <v>0</v>
          </cell>
          <cell r="H92">
            <v>0</v>
          </cell>
          <cell r="I92">
            <v>1177.8900000000001</v>
          </cell>
          <cell r="J92">
            <v>0</v>
          </cell>
          <cell r="K92">
            <v>1452</v>
          </cell>
          <cell r="L92">
            <v>0</v>
          </cell>
          <cell r="V92">
            <v>80457.58</v>
          </cell>
        </row>
        <row r="93">
          <cell r="E93">
            <v>76319</v>
          </cell>
          <cell r="F93">
            <v>183398</v>
          </cell>
          <cell r="G93">
            <v>0</v>
          </cell>
          <cell r="H93">
            <v>7658</v>
          </cell>
          <cell r="I93">
            <v>0</v>
          </cell>
          <cell r="J93">
            <v>0</v>
          </cell>
          <cell r="K93">
            <v>0</v>
          </cell>
          <cell r="L93">
            <v>295018</v>
          </cell>
          <cell r="V93">
            <v>1856910</v>
          </cell>
        </row>
        <row r="94">
          <cell r="E94">
            <v>26741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V94">
            <v>448519</v>
          </cell>
        </row>
        <row r="95">
          <cell r="E95">
            <v>5000</v>
          </cell>
          <cell r="F95">
            <v>0</v>
          </cell>
          <cell r="G95">
            <v>7176.31</v>
          </cell>
          <cell r="H95">
            <v>5000</v>
          </cell>
          <cell r="I95">
            <v>0</v>
          </cell>
          <cell r="J95">
            <v>0</v>
          </cell>
          <cell r="K95">
            <v>400</v>
          </cell>
          <cell r="L95">
            <v>0</v>
          </cell>
          <cell r="V95">
            <v>25512.71</v>
          </cell>
        </row>
        <row r="96">
          <cell r="E96">
            <v>5000</v>
          </cell>
          <cell r="F96">
            <v>11369.76</v>
          </cell>
          <cell r="G96">
            <v>0</v>
          </cell>
          <cell r="H96">
            <v>4778.5</v>
          </cell>
          <cell r="I96">
            <v>0</v>
          </cell>
          <cell r="J96">
            <v>3600</v>
          </cell>
          <cell r="K96">
            <v>1597.2</v>
          </cell>
          <cell r="L96">
            <v>0</v>
          </cell>
          <cell r="V96">
            <v>80470.709999999992</v>
          </cell>
        </row>
        <row r="97">
          <cell r="E97">
            <v>5106</v>
          </cell>
          <cell r="F97">
            <v>0</v>
          </cell>
          <cell r="G97">
            <v>5801</v>
          </cell>
          <cell r="H97">
            <v>2661</v>
          </cell>
          <cell r="I97">
            <v>0</v>
          </cell>
          <cell r="J97">
            <v>0</v>
          </cell>
          <cell r="K97">
            <v>1936</v>
          </cell>
          <cell r="L97">
            <v>0</v>
          </cell>
          <cell r="V97">
            <v>102386</v>
          </cell>
        </row>
        <row r="98">
          <cell r="E98">
            <v>5000</v>
          </cell>
          <cell r="F98">
            <v>0</v>
          </cell>
          <cell r="G98">
            <v>1763.19</v>
          </cell>
          <cell r="H98">
            <v>0</v>
          </cell>
          <cell r="I98">
            <v>0</v>
          </cell>
          <cell r="J98">
            <v>0</v>
          </cell>
          <cell r="K98">
            <v>1452</v>
          </cell>
          <cell r="L98">
            <v>0</v>
          </cell>
          <cell r="V98">
            <v>17396.34</v>
          </cell>
        </row>
        <row r="99">
          <cell r="E99">
            <v>5000</v>
          </cell>
          <cell r="F99">
            <v>0</v>
          </cell>
          <cell r="G99">
            <v>0</v>
          </cell>
          <cell r="H99">
            <v>3629.34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V99">
            <v>22028.02</v>
          </cell>
        </row>
        <row r="100">
          <cell r="E100">
            <v>5000</v>
          </cell>
          <cell r="F100">
            <v>0</v>
          </cell>
          <cell r="G100">
            <v>1763.19</v>
          </cell>
          <cell r="H100">
            <v>0</v>
          </cell>
          <cell r="I100">
            <v>0</v>
          </cell>
          <cell r="J100">
            <v>1000</v>
          </cell>
          <cell r="K100">
            <v>0</v>
          </cell>
          <cell r="L100">
            <v>0</v>
          </cell>
          <cell r="V100">
            <v>10485.76</v>
          </cell>
        </row>
        <row r="101">
          <cell r="E101">
            <v>6582</v>
          </cell>
          <cell r="F101">
            <v>2819</v>
          </cell>
          <cell r="G101">
            <v>0</v>
          </cell>
          <cell r="H101">
            <v>15500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V101">
            <v>208609</v>
          </cell>
        </row>
        <row r="102">
          <cell r="E102">
            <v>5000</v>
          </cell>
          <cell r="F102">
            <v>0</v>
          </cell>
          <cell r="G102">
            <v>0</v>
          </cell>
          <cell r="H102">
            <v>90000</v>
          </cell>
          <cell r="I102">
            <v>0</v>
          </cell>
          <cell r="J102">
            <v>0</v>
          </cell>
          <cell r="K102">
            <v>3606</v>
          </cell>
          <cell r="L102">
            <v>0</v>
          </cell>
          <cell r="V102">
            <v>234169</v>
          </cell>
        </row>
        <row r="103">
          <cell r="E103">
            <v>16283</v>
          </cell>
          <cell r="F103">
            <v>0</v>
          </cell>
          <cell r="G103">
            <v>18500</v>
          </cell>
          <cell r="H103">
            <v>0</v>
          </cell>
          <cell r="I103">
            <v>0</v>
          </cell>
          <cell r="J103">
            <v>0</v>
          </cell>
          <cell r="K103">
            <v>1906</v>
          </cell>
          <cell r="L103">
            <v>2993</v>
          </cell>
          <cell r="V103">
            <v>429901</v>
          </cell>
        </row>
        <row r="104">
          <cell r="E104">
            <v>5000</v>
          </cell>
          <cell r="F104">
            <v>0</v>
          </cell>
          <cell r="G104">
            <v>0</v>
          </cell>
          <cell r="H104">
            <v>1778.38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V104">
            <v>15030.01</v>
          </cell>
        </row>
        <row r="105">
          <cell r="E105">
            <v>16083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V105">
            <v>407734</v>
          </cell>
        </row>
        <row r="106">
          <cell r="E106">
            <v>5000</v>
          </cell>
          <cell r="F106">
            <v>0</v>
          </cell>
          <cell r="G106">
            <v>5442.55</v>
          </cell>
          <cell r="H106">
            <v>0</v>
          </cell>
          <cell r="I106">
            <v>0</v>
          </cell>
          <cell r="J106">
            <v>0</v>
          </cell>
          <cell r="K106">
            <v>5980</v>
          </cell>
          <cell r="L106">
            <v>833.73</v>
          </cell>
          <cell r="V106">
            <v>23796.37</v>
          </cell>
        </row>
        <row r="107">
          <cell r="E107">
            <v>5000</v>
          </cell>
          <cell r="F107">
            <v>3900</v>
          </cell>
          <cell r="G107">
            <v>154.47999999999999</v>
          </cell>
          <cell r="H107">
            <v>0</v>
          </cell>
          <cell r="I107">
            <v>0</v>
          </cell>
          <cell r="J107">
            <v>1000</v>
          </cell>
          <cell r="K107">
            <v>0</v>
          </cell>
          <cell r="L107">
            <v>0</v>
          </cell>
          <cell r="V107">
            <v>15019.12</v>
          </cell>
        </row>
        <row r="108">
          <cell r="E108">
            <v>5000</v>
          </cell>
          <cell r="F108">
            <v>0</v>
          </cell>
          <cell r="G108">
            <v>2700.01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V108">
            <v>16752.23</v>
          </cell>
        </row>
        <row r="109">
          <cell r="E109">
            <v>5000</v>
          </cell>
          <cell r="F109">
            <v>14804.83</v>
          </cell>
          <cell r="G109">
            <v>2579.0700000000002</v>
          </cell>
          <cell r="H109">
            <v>676.24</v>
          </cell>
          <cell r="I109">
            <v>0</v>
          </cell>
          <cell r="J109">
            <v>0</v>
          </cell>
          <cell r="K109">
            <v>1588.13</v>
          </cell>
          <cell r="L109">
            <v>0</v>
          </cell>
          <cell r="V109">
            <v>39462.65</v>
          </cell>
        </row>
        <row r="110">
          <cell r="E110">
            <v>17523.79</v>
          </cell>
          <cell r="F110">
            <v>11424.27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V110">
            <v>122357.73</v>
          </cell>
        </row>
        <row r="111">
          <cell r="E111">
            <v>5000</v>
          </cell>
          <cell r="F111">
            <v>0</v>
          </cell>
          <cell r="G111">
            <v>4058.34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V111">
            <v>15955.050000000001</v>
          </cell>
        </row>
        <row r="112">
          <cell r="E112">
            <v>5000</v>
          </cell>
          <cell r="F112">
            <v>0</v>
          </cell>
          <cell r="G112">
            <v>2700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V112">
            <v>28450.000000000004</v>
          </cell>
        </row>
        <row r="113">
          <cell r="E113">
            <v>7713.81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2178</v>
          </cell>
          <cell r="L113">
            <v>0</v>
          </cell>
          <cell r="V113">
            <v>168412.45</v>
          </cell>
        </row>
        <row r="114">
          <cell r="E114">
            <v>5000</v>
          </cell>
          <cell r="F114">
            <v>1763.19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V114">
            <v>22361.059999999998</v>
          </cell>
        </row>
        <row r="115">
          <cell r="E115">
            <v>5000</v>
          </cell>
          <cell r="F115">
            <v>9681.26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3200</v>
          </cell>
          <cell r="V115">
            <v>22244.43</v>
          </cell>
        </row>
        <row r="116">
          <cell r="E116">
            <v>5000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2760</v>
          </cell>
          <cell r="V116">
            <v>14271</v>
          </cell>
        </row>
        <row r="117">
          <cell r="E117">
            <v>13811.67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2499</v>
          </cell>
          <cell r="V117">
            <v>244246.44000000003</v>
          </cell>
        </row>
        <row r="118">
          <cell r="E118">
            <v>15301.08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V118">
            <v>92098.21</v>
          </cell>
        </row>
        <row r="119">
          <cell r="E119">
            <v>18554</v>
          </cell>
          <cell r="F119">
            <v>0</v>
          </cell>
          <cell r="G119">
            <v>18258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V119">
            <v>237842</v>
          </cell>
        </row>
        <row r="120">
          <cell r="E120">
            <v>5000</v>
          </cell>
          <cell r="F120">
            <v>0</v>
          </cell>
          <cell r="G120">
            <v>0</v>
          </cell>
          <cell r="H120">
            <v>2456</v>
          </cell>
          <cell r="I120">
            <v>0</v>
          </cell>
          <cell r="J120">
            <v>0</v>
          </cell>
          <cell r="K120">
            <v>0</v>
          </cell>
          <cell r="L120">
            <v>6420.6399999999994</v>
          </cell>
          <cell r="V120">
            <v>28476.95</v>
          </cell>
        </row>
        <row r="121">
          <cell r="E121">
            <v>26727</v>
          </cell>
          <cell r="F121">
            <v>14434</v>
          </cell>
          <cell r="G121">
            <v>0</v>
          </cell>
          <cell r="H121">
            <v>88706.792799999996</v>
          </cell>
          <cell r="I121">
            <v>0</v>
          </cell>
          <cell r="J121">
            <v>0</v>
          </cell>
          <cell r="K121">
            <v>3409</v>
          </cell>
          <cell r="L121">
            <v>3582</v>
          </cell>
          <cell r="V121">
            <v>822410</v>
          </cell>
        </row>
        <row r="122">
          <cell r="E122">
            <v>21419.46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V122">
            <v>250261.46</v>
          </cell>
        </row>
        <row r="123">
          <cell r="E123">
            <v>132015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84092</v>
          </cell>
          <cell r="V123">
            <v>3338136</v>
          </cell>
        </row>
        <row r="124">
          <cell r="E124">
            <v>5000</v>
          </cell>
          <cell r="F124">
            <v>0</v>
          </cell>
          <cell r="G124">
            <v>2700.01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V124">
            <v>17736.07</v>
          </cell>
        </row>
        <row r="125">
          <cell r="E125">
            <v>26483</v>
          </cell>
          <cell r="F125">
            <v>0</v>
          </cell>
          <cell r="G125">
            <v>3228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157405</v>
          </cell>
          <cell r="V125">
            <v>846171</v>
          </cell>
        </row>
        <row r="126">
          <cell r="E126">
            <v>5000</v>
          </cell>
          <cell r="F126">
            <v>2000</v>
          </cell>
          <cell r="G126">
            <v>0</v>
          </cell>
          <cell r="H126">
            <v>3850</v>
          </cell>
          <cell r="I126">
            <v>0</v>
          </cell>
          <cell r="J126">
            <v>1000</v>
          </cell>
          <cell r="K126">
            <v>1270.5</v>
          </cell>
          <cell r="L126">
            <v>0</v>
          </cell>
          <cell r="V126">
            <v>36046.35</v>
          </cell>
        </row>
        <row r="127">
          <cell r="E127">
            <v>5000</v>
          </cell>
          <cell r="F127">
            <v>0</v>
          </cell>
          <cell r="G127">
            <v>2700</v>
          </cell>
          <cell r="H127">
            <v>0</v>
          </cell>
          <cell r="I127">
            <v>0</v>
          </cell>
          <cell r="J127">
            <v>1000</v>
          </cell>
          <cell r="K127">
            <v>0</v>
          </cell>
          <cell r="L127">
            <v>0</v>
          </cell>
          <cell r="V127">
            <v>15582</v>
          </cell>
        </row>
        <row r="128">
          <cell r="E128">
            <v>5000</v>
          </cell>
          <cell r="F128">
            <v>0</v>
          </cell>
          <cell r="G128">
            <v>1758.9</v>
          </cell>
          <cell r="H128">
            <v>0</v>
          </cell>
          <cell r="I128">
            <v>0</v>
          </cell>
          <cell r="J128">
            <v>2000</v>
          </cell>
          <cell r="K128">
            <v>1573</v>
          </cell>
          <cell r="L128">
            <v>0</v>
          </cell>
          <cell r="V128">
            <v>18987.18</v>
          </cell>
        </row>
        <row r="129">
          <cell r="E129">
            <v>16564.77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V129">
            <v>207846.84</v>
          </cell>
        </row>
        <row r="130">
          <cell r="E130">
            <v>5000</v>
          </cell>
          <cell r="F130">
            <v>0</v>
          </cell>
          <cell r="G130">
            <v>9521</v>
          </cell>
          <cell r="H130">
            <v>0</v>
          </cell>
          <cell r="I130">
            <v>0</v>
          </cell>
          <cell r="J130">
            <v>0</v>
          </cell>
          <cell r="K130">
            <v>1936</v>
          </cell>
          <cell r="L130">
            <v>1802</v>
          </cell>
          <cell r="V130">
            <v>79062</v>
          </cell>
        </row>
        <row r="131">
          <cell r="E131">
            <v>5000</v>
          </cell>
          <cell r="F131">
            <v>11900</v>
          </cell>
          <cell r="G131">
            <v>7292</v>
          </cell>
          <cell r="H131">
            <v>0</v>
          </cell>
          <cell r="I131">
            <v>0</v>
          </cell>
          <cell r="J131">
            <v>845</v>
          </cell>
          <cell r="K131">
            <v>0</v>
          </cell>
          <cell r="L131">
            <v>3000</v>
          </cell>
          <cell r="V131">
            <v>51290</v>
          </cell>
        </row>
        <row r="132">
          <cell r="E132">
            <v>5000</v>
          </cell>
          <cell r="F132">
            <v>0</v>
          </cell>
          <cell r="G132">
            <v>6863.31</v>
          </cell>
          <cell r="H132">
            <v>0</v>
          </cell>
          <cell r="I132">
            <v>0</v>
          </cell>
          <cell r="J132">
            <v>0</v>
          </cell>
          <cell r="K132">
            <v>2616.6</v>
          </cell>
          <cell r="L132">
            <v>1747.17</v>
          </cell>
          <cell r="V132">
            <v>36643.43</v>
          </cell>
        </row>
        <row r="133">
          <cell r="E133">
            <v>5000</v>
          </cell>
          <cell r="F133">
            <v>0</v>
          </cell>
          <cell r="G133">
            <v>5810</v>
          </cell>
          <cell r="H133">
            <v>0</v>
          </cell>
          <cell r="I133">
            <v>0</v>
          </cell>
          <cell r="J133">
            <v>856</v>
          </cell>
          <cell r="K133">
            <v>0</v>
          </cell>
          <cell r="L133">
            <v>0</v>
          </cell>
          <cell r="V133">
            <v>19152</v>
          </cell>
        </row>
        <row r="134">
          <cell r="E134">
            <v>5000</v>
          </cell>
          <cell r="F134">
            <v>1028.28</v>
          </cell>
          <cell r="G134">
            <v>0</v>
          </cell>
          <cell r="H134">
            <v>12748.54</v>
          </cell>
          <cell r="I134">
            <v>0</v>
          </cell>
          <cell r="J134">
            <v>0</v>
          </cell>
          <cell r="K134">
            <v>1270.5</v>
          </cell>
          <cell r="L134">
            <v>7947.44</v>
          </cell>
          <cell r="V134">
            <v>52659.229999999989</v>
          </cell>
        </row>
        <row r="135">
          <cell r="E135">
            <v>5000</v>
          </cell>
          <cell r="F135">
            <v>0</v>
          </cell>
          <cell r="G135">
            <v>1338.13</v>
          </cell>
          <cell r="H135">
            <v>8374.08</v>
          </cell>
          <cell r="I135">
            <v>0</v>
          </cell>
          <cell r="J135">
            <v>0</v>
          </cell>
          <cell r="K135">
            <v>1403.6</v>
          </cell>
          <cell r="L135">
            <v>0</v>
          </cell>
          <cell r="V135">
            <v>28179.879999999994</v>
          </cell>
        </row>
        <row r="136">
          <cell r="E136">
            <v>95842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3825</v>
          </cell>
          <cell r="L136">
            <v>81728</v>
          </cell>
          <cell r="V136">
            <v>2034578</v>
          </cell>
        </row>
        <row r="137">
          <cell r="E137">
            <v>5000</v>
          </cell>
          <cell r="F137">
            <v>0</v>
          </cell>
          <cell r="G137">
            <v>4468.9799999999996</v>
          </cell>
          <cell r="H137">
            <v>0</v>
          </cell>
          <cell r="I137">
            <v>0</v>
          </cell>
          <cell r="J137">
            <v>0</v>
          </cell>
          <cell r="K137">
            <v>1113.2</v>
          </cell>
          <cell r="L137">
            <v>0</v>
          </cell>
          <cell r="V137">
            <v>27215.55</v>
          </cell>
        </row>
        <row r="138">
          <cell r="E138">
            <v>5000</v>
          </cell>
          <cell r="F138">
            <v>25712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V138">
            <v>65266</v>
          </cell>
        </row>
        <row r="139">
          <cell r="E139">
            <v>5000</v>
          </cell>
          <cell r="F139">
            <v>5850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3258.28</v>
          </cell>
          <cell r="V139">
            <v>24253.79</v>
          </cell>
        </row>
        <row r="140">
          <cell r="E140">
            <v>11183</v>
          </cell>
          <cell r="F140">
            <v>0</v>
          </cell>
          <cell r="G140">
            <v>0</v>
          </cell>
          <cell r="H140">
            <v>22129</v>
          </cell>
          <cell r="I140">
            <v>0</v>
          </cell>
          <cell r="J140">
            <v>0</v>
          </cell>
          <cell r="K140">
            <v>2061</v>
          </cell>
          <cell r="L140">
            <v>0</v>
          </cell>
          <cell r="V140">
            <v>166613</v>
          </cell>
        </row>
        <row r="141">
          <cell r="E141">
            <v>5000</v>
          </cell>
          <cell r="F141">
            <v>0</v>
          </cell>
          <cell r="G141">
            <v>2700.01</v>
          </cell>
          <cell r="H141">
            <v>360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V141">
            <v>13545.300000000001</v>
          </cell>
        </row>
        <row r="142">
          <cell r="E142">
            <v>5000</v>
          </cell>
          <cell r="F142">
            <v>0</v>
          </cell>
          <cell r="G142">
            <v>0</v>
          </cell>
          <cell r="H142">
            <v>576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V142">
            <v>20501.519999999997</v>
          </cell>
        </row>
        <row r="143">
          <cell r="E143">
            <v>5000</v>
          </cell>
          <cell r="F143">
            <v>0</v>
          </cell>
          <cell r="G143">
            <v>7722.08</v>
          </cell>
          <cell r="H143">
            <v>6427.09</v>
          </cell>
          <cell r="I143">
            <v>0</v>
          </cell>
          <cell r="J143">
            <v>0</v>
          </cell>
          <cell r="K143">
            <v>0</v>
          </cell>
          <cell r="L143">
            <v>17727.169999999998</v>
          </cell>
          <cell r="V143">
            <v>52667.5</v>
          </cell>
        </row>
        <row r="144">
          <cell r="E144">
            <v>5000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12378</v>
          </cell>
          <cell r="V144">
            <v>61691</v>
          </cell>
        </row>
        <row r="145">
          <cell r="E145">
            <v>5000</v>
          </cell>
          <cell r="F145">
            <v>0</v>
          </cell>
          <cell r="G145">
            <v>0</v>
          </cell>
          <cell r="H145">
            <v>17506</v>
          </cell>
          <cell r="I145">
            <v>0</v>
          </cell>
          <cell r="J145">
            <v>0</v>
          </cell>
          <cell r="K145">
            <v>0</v>
          </cell>
          <cell r="L145">
            <v>243.75</v>
          </cell>
          <cell r="V145">
            <v>36329.71</v>
          </cell>
        </row>
        <row r="146">
          <cell r="E146">
            <v>12204.27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V146">
            <v>93459.98000000001</v>
          </cell>
        </row>
        <row r="147">
          <cell r="E147">
            <v>19945</v>
          </cell>
          <cell r="F147">
            <v>0</v>
          </cell>
          <cell r="G147">
            <v>22661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V147">
            <v>668048</v>
          </cell>
        </row>
        <row r="148">
          <cell r="E148">
            <v>11462</v>
          </cell>
          <cell r="F148">
            <v>12205.05</v>
          </cell>
          <cell r="G148">
            <v>7195.91</v>
          </cell>
          <cell r="H148">
            <v>0</v>
          </cell>
          <cell r="I148">
            <v>0</v>
          </cell>
          <cell r="J148">
            <v>0</v>
          </cell>
          <cell r="K148">
            <v>2118</v>
          </cell>
          <cell r="L148">
            <v>3000</v>
          </cell>
          <cell r="V148">
            <v>238836.89999999997</v>
          </cell>
        </row>
        <row r="149">
          <cell r="E149">
            <v>5000</v>
          </cell>
          <cell r="F149">
            <v>0</v>
          </cell>
          <cell r="G149">
            <v>0</v>
          </cell>
          <cell r="H149">
            <v>18354.77</v>
          </cell>
          <cell r="I149">
            <v>0</v>
          </cell>
          <cell r="J149">
            <v>0</v>
          </cell>
          <cell r="K149">
            <v>1089</v>
          </cell>
          <cell r="L149">
            <v>2758</v>
          </cell>
          <cell r="V149">
            <v>41599.939999999995</v>
          </cell>
        </row>
        <row r="150">
          <cell r="E150">
            <v>6121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V150">
            <v>90314</v>
          </cell>
        </row>
        <row r="151">
          <cell r="E151">
            <v>5000</v>
          </cell>
          <cell r="F151">
            <v>0</v>
          </cell>
          <cell r="G151">
            <v>2700</v>
          </cell>
          <cell r="H151">
            <v>3622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V151">
            <v>25746</v>
          </cell>
        </row>
        <row r="152">
          <cell r="E152">
            <v>5000</v>
          </cell>
          <cell r="F152">
            <v>0</v>
          </cell>
          <cell r="G152">
            <v>5810.03</v>
          </cell>
          <cell r="H152">
            <v>0</v>
          </cell>
          <cell r="I152">
            <v>0</v>
          </cell>
          <cell r="J152">
            <v>2800</v>
          </cell>
          <cell r="K152">
            <v>1089</v>
          </cell>
          <cell r="L152">
            <v>0</v>
          </cell>
          <cell r="V152">
            <v>18595.280000000002</v>
          </cell>
        </row>
        <row r="153">
          <cell r="E153">
            <v>50751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V153">
            <v>330547</v>
          </cell>
        </row>
        <row r="154">
          <cell r="E154">
            <v>5000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V154">
            <v>19746</v>
          </cell>
        </row>
        <row r="155">
          <cell r="E155">
            <v>10670</v>
          </cell>
          <cell r="F155">
            <v>19183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7842</v>
          </cell>
          <cell r="L155">
            <v>0</v>
          </cell>
          <cell r="V155">
            <v>190159</v>
          </cell>
        </row>
        <row r="156">
          <cell r="E156">
            <v>5000</v>
          </cell>
          <cell r="F156">
            <v>0</v>
          </cell>
          <cell r="G156">
            <v>11424</v>
          </cell>
          <cell r="H156">
            <v>0</v>
          </cell>
          <cell r="I156">
            <v>0</v>
          </cell>
          <cell r="J156">
            <v>0</v>
          </cell>
          <cell r="K156">
            <v>12728</v>
          </cell>
          <cell r="L156">
            <v>614</v>
          </cell>
          <cell r="V156">
            <v>70123</v>
          </cell>
        </row>
        <row r="157">
          <cell r="E157">
            <v>5000</v>
          </cell>
          <cell r="F157">
            <v>0</v>
          </cell>
          <cell r="G157">
            <v>0</v>
          </cell>
          <cell r="H157">
            <v>34805</v>
          </cell>
          <cell r="I157">
            <v>0</v>
          </cell>
          <cell r="J157">
            <v>0</v>
          </cell>
          <cell r="K157">
            <v>0</v>
          </cell>
          <cell r="L157">
            <v>3593</v>
          </cell>
          <cell r="V157">
            <v>83749</v>
          </cell>
        </row>
        <row r="158">
          <cell r="E158">
            <v>11735.73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1458</v>
          </cell>
          <cell r="L158">
            <v>201.26</v>
          </cell>
          <cell r="V158">
            <v>166247.18000000005</v>
          </cell>
        </row>
        <row r="159">
          <cell r="E159">
            <v>10824</v>
          </cell>
          <cell r="F159">
            <v>14000</v>
          </cell>
          <cell r="G159">
            <v>18897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2118</v>
          </cell>
          <cell r="V159">
            <v>142026</v>
          </cell>
        </row>
        <row r="160">
          <cell r="E160">
            <v>5000</v>
          </cell>
          <cell r="F160">
            <v>3900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1743</v>
          </cell>
          <cell r="L160">
            <v>0</v>
          </cell>
          <cell r="V160">
            <v>47284</v>
          </cell>
        </row>
        <row r="161">
          <cell r="E161">
            <v>5000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1936</v>
          </cell>
          <cell r="L161">
            <v>0</v>
          </cell>
          <cell r="V161">
            <v>31776.61</v>
          </cell>
        </row>
        <row r="162">
          <cell r="E162">
            <v>5000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V162">
            <v>18678</v>
          </cell>
        </row>
        <row r="163">
          <cell r="E163">
            <v>5472</v>
          </cell>
          <cell r="F163">
            <v>0</v>
          </cell>
          <cell r="G163">
            <v>4468.9799999999996</v>
          </cell>
          <cell r="H163">
            <v>0</v>
          </cell>
          <cell r="I163">
            <v>0</v>
          </cell>
          <cell r="J163">
            <v>0</v>
          </cell>
          <cell r="K163">
            <v>11744.6</v>
          </cell>
          <cell r="L163">
            <v>850</v>
          </cell>
          <cell r="V163">
            <v>83340.090000000011</v>
          </cell>
        </row>
        <row r="164">
          <cell r="E164">
            <v>135230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3588</v>
          </cell>
          <cell r="L164">
            <v>139053</v>
          </cell>
          <cell r="V164">
            <v>2862487</v>
          </cell>
        </row>
        <row r="165">
          <cell r="E165">
            <v>7476.12</v>
          </cell>
          <cell r="F165">
            <v>0</v>
          </cell>
          <cell r="G165">
            <v>1000</v>
          </cell>
          <cell r="H165">
            <v>0</v>
          </cell>
          <cell r="I165">
            <v>0</v>
          </cell>
          <cell r="J165">
            <v>0</v>
          </cell>
          <cell r="K165">
            <v>1936</v>
          </cell>
          <cell r="L165">
            <v>100</v>
          </cell>
          <cell r="V165">
            <v>147128.32000000001</v>
          </cell>
        </row>
        <row r="166">
          <cell r="E166">
            <v>5000</v>
          </cell>
          <cell r="F166">
            <v>15140</v>
          </cell>
          <cell r="G166">
            <v>3700</v>
          </cell>
          <cell r="H166">
            <v>0</v>
          </cell>
          <cell r="I166">
            <v>0</v>
          </cell>
          <cell r="J166">
            <v>0</v>
          </cell>
          <cell r="K166">
            <v>9511</v>
          </cell>
          <cell r="L166">
            <v>0</v>
          </cell>
          <cell r="V166">
            <v>92317</v>
          </cell>
        </row>
        <row r="167">
          <cell r="E167">
            <v>125056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48105</v>
          </cell>
          <cell r="V167">
            <v>2154438</v>
          </cell>
        </row>
        <row r="168">
          <cell r="E168">
            <v>5000</v>
          </cell>
          <cell r="F168">
            <v>0</v>
          </cell>
          <cell r="G168">
            <v>19314</v>
          </cell>
          <cell r="H168">
            <v>14560</v>
          </cell>
          <cell r="I168">
            <v>0</v>
          </cell>
          <cell r="J168">
            <v>0</v>
          </cell>
          <cell r="K168">
            <v>3403</v>
          </cell>
          <cell r="L168">
            <v>3432</v>
          </cell>
          <cell r="V168">
            <v>130805</v>
          </cell>
        </row>
        <row r="169">
          <cell r="E169">
            <v>11258.64</v>
          </cell>
          <cell r="F169">
            <v>34229.910000000003</v>
          </cell>
          <cell r="G169">
            <v>9916.67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8644</v>
          </cell>
          <cell r="V169">
            <v>259764.13000000009</v>
          </cell>
        </row>
        <row r="170">
          <cell r="E170">
            <v>5000</v>
          </cell>
          <cell r="F170">
            <v>0</v>
          </cell>
          <cell r="G170">
            <v>2700.01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V170">
            <v>20226.480000000003</v>
          </cell>
        </row>
        <row r="171">
          <cell r="E171">
            <v>5000</v>
          </cell>
          <cell r="F171">
            <v>5864.7</v>
          </cell>
          <cell r="G171">
            <v>0</v>
          </cell>
          <cell r="H171">
            <v>0</v>
          </cell>
          <cell r="I171">
            <v>0</v>
          </cell>
          <cell r="J171">
            <v>500</v>
          </cell>
          <cell r="K171">
            <v>0</v>
          </cell>
          <cell r="L171">
            <v>1343</v>
          </cell>
          <cell r="V171">
            <v>17075.670000000002</v>
          </cell>
        </row>
        <row r="172">
          <cell r="E172">
            <v>5000</v>
          </cell>
          <cell r="F172">
            <v>0</v>
          </cell>
          <cell r="G172">
            <v>0</v>
          </cell>
          <cell r="H172">
            <v>2968.46</v>
          </cell>
          <cell r="I172">
            <v>0</v>
          </cell>
          <cell r="J172">
            <v>0</v>
          </cell>
          <cell r="K172">
            <v>266.2</v>
          </cell>
          <cell r="L172">
            <v>0</v>
          </cell>
          <cell r="V172">
            <v>22495.170000000002</v>
          </cell>
        </row>
        <row r="173">
          <cell r="E173">
            <v>5000</v>
          </cell>
          <cell r="F173">
            <v>0</v>
          </cell>
          <cell r="G173">
            <v>4442.55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7399.26</v>
          </cell>
          <cell r="V173">
            <v>34565.630000000005</v>
          </cell>
        </row>
        <row r="174">
          <cell r="E174">
            <v>5000</v>
          </cell>
          <cell r="F174">
            <v>5420.82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V174">
            <v>23633.32</v>
          </cell>
        </row>
        <row r="175">
          <cell r="E175">
            <v>5000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V175">
            <v>6733.1900000000005</v>
          </cell>
        </row>
        <row r="176">
          <cell r="E176">
            <v>5000</v>
          </cell>
          <cell r="F176">
            <v>15500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1936</v>
          </cell>
          <cell r="L176">
            <v>0</v>
          </cell>
          <cell r="V176">
            <v>35398.61</v>
          </cell>
        </row>
        <row r="177">
          <cell r="E177">
            <v>5000</v>
          </cell>
          <cell r="F177">
            <v>0</v>
          </cell>
          <cell r="G177">
            <v>1759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V177">
            <v>22346</v>
          </cell>
        </row>
        <row r="178">
          <cell r="E178">
            <v>5000</v>
          </cell>
          <cell r="F178">
            <v>41285.83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5346.19</v>
          </cell>
          <cell r="L178">
            <v>0</v>
          </cell>
          <cell r="V178">
            <v>70404.160000000003</v>
          </cell>
        </row>
        <row r="179">
          <cell r="E179">
            <v>6244.92</v>
          </cell>
          <cell r="F179">
            <v>0</v>
          </cell>
          <cell r="G179">
            <v>7328.01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V179">
            <v>127200.75</v>
          </cell>
        </row>
        <row r="180">
          <cell r="E180">
            <v>16142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1089</v>
          </cell>
          <cell r="L180">
            <v>0</v>
          </cell>
          <cell r="V180">
            <v>247655</v>
          </cell>
        </row>
        <row r="181">
          <cell r="E181">
            <v>5000</v>
          </cell>
          <cell r="F181">
            <v>5948.09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1452</v>
          </cell>
          <cell r="L181">
            <v>2049.9499999999998</v>
          </cell>
          <cell r="V181">
            <v>39852.390000000007</v>
          </cell>
        </row>
        <row r="182">
          <cell r="E182">
            <v>5000</v>
          </cell>
          <cell r="F182">
            <v>0</v>
          </cell>
          <cell r="G182">
            <v>0</v>
          </cell>
          <cell r="H182">
            <v>1767</v>
          </cell>
          <cell r="I182">
            <v>0</v>
          </cell>
          <cell r="J182">
            <v>0</v>
          </cell>
          <cell r="K182">
            <v>2901</v>
          </cell>
          <cell r="L182">
            <v>1938</v>
          </cell>
          <cell r="V182">
            <v>21312</v>
          </cell>
        </row>
        <row r="183">
          <cell r="E183">
            <v>31473</v>
          </cell>
          <cell r="F183">
            <v>0</v>
          </cell>
          <cell r="G183">
            <v>0</v>
          </cell>
          <cell r="H183">
            <v>77000</v>
          </cell>
          <cell r="I183">
            <v>0</v>
          </cell>
          <cell r="J183">
            <v>0</v>
          </cell>
          <cell r="K183">
            <v>8515</v>
          </cell>
          <cell r="L183">
            <v>5919</v>
          </cell>
          <cell r="V183">
            <v>817821</v>
          </cell>
        </row>
        <row r="184">
          <cell r="E184">
            <v>96290.1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6534</v>
          </cell>
          <cell r="L184">
            <v>6691</v>
          </cell>
          <cell r="V184">
            <v>2938644.1</v>
          </cell>
        </row>
        <row r="185">
          <cell r="E185">
            <v>8796.24</v>
          </cell>
          <cell r="F185">
            <v>0</v>
          </cell>
          <cell r="G185">
            <v>0</v>
          </cell>
          <cell r="H185">
            <v>6000</v>
          </cell>
          <cell r="I185">
            <v>0</v>
          </cell>
          <cell r="J185">
            <v>0</v>
          </cell>
          <cell r="K185">
            <v>4775.2299999999996</v>
          </cell>
          <cell r="L185">
            <v>0</v>
          </cell>
          <cell r="V185">
            <v>144886.66999999998</v>
          </cell>
        </row>
        <row r="186">
          <cell r="E186">
            <v>10507.95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V186">
            <v>60221</v>
          </cell>
        </row>
        <row r="187">
          <cell r="E187">
            <v>5000</v>
          </cell>
          <cell r="F187">
            <v>0</v>
          </cell>
          <cell r="G187">
            <v>2700.01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V187">
            <v>19524.240000000002</v>
          </cell>
        </row>
        <row r="188">
          <cell r="E188">
            <v>5000</v>
          </cell>
          <cell r="F188">
            <v>0</v>
          </cell>
          <cell r="G188">
            <v>0</v>
          </cell>
          <cell r="H188">
            <v>12176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V188">
            <v>23511</v>
          </cell>
        </row>
        <row r="189">
          <cell r="E189">
            <v>18097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V189">
            <v>193007</v>
          </cell>
        </row>
        <row r="190">
          <cell r="E190">
            <v>5000</v>
          </cell>
          <cell r="F190">
            <v>4468.9799999999996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1748.45</v>
          </cell>
          <cell r="L190">
            <v>0</v>
          </cell>
          <cell r="V190">
            <v>27487.06</v>
          </cell>
        </row>
        <row r="191">
          <cell r="E191">
            <v>18030</v>
          </cell>
          <cell r="F191">
            <v>56200</v>
          </cell>
          <cell r="G191">
            <v>0</v>
          </cell>
          <cell r="H191">
            <v>12500</v>
          </cell>
          <cell r="I191">
            <v>1169</v>
          </cell>
          <cell r="J191">
            <v>0</v>
          </cell>
          <cell r="K191">
            <v>2456</v>
          </cell>
          <cell r="L191">
            <v>4913</v>
          </cell>
          <cell r="V191">
            <v>348471</v>
          </cell>
        </row>
        <row r="192">
          <cell r="E192">
            <v>137197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6519</v>
          </cell>
          <cell r="L192">
            <v>37836</v>
          </cell>
          <cell r="V192">
            <v>4700193</v>
          </cell>
        </row>
        <row r="193">
          <cell r="E193">
            <v>16507</v>
          </cell>
          <cell r="F193">
            <v>0</v>
          </cell>
          <cell r="G193">
            <v>20081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V193">
            <v>249087</v>
          </cell>
        </row>
        <row r="194">
          <cell r="E194">
            <v>5000</v>
          </cell>
          <cell r="F194">
            <v>0</v>
          </cell>
          <cell r="G194">
            <v>13569</v>
          </cell>
          <cell r="H194">
            <v>11836.17</v>
          </cell>
          <cell r="I194">
            <v>0</v>
          </cell>
          <cell r="J194">
            <v>0</v>
          </cell>
          <cell r="K194">
            <v>0</v>
          </cell>
          <cell r="L194">
            <v>1290.75</v>
          </cell>
          <cell r="V194">
            <v>122873.31</v>
          </cell>
        </row>
        <row r="195">
          <cell r="E195">
            <v>5000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1271</v>
          </cell>
          <cell r="L195">
            <v>0</v>
          </cell>
          <cell r="V195">
            <v>47687.250000000007</v>
          </cell>
        </row>
        <row r="196">
          <cell r="E196">
            <v>14542</v>
          </cell>
          <cell r="F196">
            <v>0</v>
          </cell>
          <cell r="G196">
            <v>13711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17080</v>
          </cell>
          <cell r="V196">
            <v>336284</v>
          </cell>
        </row>
        <row r="197">
          <cell r="E197">
            <v>13117</v>
          </cell>
          <cell r="F197">
            <v>8400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2341</v>
          </cell>
          <cell r="L197">
            <v>0</v>
          </cell>
          <cell r="V197">
            <v>588227</v>
          </cell>
        </row>
        <row r="198">
          <cell r="E198">
            <v>10281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V198">
            <v>67153</v>
          </cell>
        </row>
        <row r="199">
          <cell r="E199">
            <v>5000</v>
          </cell>
          <cell r="F199">
            <v>10000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1815</v>
          </cell>
          <cell r="L199">
            <v>500</v>
          </cell>
          <cell r="V199">
            <v>37766.75</v>
          </cell>
        </row>
        <row r="200">
          <cell r="E200">
            <v>5335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1110.18</v>
          </cell>
          <cell r="L200">
            <v>0</v>
          </cell>
          <cell r="V200">
            <v>56665.340000000004</v>
          </cell>
        </row>
        <row r="201">
          <cell r="E201">
            <v>5000</v>
          </cell>
          <cell r="F201">
            <v>7588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2076.48</v>
          </cell>
          <cell r="V201">
            <v>25195.55</v>
          </cell>
        </row>
        <row r="202">
          <cell r="E202">
            <v>6077.34</v>
          </cell>
          <cell r="F202">
            <v>0</v>
          </cell>
          <cell r="G202">
            <v>19605.009999999998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V202">
            <v>116932.51</v>
          </cell>
        </row>
        <row r="203">
          <cell r="E203">
            <v>5000</v>
          </cell>
          <cell r="F203">
            <v>0</v>
          </cell>
          <cell r="G203">
            <v>0</v>
          </cell>
          <cell r="H203">
            <v>7771.05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V203">
            <v>17187.859999999997</v>
          </cell>
        </row>
        <row r="204">
          <cell r="E204">
            <v>5000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2541</v>
          </cell>
          <cell r="L204">
            <v>14236</v>
          </cell>
          <cell r="V204">
            <v>116625</v>
          </cell>
        </row>
        <row r="205">
          <cell r="E205">
            <v>5000</v>
          </cell>
          <cell r="F205">
            <v>0</v>
          </cell>
          <cell r="G205">
            <v>2700</v>
          </cell>
          <cell r="H205">
            <v>0</v>
          </cell>
          <cell r="I205">
            <v>0</v>
          </cell>
          <cell r="J205">
            <v>0</v>
          </cell>
          <cell r="K205">
            <v>1255.3800000000001</v>
          </cell>
          <cell r="L205">
            <v>0</v>
          </cell>
          <cell r="V205">
            <v>23146.870000000003</v>
          </cell>
        </row>
        <row r="206">
          <cell r="E206">
            <v>5000</v>
          </cell>
          <cell r="F206">
            <v>0</v>
          </cell>
          <cell r="G206">
            <v>154</v>
          </cell>
          <cell r="H206">
            <v>5728</v>
          </cell>
          <cell r="I206">
            <v>0</v>
          </cell>
          <cell r="J206">
            <v>0</v>
          </cell>
          <cell r="K206">
            <v>2081</v>
          </cell>
          <cell r="L206">
            <v>0</v>
          </cell>
          <cell r="V206">
            <v>41886</v>
          </cell>
        </row>
        <row r="207">
          <cell r="E207">
            <v>5000</v>
          </cell>
          <cell r="F207">
            <v>0</v>
          </cell>
          <cell r="G207">
            <v>10733</v>
          </cell>
          <cell r="H207">
            <v>31000</v>
          </cell>
          <cell r="I207">
            <v>0</v>
          </cell>
          <cell r="J207">
            <v>0</v>
          </cell>
          <cell r="K207">
            <v>2039</v>
          </cell>
          <cell r="L207">
            <v>9710</v>
          </cell>
          <cell r="V207">
            <v>102135</v>
          </cell>
        </row>
        <row r="208">
          <cell r="E208">
            <v>5000</v>
          </cell>
          <cell r="F208">
            <v>8000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V208">
            <v>28863.380000000005</v>
          </cell>
        </row>
        <row r="209">
          <cell r="E209">
            <v>9193</v>
          </cell>
          <cell r="F209">
            <v>8255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2662</v>
          </cell>
          <cell r="L209">
            <v>0</v>
          </cell>
          <cell r="V209">
            <v>299581</v>
          </cell>
        </row>
        <row r="210">
          <cell r="E210">
            <v>7584</v>
          </cell>
          <cell r="F210">
            <v>9628</v>
          </cell>
          <cell r="G210">
            <v>11620</v>
          </cell>
          <cell r="H210">
            <v>0</v>
          </cell>
          <cell r="I210">
            <v>0</v>
          </cell>
          <cell r="J210">
            <v>0</v>
          </cell>
          <cell r="K210">
            <v>4306</v>
          </cell>
          <cell r="L210">
            <v>9809</v>
          </cell>
          <cell r="V210">
            <v>88329</v>
          </cell>
        </row>
        <row r="211">
          <cell r="E211">
            <v>5000</v>
          </cell>
          <cell r="F211">
            <v>0</v>
          </cell>
          <cell r="G211">
            <v>0</v>
          </cell>
          <cell r="H211">
            <v>1200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V211">
            <v>11456.81</v>
          </cell>
        </row>
        <row r="212">
          <cell r="E212">
            <v>5000</v>
          </cell>
          <cell r="F212">
            <v>0</v>
          </cell>
          <cell r="G212">
            <v>5959</v>
          </cell>
          <cell r="H212">
            <v>0</v>
          </cell>
          <cell r="I212">
            <v>0</v>
          </cell>
          <cell r="J212">
            <v>0</v>
          </cell>
          <cell r="K212">
            <v>1694</v>
          </cell>
          <cell r="L212">
            <v>0</v>
          </cell>
          <cell r="V212">
            <v>31305</v>
          </cell>
        </row>
        <row r="213">
          <cell r="E213">
            <v>5000</v>
          </cell>
          <cell r="F213">
            <v>0</v>
          </cell>
          <cell r="G213">
            <v>2974.04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V213">
            <v>13505.09</v>
          </cell>
        </row>
        <row r="214">
          <cell r="E214">
            <v>5000</v>
          </cell>
          <cell r="F214">
            <v>5850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V214">
            <v>68261.98</v>
          </cell>
        </row>
        <row r="215">
          <cell r="E215">
            <v>6460.38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V215">
            <v>48429.159999999996</v>
          </cell>
        </row>
        <row r="216">
          <cell r="E216">
            <v>5000</v>
          </cell>
          <cell r="F216">
            <v>23000</v>
          </cell>
          <cell r="G216">
            <v>0</v>
          </cell>
          <cell r="H216">
            <v>0</v>
          </cell>
          <cell r="I216">
            <v>132.99</v>
          </cell>
          <cell r="J216">
            <v>0</v>
          </cell>
          <cell r="K216">
            <v>1501</v>
          </cell>
          <cell r="L216">
            <v>0</v>
          </cell>
          <cell r="V216">
            <v>49092.950000000004</v>
          </cell>
        </row>
        <row r="217">
          <cell r="E217">
            <v>9174.15</v>
          </cell>
          <cell r="F217">
            <v>0</v>
          </cell>
          <cell r="G217">
            <v>8464.17</v>
          </cell>
          <cell r="H217">
            <v>0</v>
          </cell>
          <cell r="I217">
            <v>0</v>
          </cell>
          <cell r="J217">
            <v>9000</v>
          </cell>
          <cell r="K217">
            <v>1926.93</v>
          </cell>
          <cell r="L217">
            <v>6000</v>
          </cell>
          <cell r="V217">
            <v>145266.41999999998</v>
          </cell>
        </row>
        <row r="218">
          <cell r="E218">
            <v>5000</v>
          </cell>
          <cell r="F218">
            <v>0</v>
          </cell>
          <cell r="G218">
            <v>0</v>
          </cell>
          <cell r="H218">
            <v>7872</v>
          </cell>
          <cell r="I218">
            <v>0</v>
          </cell>
          <cell r="J218">
            <v>0</v>
          </cell>
          <cell r="K218">
            <v>0</v>
          </cell>
          <cell r="L218">
            <v>5265.04</v>
          </cell>
          <cell r="V218">
            <v>28845.99</v>
          </cell>
        </row>
        <row r="219">
          <cell r="E219">
            <v>5000</v>
          </cell>
          <cell r="F219">
            <v>0</v>
          </cell>
          <cell r="G219">
            <v>5960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V219">
            <v>17619</v>
          </cell>
        </row>
        <row r="220">
          <cell r="E220">
            <v>5000</v>
          </cell>
          <cell r="F220">
            <v>0</v>
          </cell>
          <cell r="G220">
            <v>2974.04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500</v>
          </cell>
          <cell r="V220">
            <v>23000.57</v>
          </cell>
        </row>
        <row r="221">
          <cell r="E221">
            <v>19971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5094</v>
          </cell>
          <cell r="L221">
            <v>0</v>
          </cell>
          <cell r="V221">
            <v>205543</v>
          </cell>
        </row>
        <row r="222">
          <cell r="E222">
            <v>19073</v>
          </cell>
          <cell r="F222">
            <v>0</v>
          </cell>
          <cell r="G222">
            <v>0</v>
          </cell>
          <cell r="H222">
            <v>42853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V222">
            <v>321487</v>
          </cell>
        </row>
        <row r="223">
          <cell r="E223">
            <v>18288.45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V223">
            <v>110051.45</v>
          </cell>
        </row>
        <row r="224">
          <cell r="E224">
            <v>14957.37</v>
          </cell>
          <cell r="F224">
            <v>30013.78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V224">
            <v>191171.05000000002</v>
          </cell>
        </row>
        <row r="225">
          <cell r="E225">
            <v>5000</v>
          </cell>
          <cell r="F225">
            <v>0</v>
          </cell>
          <cell r="G225">
            <v>1000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V225">
            <v>9710</v>
          </cell>
        </row>
        <row r="226">
          <cell r="E226">
            <v>6528.78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2500</v>
          </cell>
          <cell r="V226">
            <v>124360.82</v>
          </cell>
        </row>
        <row r="227">
          <cell r="E227">
            <v>16897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7660</v>
          </cell>
          <cell r="K227">
            <v>0</v>
          </cell>
          <cell r="L227">
            <v>0</v>
          </cell>
          <cell r="V227">
            <v>292891</v>
          </cell>
        </row>
        <row r="228">
          <cell r="E228">
            <v>5000</v>
          </cell>
          <cell r="F228">
            <v>0</v>
          </cell>
          <cell r="G228">
            <v>1811</v>
          </cell>
          <cell r="H228">
            <v>2700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V228">
            <v>13885</v>
          </cell>
        </row>
      </sheetData>
      <sheetData sheetId="2">
        <row r="2">
          <cell r="G2">
            <v>6536.31</v>
          </cell>
        </row>
        <row r="3">
          <cell r="G3">
            <v>6331.97</v>
          </cell>
        </row>
        <row r="4">
          <cell r="G4">
            <v>497083</v>
          </cell>
        </row>
        <row r="5">
          <cell r="G5">
            <v>25963.379999999997</v>
          </cell>
        </row>
        <row r="6">
          <cell r="G6">
            <v>10818.34</v>
          </cell>
        </row>
        <row r="7">
          <cell r="G7">
            <v>5744.5599999999995</v>
          </cell>
        </row>
        <row r="8">
          <cell r="G8">
            <v>8582.09</v>
          </cell>
        </row>
        <row r="9">
          <cell r="G9">
            <v>0</v>
          </cell>
        </row>
        <row r="10">
          <cell r="G10">
            <v>10833.53</v>
          </cell>
        </row>
        <row r="11">
          <cell r="G11">
            <v>57676</v>
          </cell>
        </row>
        <row r="12">
          <cell r="G12">
            <v>0</v>
          </cell>
        </row>
        <row r="13">
          <cell r="G13">
            <v>357310</v>
          </cell>
        </row>
        <row r="14">
          <cell r="G14">
            <v>8468</v>
          </cell>
        </row>
        <row r="15">
          <cell r="G15">
            <v>196306</v>
          </cell>
        </row>
        <row r="16">
          <cell r="G16">
            <v>10549.01</v>
          </cell>
        </row>
        <row r="17">
          <cell r="G17">
            <v>17699.75</v>
          </cell>
        </row>
        <row r="18">
          <cell r="G18">
            <v>13421.42</v>
          </cell>
        </row>
        <row r="19">
          <cell r="G19">
            <v>222404</v>
          </cell>
        </row>
        <row r="20">
          <cell r="G20">
            <v>57301.630000000005</v>
          </cell>
        </row>
        <row r="21">
          <cell r="G21">
            <v>22385</v>
          </cell>
        </row>
        <row r="22">
          <cell r="G22">
            <v>31408.15</v>
          </cell>
        </row>
        <row r="23">
          <cell r="G23">
            <v>10300.709999999999</v>
          </cell>
        </row>
        <row r="24">
          <cell r="G24">
            <v>0</v>
          </cell>
        </row>
        <row r="25">
          <cell r="G25">
            <v>8729.5</v>
          </cell>
        </row>
        <row r="26">
          <cell r="G26">
            <v>7339.75</v>
          </cell>
        </row>
        <row r="27">
          <cell r="G27">
            <v>143030</v>
          </cell>
        </row>
        <row r="28">
          <cell r="G28">
            <v>36263</v>
          </cell>
        </row>
        <row r="29">
          <cell r="G29">
            <v>128651</v>
          </cell>
        </row>
        <row r="30">
          <cell r="G30">
            <v>0</v>
          </cell>
        </row>
        <row r="31">
          <cell r="G31">
            <v>43950.81</v>
          </cell>
        </row>
        <row r="32">
          <cell r="G32">
            <v>16597.009999999998</v>
          </cell>
        </row>
        <row r="33">
          <cell r="G33">
            <v>24926.34</v>
          </cell>
        </row>
        <row r="34">
          <cell r="G34">
            <v>0</v>
          </cell>
        </row>
        <row r="35">
          <cell r="G35">
            <v>43809.479999999996</v>
          </cell>
        </row>
        <row r="36">
          <cell r="G36">
            <v>200356</v>
          </cell>
        </row>
        <row r="37">
          <cell r="G37">
            <v>10802</v>
          </cell>
        </row>
        <row r="38">
          <cell r="G38">
            <v>23939483</v>
          </cell>
        </row>
        <row r="39">
          <cell r="G39">
            <v>37165</v>
          </cell>
        </row>
        <row r="40">
          <cell r="G40">
            <v>428497</v>
          </cell>
        </row>
        <row r="41">
          <cell r="G41">
            <v>360505</v>
          </cell>
        </row>
        <row r="42">
          <cell r="G42">
            <v>8403.4699999999993</v>
          </cell>
        </row>
        <row r="43">
          <cell r="G43">
            <v>52782</v>
          </cell>
        </row>
        <row r="44">
          <cell r="G44">
            <v>9180.75</v>
          </cell>
        </row>
        <row r="45">
          <cell r="G45">
            <v>26077</v>
          </cell>
        </row>
        <row r="46">
          <cell r="G46">
            <v>30918.59</v>
          </cell>
        </row>
        <row r="47">
          <cell r="G47">
            <v>11215.77</v>
          </cell>
        </row>
        <row r="48">
          <cell r="G48">
            <v>7942.31</v>
          </cell>
        </row>
        <row r="49">
          <cell r="G49">
            <v>9239</v>
          </cell>
        </row>
        <row r="50">
          <cell r="G50">
            <v>4095.75</v>
          </cell>
        </row>
        <row r="51">
          <cell r="G51">
            <v>24844.19</v>
          </cell>
        </row>
        <row r="52">
          <cell r="G52">
            <v>111332.10999999999</v>
          </cell>
        </row>
        <row r="53">
          <cell r="G53">
            <v>10546</v>
          </cell>
        </row>
        <row r="54">
          <cell r="G54">
            <v>123390</v>
          </cell>
        </row>
        <row r="55">
          <cell r="G55">
            <v>227584</v>
          </cell>
        </row>
        <row r="56">
          <cell r="G56">
            <v>280041</v>
          </cell>
        </row>
        <row r="57">
          <cell r="G57">
            <v>6669.3</v>
          </cell>
        </row>
        <row r="58">
          <cell r="G58">
            <v>27494.269999999997</v>
          </cell>
        </row>
        <row r="59">
          <cell r="G59">
            <v>3243</v>
          </cell>
        </row>
        <row r="60">
          <cell r="G60">
            <v>8388.9600000000009</v>
          </cell>
        </row>
        <row r="61">
          <cell r="G61">
            <v>44725.520000000004</v>
          </cell>
        </row>
        <row r="62">
          <cell r="G62">
            <v>48349</v>
          </cell>
        </row>
        <row r="63">
          <cell r="G63">
            <v>7976.74</v>
          </cell>
        </row>
        <row r="64">
          <cell r="G64">
            <v>12890.2</v>
          </cell>
        </row>
        <row r="65">
          <cell r="G65">
            <v>8766.6200000000008</v>
          </cell>
        </row>
        <row r="66">
          <cell r="G66">
            <v>6874.38</v>
          </cell>
        </row>
        <row r="67">
          <cell r="G67">
            <v>1700</v>
          </cell>
        </row>
        <row r="68">
          <cell r="G68">
            <v>112902.02</v>
          </cell>
        </row>
        <row r="69">
          <cell r="G69">
            <v>117075.59</v>
          </cell>
        </row>
        <row r="70">
          <cell r="G70">
            <v>8112.4</v>
          </cell>
        </row>
        <row r="71">
          <cell r="G71">
            <v>226677</v>
          </cell>
        </row>
        <row r="72">
          <cell r="G72">
            <v>170731</v>
          </cell>
        </row>
        <row r="73">
          <cell r="G73">
            <v>16684.77</v>
          </cell>
        </row>
        <row r="74">
          <cell r="G74">
            <v>19139.580000000002</v>
          </cell>
        </row>
        <row r="75">
          <cell r="G75">
            <v>5917.69</v>
          </cell>
        </row>
        <row r="76">
          <cell r="G76">
            <v>16732.73</v>
          </cell>
        </row>
        <row r="77">
          <cell r="G77">
            <v>20681063</v>
          </cell>
        </row>
        <row r="78">
          <cell r="G78">
            <v>208265</v>
          </cell>
        </row>
        <row r="79">
          <cell r="G79">
            <v>28738.260000000002</v>
          </cell>
        </row>
        <row r="80">
          <cell r="G80">
            <v>7763</v>
          </cell>
        </row>
        <row r="81">
          <cell r="G81">
            <v>7252.04</v>
          </cell>
        </row>
        <row r="82">
          <cell r="G82">
            <v>92022</v>
          </cell>
        </row>
        <row r="83">
          <cell r="G83">
            <v>20828.439999999999</v>
          </cell>
        </row>
        <row r="84">
          <cell r="G84">
            <v>26562</v>
          </cell>
        </row>
        <row r="85">
          <cell r="G85">
            <v>21150.46</v>
          </cell>
        </row>
        <row r="86">
          <cell r="G86">
            <v>6080</v>
          </cell>
        </row>
        <row r="87">
          <cell r="G87">
            <v>346335</v>
          </cell>
        </row>
        <row r="88">
          <cell r="G88">
            <v>34611.86</v>
          </cell>
        </row>
        <row r="89">
          <cell r="G89">
            <v>8943.52</v>
          </cell>
        </row>
        <row r="90">
          <cell r="G90">
            <v>24824</v>
          </cell>
        </row>
        <row r="91">
          <cell r="G91">
            <v>4547</v>
          </cell>
        </row>
        <row r="92">
          <cell r="G92">
            <v>44996.24</v>
          </cell>
        </row>
        <row r="93">
          <cell r="G93">
            <v>838216</v>
          </cell>
        </row>
        <row r="94">
          <cell r="G94">
            <v>0</v>
          </cell>
        </row>
        <row r="95">
          <cell r="G95">
            <v>14371.64</v>
          </cell>
        </row>
        <row r="96">
          <cell r="G96">
            <v>65665.13</v>
          </cell>
        </row>
        <row r="97">
          <cell r="G97">
            <v>65743</v>
          </cell>
        </row>
        <row r="98">
          <cell r="G98">
            <v>14950.01</v>
          </cell>
        </row>
        <row r="99">
          <cell r="G99">
            <v>10514.32</v>
          </cell>
        </row>
        <row r="100">
          <cell r="G100">
            <v>4270.45</v>
          </cell>
        </row>
        <row r="101">
          <cell r="G101">
            <v>90978</v>
          </cell>
        </row>
        <row r="102">
          <cell r="G102">
            <v>146263</v>
          </cell>
        </row>
        <row r="103">
          <cell r="G103">
            <v>226712</v>
          </cell>
        </row>
        <row r="104">
          <cell r="G104">
            <v>10297.6</v>
          </cell>
        </row>
        <row r="105">
          <cell r="G105">
            <v>309627</v>
          </cell>
        </row>
        <row r="106">
          <cell r="G106">
            <v>18835.02</v>
          </cell>
        </row>
        <row r="107">
          <cell r="G107">
            <v>7911.7000000000007</v>
          </cell>
        </row>
        <row r="108">
          <cell r="G108">
            <v>7751.9</v>
          </cell>
        </row>
        <row r="109">
          <cell r="G109">
            <v>21937.1</v>
          </cell>
        </row>
        <row r="110">
          <cell r="G110">
            <v>80195.83</v>
          </cell>
        </row>
        <row r="111">
          <cell r="G111">
            <v>1019.65</v>
          </cell>
        </row>
        <row r="112">
          <cell r="G112">
            <v>12218.26</v>
          </cell>
        </row>
        <row r="113">
          <cell r="G113">
            <v>119466.25</v>
          </cell>
        </row>
        <row r="114">
          <cell r="G114">
            <v>11102.890000000001</v>
          </cell>
        </row>
        <row r="115">
          <cell r="G115">
            <v>2977.5</v>
          </cell>
        </row>
        <row r="116">
          <cell r="G116">
            <v>0</v>
          </cell>
        </row>
        <row r="117">
          <cell r="G117">
            <v>152401.37</v>
          </cell>
        </row>
        <row r="118">
          <cell r="G118">
            <v>0</v>
          </cell>
        </row>
        <row r="119">
          <cell r="G119">
            <v>190298</v>
          </cell>
        </row>
        <row r="120">
          <cell r="G120">
            <v>7775.82</v>
          </cell>
        </row>
        <row r="121">
          <cell r="G121">
            <v>489603</v>
          </cell>
        </row>
        <row r="122">
          <cell r="G122">
            <v>0</v>
          </cell>
        </row>
        <row r="123">
          <cell r="G123">
            <v>2315027</v>
          </cell>
        </row>
        <row r="124">
          <cell r="G124">
            <v>6802.51</v>
          </cell>
        </row>
        <row r="125">
          <cell r="G125">
            <v>356007</v>
          </cell>
        </row>
        <row r="126">
          <cell r="G126">
            <v>17312.48</v>
          </cell>
        </row>
        <row r="127">
          <cell r="G127">
            <v>13775</v>
          </cell>
        </row>
        <row r="128">
          <cell r="G128">
            <v>10504.019999999999</v>
          </cell>
        </row>
        <row r="129">
          <cell r="G129">
            <v>0</v>
          </cell>
        </row>
        <row r="130">
          <cell r="G130">
            <v>39316</v>
          </cell>
        </row>
        <row r="131">
          <cell r="G131">
            <v>23728</v>
          </cell>
        </row>
        <row r="132">
          <cell r="G132">
            <v>22136.45</v>
          </cell>
        </row>
        <row r="133">
          <cell r="G133">
            <v>6780</v>
          </cell>
        </row>
        <row r="134">
          <cell r="G134">
            <v>30287.200000000001</v>
          </cell>
        </row>
        <row r="135">
          <cell r="G135">
            <v>3454.17</v>
          </cell>
        </row>
        <row r="136">
          <cell r="G136">
            <v>1299138</v>
          </cell>
        </row>
        <row r="137">
          <cell r="G137">
            <v>12985.6</v>
          </cell>
        </row>
        <row r="138">
          <cell r="G138">
            <v>34261</v>
          </cell>
        </row>
        <row r="139">
          <cell r="G139">
            <v>15543.9</v>
          </cell>
        </row>
        <row r="140">
          <cell r="G140">
            <v>102728</v>
          </cell>
        </row>
        <row r="141">
          <cell r="G141">
            <v>6265.1</v>
          </cell>
        </row>
        <row r="142">
          <cell r="G142">
            <v>6608.57</v>
          </cell>
        </row>
        <row r="143">
          <cell r="G143">
            <v>11063.11</v>
          </cell>
        </row>
        <row r="144">
          <cell r="G144">
            <v>35459</v>
          </cell>
        </row>
        <row r="145">
          <cell r="G145">
            <v>15954.070000000002</v>
          </cell>
        </row>
        <row r="146">
          <cell r="G146">
            <v>600</v>
          </cell>
        </row>
        <row r="147">
          <cell r="G147">
            <v>429816</v>
          </cell>
        </row>
        <row r="148">
          <cell r="G148">
            <v>150895.25</v>
          </cell>
        </row>
        <row r="149">
          <cell r="G149">
            <v>27676.11</v>
          </cell>
        </row>
        <row r="150">
          <cell r="G150">
            <v>0</v>
          </cell>
        </row>
        <row r="151">
          <cell r="G151">
            <v>13685</v>
          </cell>
        </row>
        <row r="152">
          <cell r="G152">
            <v>11868.97</v>
          </cell>
        </row>
        <row r="153">
          <cell r="G153">
            <v>27575</v>
          </cell>
        </row>
        <row r="154">
          <cell r="G154">
            <v>0</v>
          </cell>
        </row>
        <row r="155">
          <cell r="G155">
            <v>114445</v>
          </cell>
        </row>
        <row r="156">
          <cell r="G156">
            <v>40498</v>
          </cell>
        </row>
        <row r="157">
          <cell r="G157">
            <v>56452</v>
          </cell>
        </row>
        <row r="158">
          <cell r="G158">
            <v>89805.78</v>
          </cell>
        </row>
        <row r="159">
          <cell r="G159">
            <v>100935</v>
          </cell>
        </row>
        <row r="160">
          <cell r="G160">
            <v>31831</v>
          </cell>
        </row>
        <row r="161">
          <cell r="G161">
            <v>11680.36</v>
          </cell>
        </row>
        <row r="162">
          <cell r="G162">
            <v>860</v>
          </cell>
        </row>
        <row r="163">
          <cell r="G163">
            <v>53713.04</v>
          </cell>
        </row>
        <row r="164">
          <cell r="G164">
            <v>2077763</v>
          </cell>
        </row>
        <row r="165">
          <cell r="G165">
            <v>95102.46</v>
          </cell>
        </row>
        <row r="166">
          <cell r="G166">
            <v>62830</v>
          </cell>
        </row>
        <row r="167">
          <cell r="G167">
            <v>1054720</v>
          </cell>
        </row>
        <row r="168">
          <cell r="G168">
            <v>92552</v>
          </cell>
        </row>
        <row r="169">
          <cell r="G169">
            <v>169312.71</v>
          </cell>
        </row>
        <row r="170">
          <cell r="G170">
            <v>10248.74</v>
          </cell>
        </row>
        <row r="171">
          <cell r="G171">
            <v>5291.21</v>
          </cell>
        </row>
        <row r="172">
          <cell r="G172">
            <v>10081.959999999999</v>
          </cell>
        </row>
        <row r="173">
          <cell r="G173">
            <v>13011.539999999999</v>
          </cell>
        </row>
        <row r="174">
          <cell r="G174">
            <v>3568</v>
          </cell>
        </row>
        <row r="175">
          <cell r="G175">
            <v>0</v>
          </cell>
        </row>
        <row r="176">
          <cell r="G176">
            <v>14075.68</v>
          </cell>
        </row>
        <row r="177">
          <cell r="G177">
            <v>10182</v>
          </cell>
        </row>
        <row r="178">
          <cell r="G178">
            <v>33734.299999999996</v>
          </cell>
        </row>
        <row r="179">
          <cell r="G179">
            <v>62410.159999999996</v>
          </cell>
        </row>
        <row r="180">
          <cell r="G180">
            <v>150080</v>
          </cell>
        </row>
        <row r="181">
          <cell r="G181">
            <v>23090.19</v>
          </cell>
        </row>
        <row r="182">
          <cell r="G182">
            <v>12460</v>
          </cell>
        </row>
        <row r="183">
          <cell r="G183">
            <v>411647</v>
          </cell>
        </row>
        <row r="184">
          <cell r="G184">
            <v>2005988</v>
          </cell>
        </row>
        <row r="185">
          <cell r="G185">
            <v>94129.11</v>
          </cell>
        </row>
        <row r="186">
          <cell r="G186">
            <v>0</v>
          </cell>
        </row>
        <row r="187">
          <cell r="G187">
            <v>7954.77</v>
          </cell>
        </row>
        <row r="188">
          <cell r="G188">
            <v>8945</v>
          </cell>
        </row>
        <row r="189">
          <cell r="G189">
            <v>133664</v>
          </cell>
        </row>
        <row r="190">
          <cell r="G190">
            <v>18155.829999999998</v>
          </cell>
        </row>
        <row r="191">
          <cell r="G191">
            <v>255197</v>
          </cell>
        </row>
        <row r="192">
          <cell r="G192">
            <v>2949708</v>
          </cell>
        </row>
        <row r="193">
          <cell r="G193">
            <v>94803</v>
          </cell>
        </row>
        <row r="194">
          <cell r="G194">
            <v>49769.599999999999</v>
          </cell>
        </row>
        <row r="195">
          <cell r="G195">
            <v>25120.42</v>
          </cell>
        </row>
        <row r="196">
          <cell r="G196">
            <v>254754</v>
          </cell>
        </row>
        <row r="197">
          <cell r="G197">
            <v>141685</v>
          </cell>
        </row>
        <row r="198">
          <cell r="G198">
            <v>0</v>
          </cell>
        </row>
        <row r="199">
          <cell r="G199">
            <v>26076.47</v>
          </cell>
        </row>
        <row r="200">
          <cell r="G200">
            <v>24678.74</v>
          </cell>
        </row>
        <row r="201">
          <cell r="G201">
            <v>1853.7</v>
          </cell>
        </row>
        <row r="202">
          <cell r="G202">
            <v>73340.350000000006</v>
          </cell>
        </row>
        <row r="203">
          <cell r="G203">
            <v>2249.4499999999998</v>
          </cell>
        </row>
        <row r="204">
          <cell r="G204">
            <v>86414</v>
          </cell>
        </row>
        <row r="205">
          <cell r="G205">
            <v>16095.92</v>
          </cell>
        </row>
        <row r="206">
          <cell r="G206">
            <v>26043</v>
          </cell>
        </row>
        <row r="207">
          <cell r="G207">
            <v>73128</v>
          </cell>
        </row>
        <row r="208">
          <cell r="G208">
            <v>11931.99</v>
          </cell>
        </row>
        <row r="209">
          <cell r="G209">
            <v>213865</v>
          </cell>
        </row>
        <row r="210">
          <cell r="G210">
            <v>995</v>
          </cell>
        </row>
        <row r="211">
          <cell r="G211">
            <v>0</v>
          </cell>
        </row>
        <row r="212">
          <cell r="G212">
            <v>25703</v>
          </cell>
        </row>
        <row r="213">
          <cell r="G213">
            <v>14397.69</v>
          </cell>
        </row>
        <row r="214">
          <cell r="G214">
            <v>31036.3</v>
          </cell>
        </row>
        <row r="215">
          <cell r="G215">
            <v>0</v>
          </cell>
        </row>
        <row r="216">
          <cell r="G216">
            <v>23012.51</v>
          </cell>
        </row>
        <row r="217">
          <cell r="G217">
            <v>110416.56999999999</v>
          </cell>
        </row>
        <row r="218">
          <cell r="G218">
            <v>12771.18</v>
          </cell>
        </row>
        <row r="219">
          <cell r="G219">
            <v>10241</v>
          </cell>
        </row>
        <row r="220">
          <cell r="G220">
            <v>6980.27</v>
          </cell>
        </row>
        <row r="221">
          <cell r="G221">
            <v>132552</v>
          </cell>
        </row>
        <row r="222">
          <cell r="G222">
            <v>287645</v>
          </cell>
        </row>
        <row r="223">
          <cell r="G223">
            <v>0</v>
          </cell>
        </row>
        <row r="224">
          <cell r="G224">
            <v>123757.69</v>
          </cell>
        </row>
        <row r="225">
          <cell r="G225">
            <v>1000</v>
          </cell>
        </row>
        <row r="226">
          <cell r="G226">
            <v>45484.92</v>
          </cell>
        </row>
        <row r="227">
          <cell r="G227">
            <v>44168</v>
          </cell>
        </row>
        <row r="228">
          <cell r="G228">
            <v>6237</v>
          </cell>
        </row>
      </sheetData>
      <sheetData sheetId="3">
        <row r="2">
          <cell r="H2">
            <v>644.79</v>
          </cell>
        </row>
        <row r="3">
          <cell r="H3">
            <v>1133.43</v>
          </cell>
        </row>
        <row r="4">
          <cell r="H4">
            <v>58803</v>
          </cell>
        </row>
        <row r="5">
          <cell r="H5">
            <v>2102.3000000000002</v>
          </cell>
        </row>
        <row r="6">
          <cell r="H6">
            <v>6593.39</v>
          </cell>
        </row>
        <row r="7">
          <cell r="H7">
            <v>1763.73</v>
          </cell>
        </row>
        <row r="8">
          <cell r="H8">
            <v>4447.24</v>
          </cell>
        </row>
        <row r="9">
          <cell r="H9">
            <v>4765.8099999999995</v>
          </cell>
        </row>
        <row r="10">
          <cell r="H10">
            <v>776.14999999999986</v>
          </cell>
        </row>
        <row r="11">
          <cell r="H11">
            <v>495</v>
          </cell>
        </row>
        <row r="12">
          <cell r="H12">
            <v>0</v>
          </cell>
        </row>
        <row r="13">
          <cell r="H13">
            <v>59900</v>
          </cell>
        </row>
        <row r="14">
          <cell r="H14">
            <v>1878.28</v>
          </cell>
        </row>
        <row r="15">
          <cell r="H15">
            <v>24104</v>
          </cell>
        </row>
        <row r="16">
          <cell r="H16">
            <v>945.17</v>
          </cell>
        </row>
        <row r="17">
          <cell r="H17">
            <v>332.55</v>
          </cell>
        </row>
        <row r="18">
          <cell r="H18">
            <v>211.22</v>
          </cell>
        </row>
        <row r="19">
          <cell r="H19">
            <v>45668</v>
          </cell>
        </row>
        <row r="20">
          <cell r="H20">
            <v>4268.2299999999996</v>
          </cell>
        </row>
        <row r="21">
          <cell r="H21">
            <v>768.56999999999994</v>
          </cell>
        </row>
        <row r="22">
          <cell r="H22">
            <v>238.91000000000003</v>
          </cell>
        </row>
        <row r="23">
          <cell r="H23">
            <v>2489.4499999999998</v>
          </cell>
        </row>
        <row r="24">
          <cell r="H24">
            <v>0</v>
          </cell>
        </row>
        <row r="25">
          <cell r="H25">
            <v>5808.43</v>
          </cell>
        </row>
        <row r="26">
          <cell r="H26">
            <v>5879.32</v>
          </cell>
        </row>
        <row r="27">
          <cell r="H27">
            <v>9196</v>
          </cell>
        </row>
        <row r="28">
          <cell r="H28">
            <v>399</v>
          </cell>
        </row>
        <row r="29">
          <cell r="H29">
            <v>119</v>
          </cell>
        </row>
        <row r="30">
          <cell r="H30">
            <v>0</v>
          </cell>
        </row>
        <row r="31">
          <cell r="H31">
            <v>374.21000000000004</v>
          </cell>
        </row>
        <row r="32">
          <cell r="H32">
            <v>1542.31</v>
          </cell>
        </row>
        <row r="33">
          <cell r="H33">
            <v>4882.2299999999996</v>
          </cell>
        </row>
        <row r="34">
          <cell r="H34">
            <v>0</v>
          </cell>
        </row>
        <row r="35">
          <cell r="H35">
            <v>3202.0499999999997</v>
          </cell>
        </row>
        <row r="36">
          <cell r="H36">
            <v>0</v>
          </cell>
        </row>
        <row r="37">
          <cell r="H37">
            <v>6327</v>
          </cell>
        </row>
        <row r="38">
          <cell r="H38">
            <v>7319477</v>
          </cell>
        </row>
        <row r="39">
          <cell r="H39">
            <v>15928</v>
          </cell>
        </row>
        <row r="40">
          <cell r="H40">
            <v>43458</v>
          </cell>
        </row>
        <row r="41">
          <cell r="H41">
            <v>12032</v>
          </cell>
        </row>
        <row r="42">
          <cell r="H42">
            <v>144.06</v>
          </cell>
        </row>
        <row r="43">
          <cell r="H43">
            <v>26053</v>
          </cell>
        </row>
        <row r="44">
          <cell r="H44">
            <v>331.87</v>
          </cell>
        </row>
        <row r="45">
          <cell r="H45">
            <v>198</v>
          </cell>
        </row>
        <row r="46">
          <cell r="H46">
            <v>1034.79</v>
          </cell>
        </row>
        <row r="47">
          <cell r="H47">
            <v>9389.4</v>
          </cell>
        </row>
        <row r="48">
          <cell r="H48">
            <v>2474.7600000000002</v>
          </cell>
        </row>
        <row r="49">
          <cell r="H49">
            <v>0</v>
          </cell>
        </row>
        <row r="50">
          <cell r="H50">
            <v>7966.4199999999992</v>
          </cell>
        </row>
        <row r="51">
          <cell r="H51">
            <v>9667.08</v>
          </cell>
        </row>
        <row r="52">
          <cell r="H52">
            <v>7231.44</v>
          </cell>
        </row>
        <row r="53">
          <cell r="H53">
            <v>1273</v>
          </cell>
        </row>
        <row r="54">
          <cell r="H54">
            <v>333</v>
          </cell>
        </row>
        <row r="55">
          <cell r="H55">
            <v>29941</v>
          </cell>
        </row>
        <row r="56">
          <cell r="H56">
            <v>3335</v>
          </cell>
        </row>
        <row r="57">
          <cell r="H57">
            <v>737.57</v>
          </cell>
        </row>
        <row r="58">
          <cell r="H58">
            <v>2464.59</v>
          </cell>
        </row>
        <row r="59">
          <cell r="H59">
            <v>3976.11</v>
          </cell>
        </row>
        <row r="60">
          <cell r="H60">
            <v>2492.31</v>
          </cell>
        </row>
        <row r="61">
          <cell r="H61">
            <v>21490.629999999997</v>
          </cell>
        </row>
        <row r="62">
          <cell r="H62">
            <v>27103</v>
          </cell>
        </row>
        <row r="63">
          <cell r="H63">
            <v>4839.5600000000004</v>
          </cell>
        </row>
        <row r="64">
          <cell r="H64">
            <v>8000.4400000000005</v>
          </cell>
        </row>
        <row r="65">
          <cell r="H65">
            <v>2244.09</v>
          </cell>
        </row>
        <row r="66">
          <cell r="H66">
            <v>2246.5500000000002</v>
          </cell>
        </row>
        <row r="67">
          <cell r="H67">
            <v>2584.1400000000003</v>
          </cell>
        </row>
        <row r="68">
          <cell r="H68">
            <v>39290.99</v>
          </cell>
        </row>
        <row r="69">
          <cell r="H69">
            <v>16549.41</v>
          </cell>
        </row>
        <row r="70">
          <cell r="H70">
            <v>753.4</v>
          </cell>
        </row>
        <row r="71">
          <cell r="H71">
            <v>32317</v>
          </cell>
        </row>
        <row r="72">
          <cell r="H72">
            <v>8550</v>
          </cell>
        </row>
        <row r="73">
          <cell r="H73">
            <v>9685.36</v>
          </cell>
        </row>
        <row r="74">
          <cell r="H74">
            <v>1562.3300000000002</v>
          </cell>
        </row>
        <row r="75">
          <cell r="H75">
            <v>585.53</v>
          </cell>
        </row>
        <row r="76">
          <cell r="H76">
            <v>88.8</v>
          </cell>
        </row>
        <row r="77">
          <cell r="H77">
            <v>5401104</v>
          </cell>
        </row>
        <row r="78">
          <cell r="H78">
            <v>10656</v>
          </cell>
        </row>
        <row r="79">
          <cell r="H79">
            <v>7167.6</v>
          </cell>
        </row>
        <row r="80">
          <cell r="H80">
            <v>1035</v>
          </cell>
        </row>
        <row r="81">
          <cell r="H81">
            <v>58.03</v>
          </cell>
        </row>
        <row r="82">
          <cell r="H82">
            <v>14814</v>
          </cell>
        </row>
        <row r="83">
          <cell r="H83">
            <v>250.51</v>
          </cell>
        </row>
        <row r="84">
          <cell r="H84">
            <v>1049</v>
          </cell>
        </row>
        <row r="85">
          <cell r="H85">
            <v>2129.06</v>
          </cell>
        </row>
        <row r="86">
          <cell r="H86">
            <v>9004</v>
          </cell>
        </row>
        <row r="87">
          <cell r="H87">
            <v>71844</v>
          </cell>
        </row>
        <row r="88">
          <cell r="H88">
            <v>17031.330000000002</v>
          </cell>
        </row>
        <row r="89">
          <cell r="H89">
            <v>980.54</v>
          </cell>
        </row>
        <row r="90">
          <cell r="H90">
            <v>532</v>
          </cell>
        </row>
        <row r="91">
          <cell r="H91">
            <v>11304</v>
          </cell>
        </row>
        <row r="92">
          <cell r="H92">
            <v>11294.369999999999</v>
          </cell>
        </row>
        <row r="93">
          <cell r="H93">
            <v>192792</v>
          </cell>
        </row>
        <row r="94">
          <cell r="H94">
            <v>0</v>
          </cell>
        </row>
        <row r="95">
          <cell r="H95">
            <v>4389.17</v>
          </cell>
        </row>
        <row r="96">
          <cell r="H96">
            <v>240.59</v>
          </cell>
        </row>
        <row r="97">
          <cell r="H97">
            <v>2359</v>
          </cell>
        </row>
        <row r="98">
          <cell r="H98">
            <v>135.1</v>
          </cell>
        </row>
        <row r="99">
          <cell r="H99">
            <v>505.09999999999997</v>
          </cell>
        </row>
        <row r="100">
          <cell r="H100">
            <v>1137.3</v>
          </cell>
        </row>
        <row r="101">
          <cell r="H101">
            <v>9799</v>
          </cell>
        </row>
        <row r="102">
          <cell r="H102">
            <v>3027</v>
          </cell>
        </row>
        <row r="103">
          <cell r="H103">
            <v>41472</v>
          </cell>
        </row>
        <row r="104">
          <cell r="H104">
            <v>349.15000000000003</v>
          </cell>
        </row>
        <row r="105">
          <cell r="H105">
            <v>25054</v>
          </cell>
        </row>
        <row r="106">
          <cell r="H106">
            <v>468.49</v>
          </cell>
        </row>
        <row r="107">
          <cell r="H107">
            <v>1619.3500000000001</v>
          </cell>
        </row>
        <row r="108">
          <cell r="H108">
            <v>1702.65</v>
          </cell>
        </row>
        <row r="109">
          <cell r="H109">
            <v>2872.96</v>
          </cell>
        </row>
        <row r="110">
          <cell r="H110">
            <v>4032.55</v>
          </cell>
        </row>
        <row r="111">
          <cell r="H111">
            <v>7453.5</v>
          </cell>
        </row>
        <row r="112">
          <cell r="H112">
            <v>1311.46</v>
          </cell>
        </row>
        <row r="113">
          <cell r="H113">
            <v>12647.37</v>
          </cell>
        </row>
        <row r="114">
          <cell r="H114">
            <v>533.5</v>
          </cell>
        </row>
        <row r="115">
          <cell r="H115">
            <v>5456.07</v>
          </cell>
        </row>
        <row r="116">
          <cell r="H116">
            <v>11494</v>
          </cell>
        </row>
        <row r="117">
          <cell r="H117">
            <v>5670.37</v>
          </cell>
        </row>
        <row r="118">
          <cell r="H118">
            <v>0</v>
          </cell>
        </row>
        <row r="119">
          <cell r="H119">
            <v>84002</v>
          </cell>
        </row>
        <row r="120">
          <cell r="H120">
            <v>5311.38</v>
          </cell>
        </row>
        <row r="121">
          <cell r="H121">
            <v>88274</v>
          </cell>
        </row>
        <row r="122">
          <cell r="H122">
            <v>0</v>
          </cell>
        </row>
        <row r="123">
          <cell r="H123">
            <v>172563</v>
          </cell>
        </row>
        <row r="124">
          <cell r="H124">
            <v>1076.02</v>
          </cell>
        </row>
        <row r="125">
          <cell r="H125">
            <v>139892</v>
          </cell>
        </row>
        <row r="126">
          <cell r="H126">
            <v>4130.46</v>
          </cell>
        </row>
        <row r="127">
          <cell r="H127">
            <v>3064</v>
          </cell>
        </row>
        <row r="128">
          <cell r="H128">
            <v>1995.56</v>
          </cell>
        </row>
        <row r="129">
          <cell r="H129">
            <v>0</v>
          </cell>
        </row>
        <row r="130">
          <cell r="H130">
            <v>3660</v>
          </cell>
        </row>
        <row r="131">
          <cell r="H131">
            <v>1783</v>
          </cell>
        </row>
        <row r="132">
          <cell r="H132">
            <v>4849.45</v>
          </cell>
        </row>
        <row r="133">
          <cell r="H133">
            <v>2921</v>
          </cell>
        </row>
        <row r="134">
          <cell r="H134">
            <v>3581.37</v>
          </cell>
        </row>
        <row r="135">
          <cell r="H135">
            <v>559.75</v>
          </cell>
        </row>
        <row r="136">
          <cell r="H136">
            <v>250883</v>
          </cell>
        </row>
        <row r="137">
          <cell r="H137">
            <v>1556.8200000000002</v>
          </cell>
        </row>
        <row r="138">
          <cell r="H138">
            <v>0</v>
          </cell>
        </row>
        <row r="139">
          <cell r="H139">
            <v>20.56</v>
          </cell>
        </row>
        <row r="140">
          <cell r="H140">
            <v>24528</v>
          </cell>
        </row>
        <row r="141">
          <cell r="H141">
            <v>886.77</v>
          </cell>
        </row>
        <row r="142">
          <cell r="H142">
            <v>1303.6099999999999</v>
          </cell>
        </row>
        <row r="143">
          <cell r="H143">
            <v>759.95</v>
          </cell>
        </row>
        <row r="144">
          <cell r="H144">
            <v>3683</v>
          </cell>
        </row>
        <row r="145">
          <cell r="H145">
            <v>5859.1</v>
          </cell>
        </row>
        <row r="146">
          <cell r="H146">
            <v>0</v>
          </cell>
        </row>
        <row r="147">
          <cell r="H147">
            <v>45620</v>
          </cell>
        </row>
        <row r="148">
          <cell r="H148">
            <v>39330.540000000008</v>
          </cell>
        </row>
        <row r="149">
          <cell r="H149">
            <v>430.28</v>
          </cell>
        </row>
        <row r="150">
          <cell r="H150">
            <v>6245</v>
          </cell>
        </row>
        <row r="151">
          <cell r="H151">
            <v>1967</v>
          </cell>
        </row>
        <row r="152">
          <cell r="H152">
            <v>991.05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27584</v>
          </cell>
        </row>
        <row r="156">
          <cell r="H156">
            <v>505</v>
          </cell>
        </row>
        <row r="157">
          <cell r="H157">
            <v>12263</v>
          </cell>
        </row>
        <row r="158">
          <cell r="H158">
            <v>7693.9400000000005</v>
          </cell>
        </row>
        <row r="159">
          <cell r="H159">
            <v>6147</v>
          </cell>
        </row>
        <row r="160">
          <cell r="H160">
            <v>1080</v>
          </cell>
        </row>
        <row r="161">
          <cell r="H161">
            <v>4566.8</v>
          </cell>
        </row>
        <row r="162">
          <cell r="H162">
            <v>1114</v>
          </cell>
        </row>
        <row r="163">
          <cell r="H163">
            <v>3169.8000000000006</v>
          </cell>
        </row>
        <row r="164">
          <cell r="H164">
            <v>67498</v>
          </cell>
        </row>
        <row r="165">
          <cell r="H165">
            <v>0</v>
          </cell>
        </row>
        <row r="166">
          <cell r="H166">
            <v>3360</v>
          </cell>
        </row>
        <row r="167">
          <cell r="H167">
            <v>211106</v>
          </cell>
        </row>
        <row r="168">
          <cell r="H168">
            <v>3418</v>
          </cell>
        </row>
        <row r="169">
          <cell r="H169">
            <v>19833.96</v>
          </cell>
        </row>
        <row r="170">
          <cell r="H170">
            <v>3819.69</v>
          </cell>
        </row>
        <row r="171">
          <cell r="H171">
            <v>3818.2300000000005</v>
          </cell>
        </row>
        <row r="172">
          <cell r="H172">
            <v>1226.8699999999999</v>
          </cell>
        </row>
        <row r="173">
          <cell r="H173">
            <v>968.55</v>
          </cell>
        </row>
        <row r="174">
          <cell r="H174">
            <v>7032.25</v>
          </cell>
        </row>
        <row r="175">
          <cell r="H175">
            <v>3405.92</v>
          </cell>
        </row>
        <row r="176">
          <cell r="H176">
            <v>1705.27</v>
          </cell>
        </row>
        <row r="177">
          <cell r="H177">
            <v>969</v>
          </cell>
        </row>
        <row r="178">
          <cell r="H178">
            <v>6660.49</v>
          </cell>
        </row>
        <row r="179">
          <cell r="H179">
            <v>8721.0299999999988</v>
          </cell>
        </row>
        <row r="180">
          <cell r="H180">
            <v>3562</v>
          </cell>
        </row>
        <row r="181">
          <cell r="H181">
            <v>2090.44</v>
          </cell>
        </row>
        <row r="182">
          <cell r="H182">
            <v>4572</v>
          </cell>
        </row>
        <row r="183">
          <cell r="H183">
            <v>35250</v>
          </cell>
        </row>
        <row r="184">
          <cell r="H184">
            <v>392229</v>
          </cell>
        </row>
        <row r="185">
          <cell r="H185">
            <v>6412.5</v>
          </cell>
        </row>
        <row r="186">
          <cell r="H186">
            <v>2022.74</v>
          </cell>
        </row>
        <row r="187">
          <cell r="H187">
            <v>3391.36</v>
          </cell>
        </row>
        <row r="188">
          <cell r="H188">
            <v>4274</v>
          </cell>
        </row>
        <row r="189">
          <cell r="H189">
            <v>29273</v>
          </cell>
        </row>
        <row r="190">
          <cell r="H190">
            <v>3819.06</v>
          </cell>
        </row>
        <row r="191">
          <cell r="H191">
            <v>24182</v>
          </cell>
        </row>
        <row r="192">
          <cell r="H192">
            <v>440717</v>
          </cell>
        </row>
        <row r="193">
          <cell r="H193">
            <v>14890</v>
          </cell>
        </row>
        <row r="194">
          <cell r="H194">
            <v>6662.32</v>
          </cell>
        </row>
        <row r="195">
          <cell r="H195">
            <v>827.41000000000008</v>
          </cell>
        </row>
        <row r="196">
          <cell r="H196">
            <v>44163</v>
          </cell>
        </row>
        <row r="197">
          <cell r="H197">
            <v>27385</v>
          </cell>
        </row>
        <row r="198">
          <cell r="H198">
            <v>0</v>
          </cell>
        </row>
        <row r="199">
          <cell r="H199">
            <v>2795.13</v>
          </cell>
        </row>
        <row r="200">
          <cell r="H200">
            <v>3598.5099999999998</v>
          </cell>
        </row>
        <row r="201">
          <cell r="H201">
            <v>4644.68</v>
          </cell>
        </row>
        <row r="202">
          <cell r="H202">
            <v>2236.46</v>
          </cell>
        </row>
        <row r="203">
          <cell r="H203">
            <v>3728.1400000000003</v>
          </cell>
        </row>
        <row r="204">
          <cell r="H204">
            <v>1198</v>
          </cell>
        </row>
        <row r="205">
          <cell r="H205">
            <v>2461.7600000000002</v>
          </cell>
        </row>
        <row r="206">
          <cell r="H206">
            <v>205</v>
          </cell>
        </row>
        <row r="207">
          <cell r="H207">
            <v>321</v>
          </cell>
        </row>
        <row r="208">
          <cell r="H208">
            <v>27.12</v>
          </cell>
        </row>
        <row r="209">
          <cell r="H209">
            <v>30134</v>
          </cell>
        </row>
        <row r="210">
          <cell r="H210">
            <v>3163</v>
          </cell>
        </row>
        <row r="211">
          <cell r="H211">
            <v>7713.3600000000006</v>
          </cell>
        </row>
        <row r="212">
          <cell r="H212">
            <v>2474</v>
          </cell>
        </row>
        <row r="213">
          <cell r="H213">
            <v>1085.72</v>
          </cell>
        </row>
        <row r="214">
          <cell r="H214">
            <v>1687.9099999999999</v>
          </cell>
        </row>
        <row r="215">
          <cell r="H215">
            <v>0</v>
          </cell>
        </row>
        <row r="216">
          <cell r="H216">
            <v>3748.3300000000004</v>
          </cell>
        </row>
        <row r="217">
          <cell r="H217">
            <v>2669.08</v>
          </cell>
        </row>
        <row r="218">
          <cell r="H218">
            <v>3005.52</v>
          </cell>
        </row>
        <row r="219">
          <cell r="H219">
            <v>239</v>
          </cell>
        </row>
        <row r="220">
          <cell r="H220">
            <v>491.34</v>
          </cell>
        </row>
        <row r="221">
          <cell r="H221">
            <v>0</v>
          </cell>
        </row>
        <row r="222">
          <cell r="H222">
            <v>53166</v>
          </cell>
        </row>
        <row r="223">
          <cell r="H223">
            <v>0</v>
          </cell>
        </row>
        <row r="224">
          <cell r="H224">
            <v>29536.870000000003</v>
          </cell>
        </row>
        <row r="225">
          <cell r="H225">
            <v>1811</v>
          </cell>
        </row>
        <row r="226">
          <cell r="H226">
            <v>23454.79</v>
          </cell>
        </row>
        <row r="227">
          <cell r="H227">
            <v>0</v>
          </cell>
        </row>
        <row r="228">
          <cell r="H228">
            <v>3018</v>
          </cell>
        </row>
      </sheetData>
      <sheetData sheetId="4"/>
      <sheetData sheetId="5">
        <row r="2">
          <cell r="G2">
            <v>2360.3200000000002</v>
          </cell>
          <cell r="I2">
            <v>11219.47</v>
          </cell>
        </row>
        <row r="3">
          <cell r="G3">
            <v>2987.28</v>
          </cell>
          <cell r="I3">
            <v>13040.44</v>
          </cell>
        </row>
        <row r="4">
          <cell r="G4">
            <v>133852</v>
          </cell>
          <cell r="I4">
            <v>828991</v>
          </cell>
        </row>
        <row r="5">
          <cell r="G5">
            <v>0</v>
          </cell>
          <cell r="I5">
            <v>47070.77</v>
          </cell>
        </row>
        <row r="6">
          <cell r="G6">
            <v>0</v>
          </cell>
          <cell r="I6">
            <v>21524.63</v>
          </cell>
        </row>
        <row r="7">
          <cell r="G7">
            <v>0</v>
          </cell>
          <cell r="I7">
            <v>13535.05</v>
          </cell>
        </row>
        <row r="8">
          <cell r="G8">
            <v>0</v>
          </cell>
          <cell r="I8">
            <v>15758.32</v>
          </cell>
        </row>
        <row r="9">
          <cell r="G9">
            <v>0</v>
          </cell>
          <cell r="I9">
            <v>14334.61</v>
          </cell>
        </row>
        <row r="10">
          <cell r="G10">
            <v>678.3</v>
          </cell>
          <cell r="I10">
            <v>16104.75</v>
          </cell>
        </row>
        <row r="11">
          <cell r="G11">
            <v>8901</v>
          </cell>
          <cell r="I11">
            <v>83986</v>
          </cell>
        </row>
        <row r="12">
          <cell r="G12">
            <v>26399</v>
          </cell>
          <cell r="I12">
            <v>117869</v>
          </cell>
        </row>
        <row r="13">
          <cell r="G13">
            <v>0</v>
          </cell>
          <cell r="I13">
            <v>462299</v>
          </cell>
        </row>
        <row r="14">
          <cell r="G14">
            <v>2036.6400000000003</v>
          </cell>
          <cell r="I14">
            <v>17299.59</v>
          </cell>
        </row>
        <row r="15">
          <cell r="G15">
            <v>18083</v>
          </cell>
          <cell r="I15">
            <v>254864</v>
          </cell>
        </row>
        <row r="16">
          <cell r="G16">
            <v>0</v>
          </cell>
          <cell r="I16">
            <v>17757.739999999998</v>
          </cell>
        </row>
        <row r="17">
          <cell r="G17">
            <v>5334.4</v>
          </cell>
          <cell r="I17">
            <v>31505.39</v>
          </cell>
        </row>
        <row r="18">
          <cell r="G18">
            <v>0</v>
          </cell>
          <cell r="I18">
            <v>16818.079999999998</v>
          </cell>
        </row>
        <row r="19">
          <cell r="G19">
            <v>0</v>
          </cell>
          <cell r="I19">
            <v>311319</v>
          </cell>
        </row>
        <row r="20">
          <cell r="G20">
            <v>6154</v>
          </cell>
          <cell r="I20">
            <v>81256.73</v>
          </cell>
        </row>
        <row r="21">
          <cell r="G21">
            <v>3854.18</v>
          </cell>
          <cell r="I21">
            <v>39992.14</v>
          </cell>
        </row>
        <row r="22">
          <cell r="G22">
            <v>0</v>
          </cell>
          <cell r="I22">
            <v>44872.87</v>
          </cell>
        </row>
        <row r="23">
          <cell r="G23">
            <v>1601.22</v>
          </cell>
          <cell r="I23">
            <v>27149.75</v>
          </cell>
        </row>
        <row r="24">
          <cell r="G24">
            <v>102557</v>
          </cell>
          <cell r="I24">
            <v>104552</v>
          </cell>
        </row>
        <row r="25">
          <cell r="G25">
            <v>17</v>
          </cell>
          <cell r="I25">
            <v>20312.920000000002</v>
          </cell>
        </row>
        <row r="26">
          <cell r="G26">
            <v>0</v>
          </cell>
          <cell r="I26">
            <v>18374.759999999998</v>
          </cell>
        </row>
        <row r="27">
          <cell r="G27">
            <v>0</v>
          </cell>
          <cell r="I27">
            <v>187022</v>
          </cell>
        </row>
        <row r="28">
          <cell r="G28">
            <v>5377</v>
          </cell>
          <cell r="I28">
            <v>51474</v>
          </cell>
        </row>
        <row r="29">
          <cell r="G29">
            <v>20695</v>
          </cell>
          <cell r="I29">
            <v>181815</v>
          </cell>
        </row>
        <row r="30">
          <cell r="G30">
            <v>141690.78</v>
          </cell>
          <cell r="I30">
            <v>149660.59</v>
          </cell>
        </row>
        <row r="31">
          <cell r="G31">
            <v>6867</v>
          </cell>
          <cell r="I31">
            <v>60613.659999999996</v>
          </cell>
        </row>
        <row r="32">
          <cell r="G32">
            <v>0</v>
          </cell>
          <cell r="I32">
            <v>20057.59</v>
          </cell>
        </row>
        <row r="33">
          <cell r="G33">
            <v>2987.01</v>
          </cell>
          <cell r="I33">
            <v>41475.299999999996</v>
          </cell>
        </row>
        <row r="34">
          <cell r="G34">
            <v>212926.69</v>
          </cell>
          <cell r="I34">
            <v>214931.24</v>
          </cell>
        </row>
        <row r="35">
          <cell r="G35">
            <v>0</v>
          </cell>
          <cell r="I35">
            <v>65260.039999999994</v>
          </cell>
        </row>
        <row r="36">
          <cell r="G36">
            <v>50491</v>
          </cell>
          <cell r="I36">
            <v>290046</v>
          </cell>
        </row>
        <row r="37">
          <cell r="G37">
            <v>0</v>
          </cell>
          <cell r="I37">
            <v>21011</v>
          </cell>
        </row>
        <row r="38">
          <cell r="G38">
            <v>0</v>
          </cell>
          <cell r="I38">
            <v>35622556</v>
          </cell>
        </row>
        <row r="39">
          <cell r="G39">
            <v>0</v>
          </cell>
          <cell r="I39">
            <v>69563</v>
          </cell>
        </row>
        <row r="40">
          <cell r="G40">
            <v>0</v>
          </cell>
          <cell r="I40">
            <v>538362</v>
          </cell>
        </row>
        <row r="41">
          <cell r="G41">
            <v>53471</v>
          </cell>
          <cell r="I41">
            <v>507315</v>
          </cell>
        </row>
        <row r="42">
          <cell r="G42">
            <v>2443.3000000000002</v>
          </cell>
          <cell r="I42">
            <v>13593.32</v>
          </cell>
        </row>
        <row r="43">
          <cell r="G43">
            <v>12406</v>
          </cell>
          <cell r="I43">
            <v>129842</v>
          </cell>
        </row>
        <row r="44">
          <cell r="G44">
            <v>3675.06</v>
          </cell>
          <cell r="I44">
            <v>17106.63</v>
          </cell>
        </row>
        <row r="45">
          <cell r="G45">
            <v>0</v>
          </cell>
          <cell r="I45">
            <v>35724</v>
          </cell>
        </row>
        <row r="46">
          <cell r="G46">
            <v>123329.56999999999</v>
          </cell>
          <cell r="I46">
            <v>161953.99</v>
          </cell>
        </row>
        <row r="47">
          <cell r="G47">
            <v>0</v>
          </cell>
          <cell r="I47">
            <v>25566.829999999998</v>
          </cell>
        </row>
        <row r="48">
          <cell r="G48">
            <v>737.6</v>
          </cell>
          <cell r="I48">
            <v>12322.09</v>
          </cell>
        </row>
        <row r="49">
          <cell r="G49">
            <v>1267</v>
          </cell>
          <cell r="I49">
            <v>12865</v>
          </cell>
        </row>
        <row r="50">
          <cell r="G50">
            <v>0</v>
          </cell>
          <cell r="I50">
            <v>14652.069999999998</v>
          </cell>
        </row>
        <row r="51">
          <cell r="G51">
            <v>43707.41</v>
          </cell>
          <cell r="I51">
            <v>84224.5</v>
          </cell>
        </row>
        <row r="52">
          <cell r="G52">
            <v>12930.54</v>
          </cell>
          <cell r="I52">
            <v>142462.06</v>
          </cell>
        </row>
        <row r="53">
          <cell r="G53">
            <v>0</v>
          </cell>
          <cell r="I53">
            <v>16802</v>
          </cell>
        </row>
        <row r="54">
          <cell r="G54">
            <v>48745</v>
          </cell>
          <cell r="I54">
            <v>195041</v>
          </cell>
        </row>
        <row r="55">
          <cell r="G55">
            <v>0</v>
          </cell>
          <cell r="I55">
            <v>329755</v>
          </cell>
        </row>
        <row r="56">
          <cell r="G56">
            <v>40698</v>
          </cell>
          <cell r="I56">
            <v>371793</v>
          </cell>
        </row>
        <row r="57">
          <cell r="G57">
            <v>2922.74</v>
          </cell>
          <cell r="I57">
            <v>12116.97</v>
          </cell>
        </row>
        <row r="58">
          <cell r="G58">
            <v>0</v>
          </cell>
          <cell r="I58">
            <v>53221.06</v>
          </cell>
        </row>
        <row r="59">
          <cell r="G59">
            <v>1299.4799999999998</v>
          </cell>
          <cell r="I59">
            <v>9368.57</v>
          </cell>
        </row>
        <row r="60">
          <cell r="G60">
            <v>0</v>
          </cell>
          <cell r="I60">
            <v>15625.11</v>
          </cell>
        </row>
        <row r="61">
          <cell r="G61">
            <v>0</v>
          </cell>
          <cell r="I61">
            <v>87252.569999999992</v>
          </cell>
        </row>
        <row r="62">
          <cell r="G62">
            <v>22355</v>
          </cell>
          <cell r="I62">
            <v>123088</v>
          </cell>
        </row>
        <row r="63">
          <cell r="G63">
            <v>0</v>
          </cell>
          <cell r="I63">
            <v>14166.789999999999</v>
          </cell>
        </row>
        <row r="64">
          <cell r="G64">
            <v>0</v>
          </cell>
          <cell r="I64">
            <v>22587.07</v>
          </cell>
        </row>
        <row r="65">
          <cell r="G65">
            <v>0</v>
          </cell>
          <cell r="I65">
            <v>15717.660000000002</v>
          </cell>
        </row>
        <row r="66">
          <cell r="G66">
            <v>991.15</v>
          </cell>
          <cell r="I66">
            <v>13324.35</v>
          </cell>
        </row>
        <row r="67">
          <cell r="G67">
            <v>0</v>
          </cell>
          <cell r="I67">
            <v>10180.450000000001</v>
          </cell>
        </row>
        <row r="68">
          <cell r="G68">
            <v>0</v>
          </cell>
          <cell r="I68">
            <v>234889.70400000003</v>
          </cell>
        </row>
        <row r="69">
          <cell r="G69">
            <v>0</v>
          </cell>
          <cell r="I69">
            <v>172726.22999999998</v>
          </cell>
        </row>
        <row r="70">
          <cell r="G70">
            <v>0</v>
          </cell>
          <cell r="I70">
            <v>16836.36</v>
          </cell>
        </row>
        <row r="71">
          <cell r="G71">
            <v>0</v>
          </cell>
          <cell r="I71">
            <v>316363</v>
          </cell>
        </row>
        <row r="72">
          <cell r="G72">
            <v>35889</v>
          </cell>
          <cell r="I72">
            <v>241344</v>
          </cell>
        </row>
        <row r="73">
          <cell r="G73">
            <v>0</v>
          </cell>
          <cell r="I73">
            <v>36254.230000000003</v>
          </cell>
        </row>
        <row r="74">
          <cell r="G74">
            <v>0</v>
          </cell>
          <cell r="I74">
            <v>30343.740000000005</v>
          </cell>
        </row>
        <row r="75">
          <cell r="G75">
            <v>0</v>
          </cell>
          <cell r="I75">
            <v>8857.66</v>
          </cell>
        </row>
        <row r="76">
          <cell r="G76">
            <v>0</v>
          </cell>
          <cell r="I76">
            <v>22844.579999999994</v>
          </cell>
        </row>
        <row r="77">
          <cell r="G77">
            <v>0</v>
          </cell>
          <cell r="I77">
            <v>34557111</v>
          </cell>
        </row>
        <row r="78">
          <cell r="G78">
            <v>0</v>
          </cell>
          <cell r="I78">
            <v>278141</v>
          </cell>
        </row>
        <row r="79">
          <cell r="G79">
            <v>0</v>
          </cell>
          <cell r="I79">
            <v>38139.56</v>
          </cell>
        </row>
        <row r="80">
          <cell r="G80">
            <v>0</v>
          </cell>
          <cell r="I80">
            <v>18385</v>
          </cell>
        </row>
        <row r="81">
          <cell r="G81">
            <v>788.31</v>
          </cell>
          <cell r="I81">
            <v>9918.6899999999987</v>
          </cell>
        </row>
        <row r="82">
          <cell r="G82">
            <v>13700</v>
          </cell>
          <cell r="I82">
            <v>134986</v>
          </cell>
        </row>
        <row r="83">
          <cell r="G83">
            <v>3065.88</v>
          </cell>
          <cell r="I83">
            <v>38690.049999999996</v>
          </cell>
        </row>
        <row r="84">
          <cell r="G84">
            <v>2140</v>
          </cell>
          <cell r="I84">
            <v>34552</v>
          </cell>
        </row>
        <row r="85">
          <cell r="G85">
            <v>0</v>
          </cell>
          <cell r="I85">
            <v>29096.55</v>
          </cell>
        </row>
        <row r="86">
          <cell r="G86">
            <v>2547</v>
          </cell>
          <cell r="I86">
            <v>40572</v>
          </cell>
        </row>
        <row r="87">
          <cell r="G87">
            <v>0</v>
          </cell>
          <cell r="I87">
            <v>521566</v>
          </cell>
        </row>
        <row r="88">
          <cell r="G88">
            <v>0</v>
          </cell>
          <cell r="I88">
            <v>59726.090000000004</v>
          </cell>
        </row>
        <row r="89">
          <cell r="G89">
            <v>0</v>
          </cell>
          <cell r="I89">
            <v>13747.670000000002</v>
          </cell>
        </row>
        <row r="90">
          <cell r="G90">
            <v>9582</v>
          </cell>
          <cell r="I90">
            <v>46000</v>
          </cell>
        </row>
        <row r="91">
          <cell r="G91">
            <v>921</v>
          </cell>
          <cell r="I91">
            <v>19596</v>
          </cell>
        </row>
        <row r="92">
          <cell r="G92">
            <v>392.71000000000095</v>
          </cell>
          <cell r="I92">
            <v>70673.72</v>
          </cell>
        </row>
        <row r="93">
          <cell r="G93">
            <v>0</v>
          </cell>
          <cell r="I93">
            <v>1290280</v>
          </cell>
        </row>
        <row r="94">
          <cell r="G94">
            <v>407418</v>
          </cell>
          <cell r="I94">
            <v>448520</v>
          </cell>
        </row>
        <row r="95">
          <cell r="G95">
            <v>1899.4</v>
          </cell>
          <cell r="I95">
            <v>27137.93</v>
          </cell>
        </row>
        <row r="96">
          <cell r="G96">
            <v>7734.12</v>
          </cell>
          <cell r="I96">
            <v>87972.4</v>
          </cell>
        </row>
        <row r="97">
          <cell r="G97">
            <v>13765</v>
          </cell>
          <cell r="I97">
            <v>89726</v>
          </cell>
        </row>
        <row r="98">
          <cell r="G98">
            <v>0</v>
          </cell>
          <cell r="I98">
            <v>24969.94</v>
          </cell>
        </row>
        <row r="99">
          <cell r="G99">
            <v>0</v>
          </cell>
          <cell r="I99">
            <v>17476.63</v>
          </cell>
        </row>
        <row r="100">
          <cell r="G100">
            <v>0</v>
          </cell>
          <cell r="I100">
            <v>10152.9</v>
          </cell>
        </row>
        <row r="101">
          <cell r="G101">
            <v>4451</v>
          </cell>
          <cell r="I101">
            <v>173088</v>
          </cell>
        </row>
        <row r="102">
          <cell r="G102">
            <v>6613</v>
          </cell>
          <cell r="I102">
            <v>237950</v>
          </cell>
        </row>
        <row r="103">
          <cell r="G103">
            <v>43896</v>
          </cell>
          <cell r="I103">
            <v>370668</v>
          </cell>
        </row>
        <row r="104">
          <cell r="G104">
            <v>1281.3399999999999</v>
          </cell>
          <cell r="I104">
            <v>13313.75</v>
          </cell>
        </row>
        <row r="105">
          <cell r="G105">
            <v>0</v>
          </cell>
          <cell r="I105">
            <v>379035</v>
          </cell>
        </row>
        <row r="106">
          <cell r="G106">
            <v>1312.74</v>
          </cell>
          <cell r="I106">
            <v>23926.890000000003</v>
          </cell>
        </row>
        <row r="107">
          <cell r="G107">
            <v>0</v>
          </cell>
          <cell r="I107">
            <v>14724.280000000002</v>
          </cell>
        </row>
        <row r="108">
          <cell r="G108">
            <v>834.41</v>
          </cell>
          <cell r="I108">
            <v>12525.269999999999</v>
          </cell>
        </row>
        <row r="109">
          <cell r="G109">
            <v>2157.2199999999998</v>
          </cell>
          <cell r="I109">
            <v>35960.369999999995</v>
          </cell>
        </row>
        <row r="110">
          <cell r="G110">
            <v>0</v>
          </cell>
          <cell r="I110">
            <v>116306.91</v>
          </cell>
        </row>
        <row r="111">
          <cell r="G111">
            <v>0</v>
          </cell>
          <cell r="I111">
            <v>15824.689999999999</v>
          </cell>
        </row>
        <row r="112">
          <cell r="G112">
            <v>5089.4399999999996</v>
          </cell>
          <cell r="I112">
            <v>23126.399999999998</v>
          </cell>
        </row>
        <row r="113">
          <cell r="G113">
            <v>0</v>
          </cell>
          <cell r="I113">
            <v>145224.97</v>
          </cell>
        </row>
        <row r="114">
          <cell r="G114">
            <v>0</v>
          </cell>
          <cell r="I114">
            <v>17805.93</v>
          </cell>
        </row>
        <row r="115">
          <cell r="G115">
            <v>2999.4800000000005</v>
          </cell>
          <cell r="I115">
            <v>13106.48</v>
          </cell>
        </row>
        <row r="116">
          <cell r="G116">
            <v>0</v>
          </cell>
          <cell r="I116">
            <v>15692</v>
          </cell>
        </row>
        <row r="117">
          <cell r="G117">
            <v>28350.67</v>
          </cell>
          <cell r="I117">
            <v>239335.74</v>
          </cell>
        </row>
        <row r="118">
          <cell r="G118">
            <v>43589.54</v>
          </cell>
          <cell r="I118">
            <v>91056.400000000009</v>
          </cell>
        </row>
        <row r="119">
          <cell r="G119">
            <v>0</v>
          </cell>
          <cell r="I119">
            <v>380384</v>
          </cell>
        </row>
        <row r="120">
          <cell r="G120">
            <v>0</v>
          </cell>
          <cell r="I120">
            <v>20158.32</v>
          </cell>
        </row>
        <row r="121">
          <cell r="G121">
            <v>0</v>
          </cell>
          <cell r="I121">
            <v>755219</v>
          </cell>
        </row>
        <row r="122">
          <cell r="G122">
            <v>243421</v>
          </cell>
          <cell r="I122">
            <v>250851.98</v>
          </cell>
        </row>
        <row r="123">
          <cell r="G123">
            <v>171476</v>
          </cell>
          <cell r="I123">
            <v>3139367</v>
          </cell>
        </row>
        <row r="124">
          <cell r="G124">
            <v>2991.89</v>
          </cell>
          <cell r="I124">
            <v>12732.33</v>
          </cell>
        </row>
        <row r="125">
          <cell r="G125">
            <v>120064</v>
          </cell>
          <cell r="I125">
            <v>807931</v>
          </cell>
        </row>
        <row r="126">
          <cell r="G126">
            <v>610.48</v>
          </cell>
          <cell r="I126">
            <v>29417.069999999996</v>
          </cell>
        </row>
        <row r="127">
          <cell r="G127">
            <v>1415</v>
          </cell>
          <cell r="I127">
            <v>20074</v>
          </cell>
        </row>
        <row r="128">
          <cell r="G128">
            <v>0</v>
          </cell>
          <cell r="I128">
            <v>16416.909999999996</v>
          </cell>
        </row>
        <row r="129">
          <cell r="G129">
            <v>210125.1</v>
          </cell>
          <cell r="I129">
            <v>229601.88</v>
          </cell>
        </row>
        <row r="130">
          <cell r="G130">
            <v>7115</v>
          </cell>
          <cell r="I130">
            <v>68318</v>
          </cell>
        </row>
        <row r="131">
          <cell r="G131">
            <v>2247</v>
          </cell>
          <cell r="I131">
            <v>39156</v>
          </cell>
        </row>
        <row r="132">
          <cell r="G132">
            <v>2534.2199999999998</v>
          </cell>
          <cell r="I132">
            <v>37471.67</v>
          </cell>
        </row>
        <row r="133">
          <cell r="G133">
            <v>1931</v>
          </cell>
          <cell r="I133">
            <v>14090</v>
          </cell>
        </row>
        <row r="134">
          <cell r="G134">
            <v>0</v>
          </cell>
          <cell r="I134">
            <v>46481.39</v>
          </cell>
        </row>
        <row r="135">
          <cell r="G135">
            <v>9468.11</v>
          </cell>
          <cell r="I135">
            <v>20843.690000000002</v>
          </cell>
        </row>
        <row r="136">
          <cell r="G136">
            <v>0</v>
          </cell>
          <cell r="I136">
            <v>1854294</v>
          </cell>
        </row>
        <row r="137">
          <cell r="G137">
            <v>3138.05</v>
          </cell>
          <cell r="I137">
            <v>23591.24</v>
          </cell>
        </row>
        <row r="138">
          <cell r="G138">
            <v>0</v>
          </cell>
          <cell r="I138">
            <v>59679</v>
          </cell>
        </row>
        <row r="139">
          <cell r="G139">
            <v>410.56</v>
          </cell>
          <cell r="I139">
            <v>18767.990000000002</v>
          </cell>
        </row>
        <row r="140">
          <cell r="G140">
            <v>0</v>
          </cell>
          <cell r="I140">
            <v>153134</v>
          </cell>
        </row>
        <row r="141">
          <cell r="G141">
            <v>0</v>
          </cell>
          <cell r="I141">
            <v>12093.710000000001</v>
          </cell>
        </row>
        <row r="142">
          <cell r="G142">
            <v>2509.65</v>
          </cell>
          <cell r="I142">
            <v>15754.88</v>
          </cell>
        </row>
        <row r="143">
          <cell r="G143">
            <v>1029.3800000000001</v>
          </cell>
          <cell r="I143">
            <v>24841.580000000005</v>
          </cell>
        </row>
        <row r="144">
          <cell r="G144">
            <v>6637</v>
          </cell>
          <cell r="I144">
            <v>54656</v>
          </cell>
        </row>
        <row r="145">
          <cell r="G145">
            <v>0</v>
          </cell>
          <cell r="I145">
            <v>26551.79</v>
          </cell>
        </row>
        <row r="146">
          <cell r="G146">
            <v>90959.85</v>
          </cell>
          <cell r="I146">
            <v>93080.53</v>
          </cell>
        </row>
        <row r="147">
          <cell r="G147">
            <v>53771</v>
          </cell>
          <cell r="I147">
            <v>655455</v>
          </cell>
        </row>
        <row r="148">
          <cell r="G148">
            <v>0</v>
          </cell>
          <cell r="I148">
            <v>243747.95</v>
          </cell>
        </row>
        <row r="149">
          <cell r="G149">
            <v>0</v>
          </cell>
          <cell r="I149">
            <v>42947.15</v>
          </cell>
        </row>
        <row r="150">
          <cell r="G150">
            <v>10456</v>
          </cell>
          <cell r="I150">
            <v>30477</v>
          </cell>
        </row>
        <row r="151">
          <cell r="G151">
            <v>5066</v>
          </cell>
          <cell r="I151">
            <v>23925</v>
          </cell>
        </row>
        <row r="152">
          <cell r="G152">
            <v>533.52</v>
          </cell>
          <cell r="I152">
            <v>15527.729999999998</v>
          </cell>
        </row>
        <row r="153">
          <cell r="G153">
            <v>220200</v>
          </cell>
          <cell r="I153">
            <v>294003</v>
          </cell>
        </row>
        <row r="154">
          <cell r="G154">
            <v>21883.61</v>
          </cell>
          <cell r="I154">
            <v>22003.61</v>
          </cell>
        </row>
        <row r="155">
          <cell r="G155">
            <v>0</v>
          </cell>
          <cell r="I155">
            <v>181860</v>
          </cell>
        </row>
        <row r="156">
          <cell r="G156">
            <v>0</v>
          </cell>
          <cell r="I156">
            <v>51464</v>
          </cell>
        </row>
        <row r="157">
          <cell r="G157">
            <v>0</v>
          </cell>
          <cell r="I157">
            <v>83350</v>
          </cell>
        </row>
        <row r="158">
          <cell r="G158">
            <v>25304.16</v>
          </cell>
          <cell r="I158">
            <v>152340.96</v>
          </cell>
        </row>
        <row r="159">
          <cell r="G159">
            <v>0</v>
          </cell>
          <cell r="I159">
            <v>133255</v>
          </cell>
        </row>
        <row r="160">
          <cell r="G160">
            <v>0</v>
          </cell>
          <cell r="I160">
            <v>44768</v>
          </cell>
        </row>
        <row r="161">
          <cell r="G161">
            <v>15600</v>
          </cell>
          <cell r="I161">
            <v>34273.380000000005</v>
          </cell>
        </row>
        <row r="162">
          <cell r="G162">
            <v>3277</v>
          </cell>
          <cell r="I162">
            <v>11274</v>
          </cell>
        </row>
        <row r="163">
          <cell r="G163">
            <v>11424</v>
          </cell>
          <cell r="I163">
            <v>75987.56</v>
          </cell>
        </row>
        <row r="164">
          <cell r="G164">
            <v>0</v>
          </cell>
          <cell r="I164">
            <v>2819918</v>
          </cell>
        </row>
        <row r="165">
          <cell r="G165">
            <v>0</v>
          </cell>
          <cell r="I165">
            <v>115394.56000000001</v>
          </cell>
        </row>
        <row r="166">
          <cell r="G166">
            <v>7797</v>
          </cell>
          <cell r="I166">
            <v>89656</v>
          </cell>
        </row>
        <row r="167">
          <cell r="G167">
            <v>0</v>
          </cell>
          <cell r="I167">
            <v>1542817</v>
          </cell>
        </row>
        <row r="168">
          <cell r="G168">
            <v>0</v>
          </cell>
          <cell r="I168">
            <v>132850</v>
          </cell>
        </row>
        <row r="169">
          <cell r="G169">
            <v>0</v>
          </cell>
          <cell r="I169">
            <v>235232.81</v>
          </cell>
        </row>
        <row r="170">
          <cell r="G170">
            <v>1728.75</v>
          </cell>
          <cell r="I170">
            <v>20334.43</v>
          </cell>
        </row>
        <row r="171">
          <cell r="G171">
            <v>1475</v>
          </cell>
          <cell r="I171">
            <v>12527.67</v>
          </cell>
        </row>
        <row r="172">
          <cell r="G172">
            <v>0</v>
          </cell>
          <cell r="I172">
            <v>20600.899999999998</v>
          </cell>
        </row>
        <row r="173">
          <cell r="G173">
            <v>1533.87</v>
          </cell>
          <cell r="I173">
            <v>19131.969999999998</v>
          </cell>
        </row>
        <row r="174">
          <cell r="G174">
            <v>0</v>
          </cell>
          <cell r="I174">
            <v>14951.58</v>
          </cell>
        </row>
        <row r="175">
          <cell r="G175">
            <v>0</v>
          </cell>
          <cell r="I175">
            <v>5253.21</v>
          </cell>
        </row>
        <row r="176">
          <cell r="G176">
            <v>0</v>
          </cell>
          <cell r="I176">
            <v>21960.66</v>
          </cell>
        </row>
        <row r="177">
          <cell r="G177">
            <v>0</v>
          </cell>
          <cell r="I177">
            <v>17615</v>
          </cell>
        </row>
        <row r="178">
          <cell r="G178">
            <v>8335.7800000000007</v>
          </cell>
          <cell r="I178">
            <v>59089.739999999991</v>
          </cell>
        </row>
        <row r="179">
          <cell r="G179">
            <v>17388.919999999998</v>
          </cell>
          <cell r="I179">
            <v>111682.59</v>
          </cell>
        </row>
        <row r="180">
          <cell r="G180">
            <v>28918</v>
          </cell>
          <cell r="I180">
            <v>220668</v>
          </cell>
        </row>
        <row r="181">
          <cell r="G181">
            <v>3548.61</v>
          </cell>
          <cell r="I181">
            <v>40444.83</v>
          </cell>
        </row>
        <row r="182">
          <cell r="G182">
            <v>3040</v>
          </cell>
          <cell r="I182">
            <v>23048</v>
          </cell>
        </row>
        <row r="183">
          <cell r="G183">
            <v>0</v>
          </cell>
          <cell r="I183">
            <v>751416</v>
          </cell>
        </row>
        <row r="184">
          <cell r="G184">
            <v>0</v>
          </cell>
          <cell r="I184">
            <v>2578135</v>
          </cell>
        </row>
        <row r="185">
          <cell r="G185">
            <v>18055.439999999999</v>
          </cell>
          <cell r="I185">
            <v>144054.89000000001</v>
          </cell>
        </row>
        <row r="186">
          <cell r="G186">
            <v>33568.949999999997</v>
          </cell>
          <cell r="I186">
            <v>44419.31</v>
          </cell>
        </row>
        <row r="187">
          <cell r="G187">
            <v>1793.29</v>
          </cell>
          <cell r="I187">
            <v>18820.610000000004</v>
          </cell>
        </row>
        <row r="188">
          <cell r="G188">
            <v>1624</v>
          </cell>
          <cell r="I188">
            <v>21816</v>
          </cell>
        </row>
        <row r="189">
          <cell r="G189">
            <v>0</v>
          </cell>
          <cell r="I189">
            <v>205515</v>
          </cell>
        </row>
        <row r="190">
          <cell r="G190">
            <v>0</v>
          </cell>
          <cell r="I190">
            <v>25841.200000000001</v>
          </cell>
        </row>
        <row r="191">
          <cell r="G191">
            <v>0</v>
          </cell>
          <cell r="I191">
            <v>323938</v>
          </cell>
        </row>
        <row r="192">
          <cell r="G192">
            <v>0</v>
          </cell>
          <cell r="I192">
            <v>4008293</v>
          </cell>
        </row>
        <row r="193">
          <cell r="G193">
            <v>47649</v>
          </cell>
          <cell r="I193">
            <v>182235</v>
          </cell>
        </row>
        <row r="194">
          <cell r="G194">
            <v>0</v>
          </cell>
          <cell r="I194">
            <v>82735.78</v>
          </cell>
        </row>
        <row r="195">
          <cell r="G195">
            <v>0</v>
          </cell>
          <cell r="I195">
            <v>33466.019999999997</v>
          </cell>
        </row>
        <row r="196">
          <cell r="G196">
            <v>0</v>
          </cell>
          <cell r="I196">
            <v>365704</v>
          </cell>
        </row>
        <row r="197">
          <cell r="G197">
            <v>0</v>
          </cell>
          <cell r="I197">
            <v>202279</v>
          </cell>
        </row>
        <row r="198">
          <cell r="G198">
            <v>24400</v>
          </cell>
          <cell r="I198">
            <v>62689</v>
          </cell>
        </row>
        <row r="199">
          <cell r="G199">
            <v>1677.78</v>
          </cell>
          <cell r="I199">
            <v>40266.630000000005</v>
          </cell>
        </row>
        <row r="200">
          <cell r="G200">
            <v>20951.2</v>
          </cell>
          <cell r="I200">
            <v>60968.09</v>
          </cell>
        </row>
        <row r="201">
          <cell r="G201">
            <v>0</v>
          </cell>
          <cell r="I201">
            <v>15356.480000000003</v>
          </cell>
        </row>
        <row r="202">
          <cell r="G202">
            <v>16383.94</v>
          </cell>
          <cell r="I202">
            <v>109186.71000000002</v>
          </cell>
        </row>
        <row r="203">
          <cell r="G203">
            <v>1896.29</v>
          </cell>
          <cell r="I203">
            <v>10076.630000000001</v>
          </cell>
        </row>
        <row r="204">
          <cell r="G204">
            <v>0</v>
          </cell>
          <cell r="I204">
            <v>103549</v>
          </cell>
        </row>
        <row r="205">
          <cell r="G205">
            <v>4762.13</v>
          </cell>
          <cell r="I205">
            <v>28675.72</v>
          </cell>
        </row>
        <row r="206">
          <cell r="G206">
            <v>0</v>
          </cell>
          <cell r="I206">
            <v>37386</v>
          </cell>
        </row>
        <row r="207">
          <cell r="G207">
            <v>5135</v>
          </cell>
          <cell r="I207">
            <v>108225</v>
          </cell>
        </row>
        <row r="208">
          <cell r="G208">
            <v>3969.84</v>
          </cell>
          <cell r="I208">
            <v>22798.69</v>
          </cell>
        </row>
        <row r="209">
          <cell r="G209">
            <v>18870</v>
          </cell>
          <cell r="I209">
            <v>299581</v>
          </cell>
        </row>
        <row r="210">
          <cell r="G210">
            <v>15667</v>
          </cell>
          <cell r="I210">
            <v>63307</v>
          </cell>
        </row>
        <row r="211">
          <cell r="G211">
            <v>0</v>
          </cell>
          <cell r="I211">
            <v>8189.8700000000008</v>
          </cell>
        </row>
        <row r="212">
          <cell r="G212">
            <v>0</v>
          </cell>
          <cell r="I212">
            <v>34800</v>
          </cell>
        </row>
        <row r="213">
          <cell r="G213">
            <v>944.19</v>
          </cell>
          <cell r="I213">
            <v>20737.21</v>
          </cell>
        </row>
        <row r="214">
          <cell r="G214">
            <v>6290.34</v>
          </cell>
          <cell r="I214">
            <v>45997.729999999996</v>
          </cell>
        </row>
        <row r="215">
          <cell r="G215">
            <v>48587.46</v>
          </cell>
          <cell r="I215">
            <v>49116.46</v>
          </cell>
        </row>
        <row r="216">
          <cell r="G216">
            <v>0</v>
          </cell>
          <cell r="I216">
            <v>33700.239999999998</v>
          </cell>
        </row>
        <row r="217">
          <cell r="G217">
            <v>18831.150000000001</v>
          </cell>
          <cell r="I217">
            <v>140310.57999999999</v>
          </cell>
        </row>
        <row r="218">
          <cell r="G218">
            <v>0</v>
          </cell>
          <cell r="I218">
            <v>21411.47</v>
          </cell>
        </row>
        <row r="219">
          <cell r="G219">
            <v>456</v>
          </cell>
          <cell r="I219">
            <v>16714</v>
          </cell>
        </row>
        <row r="220">
          <cell r="G220">
            <v>959.52</v>
          </cell>
          <cell r="I220">
            <v>15219.45</v>
          </cell>
        </row>
        <row r="221">
          <cell r="G221">
            <v>0</v>
          </cell>
          <cell r="I221">
            <v>171129</v>
          </cell>
        </row>
        <row r="222">
          <cell r="G222">
            <v>0</v>
          </cell>
          <cell r="I222">
            <v>402853</v>
          </cell>
        </row>
        <row r="223">
          <cell r="G223">
            <v>107132.58</v>
          </cell>
          <cell r="I223">
            <v>111855.08</v>
          </cell>
        </row>
        <row r="224">
          <cell r="G224">
            <v>0</v>
          </cell>
          <cell r="I224">
            <v>171256.15</v>
          </cell>
        </row>
        <row r="225">
          <cell r="G225">
            <v>0</v>
          </cell>
          <cell r="I225">
            <v>6996</v>
          </cell>
        </row>
        <row r="226">
          <cell r="G226">
            <v>10403.77</v>
          </cell>
          <cell r="I226">
            <v>102504.15</v>
          </cell>
        </row>
        <row r="227">
          <cell r="G227">
            <v>75288</v>
          </cell>
          <cell r="I227">
            <v>282172</v>
          </cell>
        </row>
        <row r="228">
          <cell r="G228">
            <v>848</v>
          </cell>
          <cell r="I228">
            <v>12863</v>
          </cell>
        </row>
      </sheetData>
      <sheetData sheetId="6">
        <row r="2">
          <cell r="I2">
            <v>12556.21</v>
          </cell>
        </row>
        <row r="3">
          <cell r="I3">
            <v>14483.880000000001</v>
          </cell>
        </row>
        <row r="4">
          <cell r="I4">
            <v>828991</v>
          </cell>
        </row>
        <row r="5">
          <cell r="I5">
            <v>47070.77</v>
          </cell>
        </row>
        <row r="6">
          <cell r="I6">
            <v>21524.63</v>
          </cell>
        </row>
        <row r="7">
          <cell r="I7">
            <v>16840.16</v>
          </cell>
        </row>
        <row r="8">
          <cell r="I8">
            <v>16007.869999999999</v>
          </cell>
        </row>
        <row r="9">
          <cell r="I9">
            <v>14334.61</v>
          </cell>
        </row>
        <row r="10">
          <cell r="I10">
            <v>16510.88</v>
          </cell>
        </row>
        <row r="11">
          <cell r="I11">
            <v>86159</v>
          </cell>
        </row>
        <row r="12">
          <cell r="I12">
            <v>117869</v>
          </cell>
        </row>
        <row r="13">
          <cell r="I13">
            <v>605364</v>
          </cell>
        </row>
        <row r="14">
          <cell r="I14">
            <v>17299.59</v>
          </cell>
        </row>
        <row r="15">
          <cell r="I15">
            <v>256865</v>
          </cell>
        </row>
        <row r="16">
          <cell r="I16">
            <v>24000.629999999997</v>
          </cell>
        </row>
        <row r="17">
          <cell r="I17">
            <v>34689.75</v>
          </cell>
        </row>
        <row r="18">
          <cell r="I18">
            <v>17118.079999999998</v>
          </cell>
        </row>
        <row r="19">
          <cell r="I19">
            <v>396833</v>
          </cell>
        </row>
        <row r="20">
          <cell r="I20">
            <v>81256.73</v>
          </cell>
        </row>
        <row r="21">
          <cell r="I21">
            <v>41112.06</v>
          </cell>
        </row>
        <row r="22">
          <cell r="I22">
            <v>46544.47</v>
          </cell>
        </row>
        <row r="23">
          <cell r="I23">
            <v>27899.75</v>
          </cell>
        </row>
        <row r="24">
          <cell r="I24">
            <v>104552</v>
          </cell>
        </row>
        <row r="25">
          <cell r="I25">
            <v>20995.870000000003</v>
          </cell>
        </row>
        <row r="26">
          <cell r="I26">
            <v>21347.87</v>
          </cell>
        </row>
        <row r="27">
          <cell r="I27">
            <v>197876</v>
          </cell>
        </row>
        <row r="28">
          <cell r="I28">
            <v>51474</v>
          </cell>
        </row>
        <row r="29">
          <cell r="I29">
            <v>181815</v>
          </cell>
        </row>
        <row r="30">
          <cell r="I30">
            <v>149660.59</v>
          </cell>
        </row>
        <row r="31">
          <cell r="I31">
            <v>61961.109999999993</v>
          </cell>
        </row>
        <row r="32">
          <cell r="I32">
            <v>20057.59</v>
          </cell>
        </row>
        <row r="33">
          <cell r="I33">
            <v>41515.689999999995</v>
          </cell>
        </row>
        <row r="34">
          <cell r="I34">
            <v>214931.24</v>
          </cell>
        </row>
        <row r="35">
          <cell r="I35">
            <v>77693.01999999999</v>
          </cell>
        </row>
        <row r="36">
          <cell r="I36">
            <v>290046</v>
          </cell>
        </row>
        <row r="37">
          <cell r="I37">
            <v>21011</v>
          </cell>
        </row>
        <row r="38">
          <cell r="I38">
            <v>37102281</v>
          </cell>
        </row>
        <row r="39">
          <cell r="I39">
            <v>71423</v>
          </cell>
        </row>
        <row r="40">
          <cell r="I40">
            <v>545139</v>
          </cell>
        </row>
        <row r="41">
          <cell r="I41">
            <v>517820</v>
          </cell>
        </row>
        <row r="42">
          <cell r="I42">
            <v>17819.72</v>
          </cell>
        </row>
        <row r="43">
          <cell r="I43">
            <v>133713</v>
          </cell>
        </row>
        <row r="44">
          <cell r="I44">
            <v>19181.5</v>
          </cell>
        </row>
        <row r="45">
          <cell r="I45">
            <v>42568</v>
          </cell>
        </row>
        <row r="46">
          <cell r="I46">
            <v>182369.94999999998</v>
          </cell>
        </row>
        <row r="47">
          <cell r="I47">
            <v>25566.829999999998</v>
          </cell>
        </row>
        <row r="48">
          <cell r="I48">
            <v>12548.9</v>
          </cell>
        </row>
        <row r="49">
          <cell r="I49">
            <v>13115</v>
          </cell>
        </row>
        <row r="50">
          <cell r="I50">
            <v>15368.999999999998</v>
          </cell>
        </row>
        <row r="51">
          <cell r="I51">
            <v>294597.3</v>
          </cell>
        </row>
        <row r="52">
          <cell r="I52">
            <v>147348.6</v>
          </cell>
        </row>
        <row r="53">
          <cell r="I53">
            <v>19820</v>
          </cell>
        </row>
        <row r="54">
          <cell r="I54">
            <v>206591</v>
          </cell>
        </row>
        <row r="55">
          <cell r="I55">
            <v>358492</v>
          </cell>
        </row>
        <row r="56">
          <cell r="I56">
            <v>371793</v>
          </cell>
        </row>
        <row r="57">
          <cell r="I57">
            <v>12116.97</v>
          </cell>
        </row>
        <row r="58">
          <cell r="I58">
            <v>54558.09</v>
          </cell>
        </row>
        <row r="59">
          <cell r="I59">
            <v>13431</v>
          </cell>
        </row>
        <row r="60">
          <cell r="I60">
            <v>19896.02</v>
          </cell>
        </row>
        <row r="61">
          <cell r="I61">
            <v>119479.53</v>
          </cell>
        </row>
        <row r="62">
          <cell r="I62">
            <v>123088</v>
          </cell>
        </row>
        <row r="63">
          <cell r="I63">
            <v>14972.73</v>
          </cell>
        </row>
        <row r="64">
          <cell r="I64">
            <v>22587.07</v>
          </cell>
        </row>
        <row r="65">
          <cell r="I65">
            <v>17175.800000000003</v>
          </cell>
        </row>
        <row r="66">
          <cell r="I66">
            <v>18327.29</v>
          </cell>
        </row>
        <row r="67">
          <cell r="I67">
            <v>11117.08</v>
          </cell>
        </row>
        <row r="68">
          <cell r="I68">
            <v>339021.72400000005</v>
          </cell>
        </row>
        <row r="69">
          <cell r="I69">
            <v>177519.55</v>
          </cell>
        </row>
        <row r="70">
          <cell r="I70">
            <v>19806.32</v>
          </cell>
        </row>
        <row r="71">
          <cell r="I71">
            <v>329875</v>
          </cell>
        </row>
        <row r="72">
          <cell r="I72">
            <v>279491</v>
          </cell>
        </row>
        <row r="73">
          <cell r="I73">
            <v>47403.850000000006</v>
          </cell>
        </row>
        <row r="74">
          <cell r="I74">
            <v>30343.740000000005</v>
          </cell>
        </row>
        <row r="75">
          <cell r="I75">
            <v>8857.66</v>
          </cell>
        </row>
        <row r="76">
          <cell r="I76">
            <v>23084.579999999994</v>
          </cell>
        </row>
        <row r="77">
          <cell r="I77">
            <v>34557111</v>
          </cell>
        </row>
        <row r="78">
          <cell r="I78">
            <v>278141</v>
          </cell>
        </row>
        <row r="79">
          <cell r="I79">
            <v>38139.56</v>
          </cell>
        </row>
        <row r="80">
          <cell r="I80">
            <v>43614</v>
          </cell>
        </row>
        <row r="81">
          <cell r="I81">
            <v>12708.21</v>
          </cell>
        </row>
        <row r="82">
          <cell r="I82">
            <v>137022</v>
          </cell>
        </row>
        <row r="83">
          <cell r="I83">
            <v>38690.049999999996</v>
          </cell>
        </row>
        <row r="84">
          <cell r="I84">
            <v>37629</v>
          </cell>
        </row>
        <row r="85">
          <cell r="I85">
            <v>29096.55</v>
          </cell>
        </row>
        <row r="86">
          <cell r="I86">
            <v>127864</v>
          </cell>
        </row>
        <row r="87">
          <cell r="I87">
            <v>521566</v>
          </cell>
        </row>
        <row r="88">
          <cell r="I88">
            <v>62916.130000000005</v>
          </cell>
        </row>
        <row r="89">
          <cell r="I89">
            <v>13747.670000000002</v>
          </cell>
        </row>
        <row r="90">
          <cell r="I90">
            <v>47358</v>
          </cell>
        </row>
        <row r="91">
          <cell r="I91">
            <v>19928</v>
          </cell>
        </row>
        <row r="92">
          <cell r="I92">
            <v>70673.72</v>
          </cell>
        </row>
        <row r="93">
          <cell r="I93">
            <v>1443102</v>
          </cell>
        </row>
        <row r="94">
          <cell r="I94">
            <v>448520</v>
          </cell>
        </row>
        <row r="95">
          <cell r="I95">
            <v>28946.04</v>
          </cell>
        </row>
        <row r="96">
          <cell r="I96">
            <v>90627.01</v>
          </cell>
        </row>
        <row r="97">
          <cell r="I97">
            <v>92751</v>
          </cell>
        </row>
        <row r="98">
          <cell r="I98">
            <v>26300.739999999998</v>
          </cell>
        </row>
        <row r="99">
          <cell r="I99">
            <v>18762.09</v>
          </cell>
        </row>
        <row r="100">
          <cell r="I100">
            <v>10152.9</v>
          </cell>
        </row>
        <row r="101">
          <cell r="I101">
            <v>197366</v>
          </cell>
        </row>
        <row r="102">
          <cell r="I102">
            <v>238557</v>
          </cell>
        </row>
        <row r="103">
          <cell r="I103">
            <v>396781</v>
          </cell>
        </row>
        <row r="104">
          <cell r="I104">
            <v>16228.48</v>
          </cell>
        </row>
        <row r="105">
          <cell r="I105">
            <v>403182</v>
          </cell>
        </row>
        <row r="106">
          <cell r="I106">
            <v>24383.120000000003</v>
          </cell>
        </row>
        <row r="107">
          <cell r="I107">
            <v>18396.020000000004</v>
          </cell>
        </row>
        <row r="108">
          <cell r="I108">
            <v>12525.269999999999</v>
          </cell>
        </row>
        <row r="109">
          <cell r="I109">
            <v>37787.619999999995</v>
          </cell>
        </row>
        <row r="110">
          <cell r="I110">
            <v>121499.36</v>
          </cell>
        </row>
        <row r="111">
          <cell r="I111">
            <v>15824.689999999999</v>
          </cell>
        </row>
        <row r="112">
          <cell r="I112">
            <v>23406.6</v>
          </cell>
        </row>
        <row r="113">
          <cell r="I113">
            <v>156380.59</v>
          </cell>
        </row>
        <row r="114">
          <cell r="I114">
            <v>17805.93</v>
          </cell>
        </row>
        <row r="115">
          <cell r="I115">
            <v>13106.48</v>
          </cell>
        </row>
        <row r="116">
          <cell r="I116">
            <v>15692</v>
          </cell>
        </row>
        <row r="117">
          <cell r="I117">
            <v>248875.81</v>
          </cell>
        </row>
        <row r="118">
          <cell r="I118">
            <v>91056.400000000009</v>
          </cell>
        </row>
        <row r="119">
          <cell r="I119">
            <v>466244</v>
          </cell>
        </row>
        <row r="120">
          <cell r="I120">
            <v>22492.44</v>
          </cell>
        </row>
        <row r="121">
          <cell r="I121">
            <v>755219</v>
          </cell>
        </row>
        <row r="122">
          <cell r="I122">
            <v>250851.98</v>
          </cell>
        </row>
        <row r="123">
          <cell r="I123">
            <v>3231865</v>
          </cell>
        </row>
        <row r="124">
          <cell r="I124">
            <v>14280.99</v>
          </cell>
        </row>
        <row r="125">
          <cell r="I125">
            <v>843403</v>
          </cell>
        </row>
        <row r="126">
          <cell r="I126">
            <v>29512.739999999994</v>
          </cell>
        </row>
        <row r="127">
          <cell r="I127">
            <v>22207</v>
          </cell>
        </row>
        <row r="128">
          <cell r="I128">
            <v>16686.859999999997</v>
          </cell>
        </row>
        <row r="129">
          <cell r="I129">
            <v>229601.88</v>
          </cell>
        </row>
        <row r="130">
          <cell r="I130">
            <v>80985</v>
          </cell>
        </row>
        <row r="131">
          <cell r="I131">
            <v>43159</v>
          </cell>
        </row>
        <row r="132">
          <cell r="I132">
            <v>39407</v>
          </cell>
        </row>
        <row r="133">
          <cell r="I133">
            <v>14603</v>
          </cell>
        </row>
        <row r="134">
          <cell r="I134">
            <v>57860.58</v>
          </cell>
        </row>
        <row r="135">
          <cell r="I135">
            <v>24870.640000000003</v>
          </cell>
        </row>
        <row r="136">
          <cell r="I136">
            <v>1944990</v>
          </cell>
        </row>
        <row r="137">
          <cell r="I137">
            <v>23942.920000000002</v>
          </cell>
        </row>
        <row r="138">
          <cell r="I138">
            <v>59679</v>
          </cell>
        </row>
        <row r="139">
          <cell r="I139">
            <v>18767.990000000002</v>
          </cell>
        </row>
        <row r="140">
          <cell r="I140">
            <v>166613</v>
          </cell>
        </row>
        <row r="141">
          <cell r="I141">
            <v>13515.04</v>
          </cell>
        </row>
        <row r="142">
          <cell r="I142">
            <v>15754.88</v>
          </cell>
        </row>
        <row r="143">
          <cell r="I143">
            <v>51307.920000000006</v>
          </cell>
        </row>
        <row r="144">
          <cell r="I144">
            <v>59224</v>
          </cell>
        </row>
        <row r="145">
          <cell r="I145">
            <v>26730.959999999999</v>
          </cell>
        </row>
        <row r="146">
          <cell r="I146">
            <v>93080.53</v>
          </cell>
        </row>
        <row r="147">
          <cell r="I147">
            <v>664773</v>
          </cell>
        </row>
        <row r="148">
          <cell r="I148">
            <v>253423.78</v>
          </cell>
        </row>
        <row r="149">
          <cell r="I149">
            <v>47320.01</v>
          </cell>
        </row>
        <row r="150">
          <cell r="I150">
            <v>30477</v>
          </cell>
        </row>
        <row r="151">
          <cell r="I151">
            <v>26194</v>
          </cell>
        </row>
        <row r="152">
          <cell r="I152">
            <v>15527.729999999998</v>
          </cell>
        </row>
        <row r="153">
          <cell r="I153">
            <v>310592</v>
          </cell>
        </row>
        <row r="154">
          <cell r="I154">
            <v>22003.61</v>
          </cell>
        </row>
        <row r="155">
          <cell r="I155">
            <v>191468</v>
          </cell>
        </row>
        <row r="156">
          <cell r="I156">
            <v>68361</v>
          </cell>
        </row>
        <row r="157">
          <cell r="I157">
            <v>83350</v>
          </cell>
        </row>
        <row r="158">
          <cell r="I158">
            <v>154865.24</v>
          </cell>
        </row>
        <row r="159">
          <cell r="I159">
            <v>134056</v>
          </cell>
        </row>
        <row r="160">
          <cell r="I160">
            <v>50556</v>
          </cell>
        </row>
        <row r="161">
          <cell r="I161">
            <v>35835.250000000007</v>
          </cell>
        </row>
        <row r="162">
          <cell r="I162">
            <v>15354</v>
          </cell>
        </row>
        <row r="163">
          <cell r="I163">
            <v>81603.42</v>
          </cell>
        </row>
        <row r="164">
          <cell r="I164">
            <v>2819918</v>
          </cell>
        </row>
        <row r="165">
          <cell r="I165">
            <v>141015.89000000001</v>
          </cell>
        </row>
        <row r="166">
          <cell r="I166">
            <v>89656</v>
          </cell>
        </row>
        <row r="167">
          <cell r="I167">
            <v>1568467</v>
          </cell>
        </row>
        <row r="168">
          <cell r="I168">
            <v>135297</v>
          </cell>
        </row>
        <row r="169">
          <cell r="I169">
            <v>252129.83</v>
          </cell>
        </row>
        <row r="170">
          <cell r="I170">
            <v>25274.080000000002</v>
          </cell>
        </row>
        <row r="171">
          <cell r="I171">
            <v>12527.67</v>
          </cell>
        </row>
        <row r="172">
          <cell r="I172">
            <v>20600.899999999998</v>
          </cell>
        </row>
        <row r="173">
          <cell r="I173">
            <v>22888.819999999996</v>
          </cell>
        </row>
        <row r="174">
          <cell r="I174">
            <v>14951.58</v>
          </cell>
        </row>
        <row r="175">
          <cell r="I175">
            <v>6565.1900000000005</v>
          </cell>
        </row>
        <row r="176">
          <cell r="I176">
            <v>21960.66</v>
          </cell>
        </row>
        <row r="177">
          <cell r="I177">
            <v>20691</v>
          </cell>
        </row>
        <row r="178">
          <cell r="I178">
            <v>61652.029999999992</v>
          </cell>
        </row>
        <row r="179">
          <cell r="I179">
            <v>111851.23</v>
          </cell>
        </row>
        <row r="180">
          <cell r="I180">
            <v>235593</v>
          </cell>
        </row>
        <row r="181">
          <cell r="I181">
            <v>44977.090000000004</v>
          </cell>
        </row>
        <row r="182">
          <cell r="I182">
            <v>23048</v>
          </cell>
        </row>
        <row r="183">
          <cell r="I183">
            <v>814362</v>
          </cell>
        </row>
        <row r="184">
          <cell r="I184">
            <v>2786735</v>
          </cell>
        </row>
        <row r="185">
          <cell r="I185">
            <v>155526.72</v>
          </cell>
        </row>
        <row r="186">
          <cell r="I186">
            <v>44419.31</v>
          </cell>
        </row>
        <row r="187">
          <cell r="I187">
            <v>20153.590000000004</v>
          </cell>
        </row>
        <row r="188">
          <cell r="I188">
            <v>24545</v>
          </cell>
        </row>
        <row r="189">
          <cell r="I189">
            <v>205515</v>
          </cell>
        </row>
        <row r="190">
          <cell r="I190">
            <v>25841.200000000001</v>
          </cell>
        </row>
        <row r="191">
          <cell r="I191">
            <v>326677</v>
          </cell>
        </row>
        <row r="192">
          <cell r="I192">
            <v>4497271</v>
          </cell>
        </row>
        <row r="193">
          <cell r="I193">
            <v>182235</v>
          </cell>
        </row>
        <row r="194">
          <cell r="I194">
            <v>122547.07</v>
          </cell>
        </row>
        <row r="195">
          <cell r="I195">
            <v>41441.78</v>
          </cell>
        </row>
        <row r="196">
          <cell r="I196">
            <v>391148</v>
          </cell>
        </row>
        <row r="197">
          <cell r="I197">
            <v>565178</v>
          </cell>
        </row>
        <row r="198">
          <cell r="I198">
            <v>62689</v>
          </cell>
        </row>
        <row r="199">
          <cell r="I199">
            <v>41695.630000000005</v>
          </cell>
        </row>
        <row r="200">
          <cell r="I200">
            <v>60968.09</v>
          </cell>
        </row>
        <row r="201">
          <cell r="I201">
            <v>17822.850000000002</v>
          </cell>
        </row>
        <row r="202">
          <cell r="I202">
            <v>112600.33000000002</v>
          </cell>
        </row>
        <row r="203">
          <cell r="I203">
            <v>12666.210000000001</v>
          </cell>
        </row>
        <row r="204">
          <cell r="I204">
            <v>105679</v>
          </cell>
        </row>
        <row r="205">
          <cell r="I205">
            <v>33920.42</v>
          </cell>
        </row>
        <row r="206">
          <cell r="I206">
            <v>46449</v>
          </cell>
        </row>
        <row r="207">
          <cell r="I207">
            <v>122575</v>
          </cell>
        </row>
        <row r="208">
          <cell r="I208">
            <v>22798.69</v>
          </cell>
        </row>
        <row r="209">
          <cell r="I209">
            <v>299581</v>
          </cell>
        </row>
        <row r="210">
          <cell r="I210">
            <v>74854</v>
          </cell>
        </row>
        <row r="211">
          <cell r="I211">
            <v>8189.8700000000008</v>
          </cell>
        </row>
        <row r="212">
          <cell r="I212">
            <v>35943</v>
          </cell>
        </row>
        <row r="213">
          <cell r="I213">
            <v>21501.17</v>
          </cell>
        </row>
        <row r="214">
          <cell r="I214">
            <v>58449.829999999994</v>
          </cell>
        </row>
        <row r="215">
          <cell r="I215">
            <v>49116.46</v>
          </cell>
        </row>
        <row r="216">
          <cell r="I216">
            <v>39601.619999999995</v>
          </cell>
        </row>
        <row r="217">
          <cell r="I217">
            <v>148748.15999999997</v>
          </cell>
        </row>
        <row r="218">
          <cell r="I218">
            <v>22813.97</v>
          </cell>
        </row>
        <row r="219">
          <cell r="I219">
            <v>16714</v>
          </cell>
        </row>
        <row r="220">
          <cell r="I220">
            <v>24946.45</v>
          </cell>
        </row>
        <row r="221">
          <cell r="I221">
            <v>203611</v>
          </cell>
        </row>
        <row r="222">
          <cell r="I222">
            <v>408508</v>
          </cell>
        </row>
        <row r="223">
          <cell r="I223">
            <v>111855.08</v>
          </cell>
        </row>
        <row r="224">
          <cell r="I224">
            <v>179942.66</v>
          </cell>
        </row>
        <row r="225">
          <cell r="I225">
            <v>6996</v>
          </cell>
        </row>
        <row r="226">
          <cell r="I226">
            <v>102609.79</v>
          </cell>
        </row>
        <row r="227">
          <cell r="I227">
            <v>282736</v>
          </cell>
        </row>
        <row r="228">
          <cell r="I228">
            <v>14154</v>
          </cell>
        </row>
      </sheetData>
      <sheetData sheetId="7"/>
      <sheetData sheetId="8"/>
      <sheetData sheetId="9">
        <row r="2">
          <cell r="L2">
            <v>0</v>
          </cell>
          <cell r="M2">
            <v>0</v>
          </cell>
        </row>
        <row r="3">
          <cell r="L3">
            <v>0</v>
          </cell>
          <cell r="M3">
            <v>0</v>
          </cell>
        </row>
        <row r="4">
          <cell r="L4">
            <v>0</v>
          </cell>
          <cell r="M4">
            <v>5360</v>
          </cell>
        </row>
        <row r="5">
          <cell r="L5">
            <v>0</v>
          </cell>
          <cell r="M5">
            <v>0</v>
          </cell>
        </row>
        <row r="6">
          <cell r="L6">
            <v>0</v>
          </cell>
          <cell r="M6">
            <v>0</v>
          </cell>
        </row>
        <row r="7">
          <cell r="L7">
            <v>0</v>
          </cell>
          <cell r="M7">
            <v>0</v>
          </cell>
        </row>
        <row r="8">
          <cell r="L8">
            <v>0</v>
          </cell>
          <cell r="M8">
            <v>0</v>
          </cell>
        </row>
        <row r="9">
          <cell r="L9">
            <v>0</v>
          </cell>
          <cell r="M9">
            <v>0</v>
          </cell>
        </row>
        <row r="10">
          <cell r="L10">
            <v>0</v>
          </cell>
          <cell r="M10">
            <v>0</v>
          </cell>
        </row>
        <row r="11">
          <cell r="L11">
            <v>0</v>
          </cell>
          <cell r="M11">
            <v>0</v>
          </cell>
        </row>
        <row r="12">
          <cell r="L12">
            <v>0</v>
          </cell>
          <cell r="M12">
            <v>0</v>
          </cell>
        </row>
        <row r="13">
          <cell r="L13">
            <v>0</v>
          </cell>
          <cell r="M13">
            <v>0</v>
          </cell>
        </row>
        <row r="14">
          <cell r="L14">
            <v>0</v>
          </cell>
          <cell r="M14">
            <v>0</v>
          </cell>
        </row>
        <row r="15">
          <cell r="L15">
            <v>0</v>
          </cell>
          <cell r="M15">
            <v>0</v>
          </cell>
        </row>
        <row r="16">
          <cell r="L16">
            <v>0</v>
          </cell>
          <cell r="M16">
            <v>0</v>
          </cell>
        </row>
        <row r="17">
          <cell r="L17">
            <v>0</v>
          </cell>
          <cell r="M17">
            <v>0</v>
          </cell>
        </row>
        <row r="18">
          <cell r="L18">
            <v>0</v>
          </cell>
          <cell r="M18">
            <v>0</v>
          </cell>
        </row>
        <row r="19">
          <cell r="L19">
            <v>0</v>
          </cell>
          <cell r="M19">
            <v>0</v>
          </cell>
        </row>
        <row r="20">
          <cell r="L20">
            <v>0</v>
          </cell>
          <cell r="M20">
            <v>0</v>
          </cell>
        </row>
        <row r="21">
          <cell r="L21">
            <v>0</v>
          </cell>
          <cell r="M21">
            <v>0</v>
          </cell>
        </row>
        <row r="22">
          <cell r="L22">
            <v>0</v>
          </cell>
          <cell r="M22">
            <v>0</v>
          </cell>
        </row>
        <row r="23">
          <cell r="L23">
            <v>0</v>
          </cell>
          <cell r="M23">
            <v>0</v>
          </cell>
        </row>
        <row r="24">
          <cell r="L24">
            <v>0</v>
          </cell>
          <cell r="M24">
            <v>0</v>
          </cell>
        </row>
        <row r="25">
          <cell r="L25">
            <v>0</v>
          </cell>
          <cell r="M25">
            <v>0</v>
          </cell>
        </row>
        <row r="26">
          <cell r="L26">
            <v>0</v>
          </cell>
          <cell r="M26">
            <v>0</v>
          </cell>
        </row>
        <row r="27">
          <cell r="L27">
            <v>0</v>
          </cell>
          <cell r="M27">
            <v>0</v>
          </cell>
        </row>
        <row r="28">
          <cell r="L28">
            <v>0</v>
          </cell>
          <cell r="M28">
            <v>0</v>
          </cell>
        </row>
        <row r="29">
          <cell r="L29">
            <v>0</v>
          </cell>
          <cell r="M29">
            <v>0</v>
          </cell>
        </row>
        <row r="30">
          <cell r="L30">
            <v>0</v>
          </cell>
          <cell r="M30">
            <v>0</v>
          </cell>
        </row>
        <row r="31">
          <cell r="L31">
            <v>0</v>
          </cell>
          <cell r="M31">
            <v>0</v>
          </cell>
        </row>
        <row r="32">
          <cell r="L32">
            <v>0</v>
          </cell>
          <cell r="M32">
            <v>0</v>
          </cell>
        </row>
        <row r="33">
          <cell r="L33">
            <v>0</v>
          </cell>
          <cell r="M33">
            <v>0</v>
          </cell>
        </row>
        <row r="34">
          <cell r="L34">
            <v>0</v>
          </cell>
          <cell r="M34">
            <v>0</v>
          </cell>
        </row>
        <row r="35">
          <cell r="L35">
            <v>0</v>
          </cell>
          <cell r="M35">
            <v>0</v>
          </cell>
        </row>
        <row r="36">
          <cell r="L36">
            <v>0</v>
          </cell>
          <cell r="M36">
            <v>0</v>
          </cell>
        </row>
        <row r="37">
          <cell r="L37">
            <v>0</v>
          </cell>
          <cell r="M37">
            <v>0</v>
          </cell>
        </row>
        <row r="38">
          <cell r="L38">
            <v>0</v>
          </cell>
          <cell r="M38">
            <v>0</v>
          </cell>
        </row>
        <row r="39">
          <cell r="L39">
            <v>0</v>
          </cell>
          <cell r="M39">
            <v>0</v>
          </cell>
        </row>
        <row r="40">
          <cell r="L40">
            <v>0</v>
          </cell>
          <cell r="M40">
            <v>0</v>
          </cell>
        </row>
        <row r="41">
          <cell r="L41">
            <v>0</v>
          </cell>
          <cell r="M41">
            <v>0</v>
          </cell>
        </row>
        <row r="42">
          <cell r="L42">
            <v>0</v>
          </cell>
          <cell r="M42">
            <v>0</v>
          </cell>
        </row>
        <row r="43">
          <cell r="L43">
            <v>0</v>
          </cell>
          <cell r="M43">
            <v>0</v>
          </cell>
        </row>
        <row r="44"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597187.18999999994</v>
          </cell>
        </row>
        <row r="52">
          <cell r="L52">
            <v>0</v>
          </cell>
          <cell r="M52">
            <v>0</v>
          </cell>
        </row>
        <row r="53">
          <cell r="L53">
            <v>0</v>
          </cell>
          <cell r="M53">
            <v>0</v>
          </cell>
        </row>
        <row r="54">
          <cell r="L54">
            <v>0</v>
          </cell>
          <cell r="M54">
            <v>0</v>
          </cell>
        </row>
        <row r="55">
          <cell r="L55">
            <v>0</v>
          </cell>
          <cell r="M55">
            <v>0</v>
          </cell>
        </row>
        <row r="56">
          <cell r="L56">
            <v>0</v>
          </cell>
          <cell r="M56">
            <v>27992</v>
          </cell>
        </row>
        <row r="57">
          <cell r="L57">
            <v>0</v>
          </cell>
          <cell r="M57">
            <v>0</v>
          </cell>
        </row>
        <row r="58">
          <cell r="L58">
            <v>0</v>
          </cell>
          <cell r="M58">
            <v>0</v>
          </cell>
        </row>
        <row r="59">
          <cell r="L59">
            <v>0</v>
          </cell>
          <cell r="M59">
            <v>0</v>
          </cell>
        </row>
        <row r="60">
          <cell r="L60">
            <v>0</v>
          </cell>
          <cell r="M60">
            <v>0</v>
          </cell>
        </row>
        <row r="61">
          <cell r="L61">
            <v>0</v>
          </cell>
          <cell r="M61">
            <v>0</v>
          </cell>
        </row>
        <row r="62">
          <cell r="L62">
            <v>0</v>
          </cell>
          <cell r="M62">
            <v>0</v>
          </cell>
        </row>
        <row r="63">
          <cell r="L63">
            <v>0</v>
          </cell>
          <cell r="M63">
            <v>0</v>
          </cell>
        </row>
        <row r="64">
          <cell r="L64">
            <v>0</v>
          </cell>
          <cell r="M64">
            <v>0</v>
          </cell>
        </row>
        <row r="65">
          <cell r="L65">
            <v>0</v>
          </cell>
          <cell r="M65">
            <v>0</v>
          </cell>
        </row>
        <row r="66">
          <cell r="L66">
            <v>0</v>
          </cell>
          <cell r="M66">
            <v>0</v>
          </cell>
        </row>
        <row r="67">
          <cell r="L67">
            <v>0</v>
          </cell>
          <cell r="M67">
            <v>0</v>
          </cell>
        </row>
        <row r="68">
          <cell r="L68">
            <v>0</v>
          </cell>
          <cell r="M68">
            <v>0</v>
          </cell>
        </row>
        <row r="69">
          <cell r="L69">
            <v>0</v>
          </cell>
          <cell r="M69">
            <v>0</v>
          </cell>
        </row>
        <row r="70">
          <cell r="L70">
            <v>0</v>
          </cell>
          <cell r="M70">
            <v>0</v>
          </cell>
        </row>
        <row r="71">
          <cell r="L71">
            <v>0</v>
          </cell>
          <cell r="M71">
            <v>0</v>
          </cell>
        </row>
        <row r="72">
          <cell r="L72">
            <v>0</v>
          </cell>
          <cell r="M72">
            <v>0</v>
          </cell>
        </row>
        <row r="73">
          <cell r="L73">
            <v>0</v>
          </cell>
          <cell r="M73">
            <v>0</v>
          </cell>
        </row>
        <row r="74">
          <cell r="L74">
            <v>0</v>
          </cell>
          <cell r="M74">
            <v>0</v>
          </cell>
        </row>
        <row r="75">
          <cell r="L75">
            <v>0</v>
          </cell>
          <cell r="M75">
            <v>0</v>
          </cell>
        </row>
        <row r="76">
          <cell r="L76">
            <v>0</v>
          </cell>
          <cell r="M76">
            <v>0</v>
          </cell>
        </row>
        <row r="77">
          <cell r="L77">
            <v>0</v>
          </cell>
          <cell r="M77">
            <v>0</v>
          </cell>
        </row>
        <row r="78">
          <cell r="L78">
            <v>0</v>
          </cell>
          <cell r="M78">
            <v>0</v>
          </cell>
        </row>
        <row r="79">
          <cell r="L79">
            <v>10576.19</v>
          </cell>
          <cell r="M79">
            <v>0</v>
          </cell>
        </row>
        <row r="80">
          <cell r="L80">
            <v>0</v>
          </cell>
          <cell r="M80">
            <v>0</v>
          </cell>
        </row>
        <row r="81">
          <cell r="L81">
            <v>0</v>
          </cell>
          <cell r="M81">
            <v>650</v>
          </cell>
        </row>
        <row r="82">
          <cell r="L82">
            <v>0</v>
          </cell>
          <cell r="M82">
            <v>0</v>
          </cell>
        </row>
        <row r="83">
          <cell r="L83">
            <v>0</v>
          </cell>
          <cell r="M83">
            <v>0</v>
          </cell>
        </row>
        <row r="84">
          <cell r="L84">
            <v>0</v>
          </cell>
          <cell r="M84">
            <v>0</v>
          </cell>
        </row>
        <row r="85">
          <cell r="L85">
            <v>0</v>
          </cell>
          <cell r="M85">
            <v>0</v>
          </cell>
        </row>
        <row r="86">
          <cell r="L86">
            <v>0</v>
          </cell>
          <cell r="M86">
            <v>0</v>
          </cell>
        </row>
        <row r="87">
          <cell r="L87">
            <v>0</v>
          </cell>
          <cell r="M87">
            <v>0</v>
          </cell>
        </row>
        <row r="88">
          <cell r="L88">
            <v>0</v>
          </cell>
          <cell r="M88">
            <v>0</v>
          </cell>
        </row>
        <row r="89">
          <cell r="L89">
            <v>0</v>
          </cell>
          <cell r="M89">
            <v>268</v>
          </cell>
        </row>
        <row r="90">
          <cell r="L90">
            <v>7830</v>
          </cell>
          <cell r="M90">
            <v>0</v>
          </cell>
        </row>
        <row r="91">
          <cell r="L91">
            <v>0</v>
          </cell>
          <cell r="M91">
            <v>0</v>
          </cell>
        </row>
        <row r="92">
          <cell r="L92">
            <v>0</v>
          </cell>
          <cell r="M92">
            <v>0</v>
          </cell>
        </row>
        <row r="93">
          <cell r="L93">
            <v>0</v>
          </cell>
          <cell r="M93">
            <v>0</v>
          </cell>
        </row>
        <row r="94">
          <cell r="L94">
            <v>0</v>
          </cell>
          <cell r="M94">
            <v>0</v>
          </cell>
        </row>
        <row r="95">
          <cell r="L95">
            <v>0</v>
          </cell>
          <cell r="M95">
            <v>0</v>
          </cell>
        </row>
        <row r="96">
          <cell r="L96">
            <v>0</v>
          </cell>
          <cell r="M96">
            <v>0</v>
          </cell>
        </row>
        <row r="97">
          <cell r="L97">
            <v>0</v>
          </cell>
          <cell r="M97">
            <v>0</v>
          </cell>
        </row>
        <row r="98">
          <cell r="L98">
            <v>0</v>
          </cell>
          <cell r="M98">
            <v>0</v>
          </cell>
        </row>
        <row r="99">
          <cell r="L99">
            <v>0</v>
          </cell>
          <cell r="M99">
            <v>0</v>
          </cell>
        </row>
        <row r="100">
          <cell r="L100">
            <v>0</v>
          </cell>
          <cell r="M100">
            <v>1000</v>
          </cell>
        </row>
        <row r="101">
          <cell r="L101">
            <v>0</v>
          </cell>
          <cell r="M101">
            <v>0</v>
          </cell>
        </row>
        <row r="102">
          <cell r="L102">
            <v>21140</v>
          </cell>
          <cell r="M102">
            <v>0</v>
          </cell>
        </row>
        <row r="103">
          <cell r="L103">
            <v>0</v>
          </cell>
          <cell r="M103">
            <v>0</v>
          </cell>
        </row>
        <row r="104">
          <cell r="L104">
            <v>0</v>
          </cell>
          <cell r="M104">
            <v>0</v>
          </cell>
        </row>
        <row r="105">
          <cell r="L105">
            <v>0</v>
          </cell>
          <cell r="M105">
            <v>0</v>
          </cell>
        </row>
        <row r="106">
          <cell r="L106">
            <v>0</v>
          </cell>
          <cell r="M106">
            <v>0</v>
          </cell>
        </row>
        <row r="107">
          <cell r="L107">
            <v>0</v>
          </cell>
          <cell r="M107">
            <v>0</v>
          </cell>
        </row>
        <row r="108">
          <cell r="L108">
            <v>0</v>
          </cell>
          <cell r="M108">
            <v>0</v>
          </cell>
        </row>
        <row r="109">
          <cell r="L109">
            <v>0</v>
          </cell>
          <cell r="M109">
            <v>3905</v>
          </cell>
        </row>
        <row r="110">
          <cell r="L110">
            <v>0</v>
          </cell>
          <cell r="M110">
            <v>0</v>
          </cell>
        </row>
        <row r="111">
          <cell r="L111">
            <v>0</v>
          </cell>
          <cell r="M111">
            <v>0</v>
          </cell>
        </row>
        <row r="112">
          <cell r="L112">
            <v>0</v>
          </cell>
          <cell r="M112">
            <v>0</v>
          </cell>
        </row>
        <row r="113">
          <cell r="L113">
            <v>0</v>
          </cell>
          <cell r="M113">
            <v>0</v>
          </cell>
        </row>
        <row r="114">
          <cell r="L114">
            <v>0</v>
          </cell>
          <cell r="M114">
            <v>0</v>
          </cell>
        </row>
        <row r="115">
          <cell r="L115">
            <v>0</v>
          </cell>
          <cell r="M115">
            <v>0</v>
          </cell>
        </row>
        <row r="116">
          <cell r="L116">
            <v>0</v>
          </cell>
          <cell r="M116">
            <v>0</v>
          </cell>
        </row>
        <row r="117">
          <cell r="L117">
            <v>0</v>
          </cell>
          <cell r="M117">
            <v>0</v>
          </cell>
        </row>
        <row r="118">
          <cell r="L118">
            <v>0</v>
          </cell>
          <cell r="M118">
            <v>0</v>
          </cell>
        </row>
        <row r="119">
          <cell r="L119">
            <v>0</v>
          </cell>
          <cell r="M119">
            <v>0</v>
          </cell>
        </row>
        <row r="120">
          <cell r="L120">
            <v>0</v>
          </cell>
          <cell r="M120">
            <v>0</v>
          </cell>
        </row>
        <row r="121">
          <cell r="L121">
            <v>0</v>
          </cell>
          <cell r="M121">
            <v>0</v>
          </cell>
        </row>
        <row r="122">
          <cell r="L122">
            <v>0</v>
          </cell>
          <cell r="M122">
            <v>0</v>
          </cell>
        </row>
        <row r="123">
          <cell r="L123">
            <v>0</v>
          </cell>
          <cell r="M123">
            <v>0</v>
          </cell>
        </row>
        <row r="124">
          <cell r="L124">
            <v>0</v>
          </cell>
          <cell r="M124">
            <v>0</v>
          </cell>
        </row>
        <row r="125">
          <cell r="L125">
            <v>0</v>
          </cell>
          <cell r="M125">
            <v>0</v>
          </cell>
        </row>
        <row r="126">
          <cell r="L126">
            <v>0</v>
          </cell>
          <cell r="M126">
            <v>0</v>
          </cell>
        </row>
        <row r="127">
          <cell r="L127">
            <v>0</v>
          </cell>
          <cell r="M127">
            <v>0</v>
          </cell>
        </row>
        <row r="128">
          <cell r="L128">
            <v>0</v>
          </cell>
          <cell r="M128">
            <v>0</v>
          </cell>
        </row>
        <row r="129">
          <cell r="L129">
            <v>0</v>
          </cell>
          <cell r="M129">
            <v>0</v>
          </cell>
        </row>
        <row r="130">
          <cell r="L130">
            <v>0</v>
          </cell>
          <cell r="M130">
            <v>0</v>
          </cell>
        </row>
        <row r="131">
          <cell r="L131">
            <v>0</v>
          </cell>
          <cell r="M131">
            <v>0</v>
          </cell>
        </row>
        <row r="132">
          <cell r="L132">
            <v>0</v>
          </cell>
          <cell r="M132">
            <v>5000</v>
          </cell>
        </row>
        <row r="133">
          <cell r="L133">
            <v>0</v>
          </cell>
          <cell r="M133">
            <v>0</v>
          </cell>
        </row>
        <row r="134">
          <cell r="L134">
            <v>0</v>
          </cell>
          <cell r="M134">
            <v>0</v>
          </cell>
        </row>
        <row r="135">
          <cell r="L135">
            <v>0</v>
          </cell>
          <cell r="M135">
            <v>0</v>
          </cell>
        </row>
        <row r="136">
          <cell r="L136">
            <v>0</v>
          </cell>
          <cell r="M136">
            <v>0</v>
          </cell>
        </row>
        <row r="137">
          <cell r="L137">
            <v>0</v>
          </cell>
          <cell r="M137">
            <v>0</v>
          </cell>
        </row>
        <row r="138">
          <cell r="L138">
            <v>0</v>
          </cell>
          <cell r="M138">
            <v>0</v>
          </cell>
        </row>
        <row r="139">
          <cell r="L139">
            <v>0</v>
          </cell>
          <cell r="M139">
            <v>0</v>
          </cell>
        </row>
        <row r="140">
          <cell r="L140">
            <v>0</v>
          </cell>
          <cell r="M140">
            <v>0</v>
          </cell>
        </row>
        <row r="141">
          <cell r="L141">
            <v>0</v>
          </cell>
          <cell r="M141">
            <v>0</v>
          </cell>
        </row>
        <row r="142">
          <cell r="L142">
            <v>0</v>
          </cell>
          <cell r="M142">
            <v>0</v>
          </cell>
        </row>
        <row r="143">
          <cell r="L143">
            <v>0</v>
          </cell>
          <cell r="M143">
            <v>0</v>
          </cell>
        </row>
        <row r="144">
          <cell r="L144">
            <v>0</v>
          </cell>
          <cell r="M144">
            <v>0</v>
          </cell>
        </row>
        <row r="145">
          <cell r="L145">
            <v>0</v>
          </cell>
          <cell r="M145">
            <v>0</v>
          </cell>
        </row>
        <row r="146">
          <cell r="L146">
            <v>0</v>
          </cell>
          <cell r="M146">
            <v>0</v>
          </cell>
        </row>
        <row r="147">
          <cell r="L147">
            <v>0</v>
          </cell>
          <cell r="M147">
            <v>0</v>
          </cell>
        </row>
        <row r="148">
          <cell r="L148">
            <v>0</v>
          </cell>
          <cell r="M148">
            <v>0</v>
          </cell>
        </row>
        <row r="149">
          <cell r="L149">
            <v>0</v>
          </cell>
          <cell r="M149">
            <v>1000</v>
          </cell>
        </row>
        <row r="150">
          <cell r="L150">
            <v>0</v>
          </cell>
          <cell r="M150">
            <v>0</v>
          </cell>
        </row>
        <row r="151">
          <cell r="L151">
            <v>0</v>
          </cell>
          <cell r="M151">
            <v>0</v>
          </cell>
        </row>
        <row r="152">
          <cell r="L152">
            <v>0</v>
          </cell>
          <cell r="M152">
            <v>0</v>
          </cell>
        </row>
        <row r="153">
          <cell r="L153">
            <v>0</v>
          </cell>
          <cell r="M153">
            <v>0</v>
          </cell>
        </row>
        <row r="154">
          <cell r="L154">
            <v>0</v>
          </cell>
          <cell r="M154">
            <v>0</v>
          </cell>
        </row>
        <row r="155">
          <cell r="L155">
            <v>0</v>
          </cell>
          <cell r="M155">
            <v>0</v>
          </cell>
        </row>
        <row r="156">
          <cell r="L156">
            <v>0</v>
          </cell>
          <cell r="M156">
            <v>0</v>
          </cell>
        </row>
        <row r="157">
          <cell r="L157">
            <v>0</v>
          </cell>
          <cell r="M157">
            <v>0</v>
          </cell>
        </row>
        <row r="158">
          <cell r="L158">
            <v>0</v>
          </cell>
          <cell r="M158">
            <v>0</v>
          </cell>
        </row>
        <row r="159">
          <cell r="L159">
            <v>0</v>
          </cell>
          <cell r="M159">
            <v>0</v>
          </cell>
        </row>
        <row r="160">
          <cell r="L160">
            <v>0</v>
          </cell>
          <cell r="M160">
            <v>0</v>
          </cell>
        </row>
        <row r="161">
          <cell r="L161">
            <v>0</v>
          </cell>
          <cell r="M161">
            <v>0</v>
          </cell>
        </row>
        <row r="162">
          <cell r="L162">
            <v>0</v>
          </cell>
          <cell r="M162">
            <v>0</v>
          </cell>
        </row>
        <row r="163">
          <cell r="L163">
            <v>0</v>
          </cell>
          <cell r="M163">
            <v>0</v>
          </cell>
        </row>
        <row r="164">
          <cell r="L164">
            <v>0</v>
          </cell>
          <cell r="M164">
            <v>0</v>
          </cell>
        </row>
        <row r="165">
          <cell r="L165">
            <v>0</v>
          </cell>
          <cell r="M165">
            <v>0</v>
          </cell>
        </row>
        <row r="166">
          <cell r="L166">
            <v>0</v>
          </cell>
          <cell r="M166">
            <v>0</v>
          </cell>
        </row>
        <row r="167">
          <cell r="L167">
            <v>0</v>
          </cell>
          <cell r="M167">
            <v>0</v>
          </cell>
        </row>
        <row r="168">
          <cell r="L168">
            <v>0</v>
          </cell>
          <cell r="M168">
            <v>0</v>
          </cell>
        </row>
        <row r="169">
          <cell r="L169">
            <v>0</v>
          </cell>
          <cell r="M169">
            <v>39391.800000000003</v>
          </cell>
        </row>
        <row r="170">
          <cell r="L170">
            <v>0</v>
          </cell>
          <cell r="M170">
            <v>0</v>
          </cell>
        </row>
        <row r="171">
          <cell r="L171">
            <v>0</v>
          </cell>
          <cell r="M171">
            <v>0</v>
          </cell>
        </row>
        <row r="172">
          <cell r="L172">
            <v>0</v>
          </cell>
          <cell r="M172">
            <v>0</v>
          </cell>
        </row>
        <row r="173">
          <cell r="L173">
            <v>0</v>
          </cell>
          <cell r="M173">
            <v>2600</v>
          </cell>
        </row>
        <row r="174">
          <cell r="L174">
            <v>0</v>
          </cell>
          <cell r="M174">
            <v>0</v>
          </cell>
        </row>
        <row r="175">
          <cell r="L175">
            <v>0</v>
          </cell>
          <cell r="M175">
            <v>0</v>
          </cell>
        </row>
        <row r="176">
          <cell r="L176">
            <v>0</v>
          </cell>
          <cell r="M176">
            <v>0</v>
          </cell>
        </row>
        <row r="177">
          <cell r="L177">
            <v>0</v>
          </cell>
          <cell r="M177">
            <v>0</v>
          </cell>
        </row>
        <row r="178">
          <cell r="L178">
            <v>0</v>
          </cell>
          <cell r="M178">
            <v>0</v>
          </cell>
        </row>
        <row r="179">
          <cell r="L179">
            <v>0</v>
          </cell>
          <cell r="M179">
            <v>0</v>
          </cell>
        </row>
        <row r="180">
          <cell r="L180">
            <v>0</v>
          </cell>
          <cell r="M180">
            <v>0</v>
          </cell>
        </row>
        <row r="181">
          <cell r="L181">
            <v>0</v>
          </cell>
          <cell r="M181">
            <v>0</v>
          </cell>
        </row>
        <row r="182">
          <cell r="L182">
            <v>0</v>
          </cell>
          <cell r="M182">
            <v>0</v>
          </cell>
        </row>
        <row r="183">
          <cell r="L183">
            <v>0</v>
          </cell>
          <cell r="M183">
            <v>0</v>
          </cell>
        </row>
        <row r="184">
          <cell r="L184">
            <v>0</v>
          </cell>
          <cell r="M184">
            <v>0</v>
          </cell>
        </row>
        <row r="185">
          <cell r="L185">
            <v>0</v>
          </cell>
          <cell r="M185">
            <v>0</v>
          </cell>
        </row>
        <row r="186">
          <cell r="L186">
            <v>0</v>
          </cell>
          <cell r="M186">
            <v>0</v>
          </cell>
        </row>
        <row r="187">
          <cell r="L187">
            <v>0</v>
          </cell>
          <cell r="M187">
            <v>0</v>
          </cell>
        </row>
        <row r="188">
          <cell r="L188">
            <v>0</v>
          </cell>
          <cell r="M188">
            <v>0</v>
          </cell>
        </row>
        <row r="189">
          <cell r="L189">
            <v>0</v>
          </cell>
          <cell r="M189">
            <v>0</v>
          </cell>
        </row>
        <row r="190">
          <cell r="L190">
            <v>0</v>
          </cell>
          <cell r="M190">
            <v>0</v>
          </cell>
        </row>
        <row r="191">
          <cell r="L191">
            <v>52930</v>
          </cell>
          <cell r="M191">
            <v>0</v>
          </cell>
        </row>
        <row r="192">
          <cell r="L192">
            <v>0</v>
          </cell>
          <cell r="M192">
            <v>0</v>
          </cell>
        </row>
        <row r="193">
          <cell r="L193">
            <v>0</v>
          </cell>
          <cell r="M193">
            <v>0</v>
          </cell>
        </row>
        <row r="194">
          <cell r="L194">
            <v>36379</v>
          </cell>
          <cell r="M194">
            <v>0</v>
          </cell>
        </row>
        <row r="195">
          <cell r="L195">
            <v>0</v>
          </cell>
          <cell r="M195">
            <v>0</v>
          </cell>
        </row>
        <row r="196">
          <cell r="L196">
            <v>0</v>
          </cell>
          <cell r="M196">
            <v>0</v>
          </cell>
        </row>
        <row r="197">
          <cell r="L197">
            <v>0</v>
          </cell>
          <cell r="M197">
            <v>0</v>
          </cell>
        </row>
        <row r="198">
          <cell r="L198">
            <v>0</v>
          </cell>
          <cell r="M198">
            <v>0</v>
          </cell>
        </row>
        <row r="199">
          <cell r="L199">
            <v>0</v>
          </cell>
          <cell r="M199">
            <v>0</v>
          </cell>
        </row>
        <row r="200">
          <cell r="L200">
            <v>0</v>
          </cell>
          <cell r="M200">
            <v>0</v>
          </cell>
        </row>
        <row r="201">
          <cell r="L201">
            <v>0</v>
          </cell>
          <cell r="M201">
            <v>0</v>
          </cell>
        </row>
        <row r="202">
          <cell r="L202">
            <v>0</v>
          </cell>
          <cell r="M202">
            <v>0</v>
          </cell>
        </row>
        <row r="203">
          <cell r="L203">
            <v>0</v>
          </cell>
          <cell r="M203">
            <v>0</v>
          </cell>
        </row>
        <row r="204">
          <cell r="L204">
            <v>0</v>
          </cell>
          <cell r="M204">
            <v>0</v>
          </cell>
        </row>
        <row r="205">
          <cell r="L205">
            <v>0</v>
          </cell>
          <cell r="M205">
            <v>0</v>
          </cell>
        </row>
        <row r="206">
          <cell r="L206">
            <v>0</v>
          </cell>
          <cell r="M206">
            <v>0</v>
          </cell>
        </row>
        <row r="207">
          <cell r="L207">
            <v>25612</v>
          </cell>
          <cell r="M207">
            <v>0</v>
          </cell>
        </row>
        <row r="208">
          <cell r="L208">
            <v>0</v>
          </cell>
          <cell r="M208">
            <v>0</v>
          </cell>
        </row>
        <row r="209">
          <cell r="L209">
            <v>0</v>
          </cell>
          <cell r="M209">
            <v>0</v>
          </cell>
        </row>
        <row r="210">
          <cell r="L210">
            <v>0</v>
          </cell>
          <cell r="M210">
            <v>32820</v>
          </cell>
        </row>
        <row r="211">
          <cell r="L211">
            <v>0</v>
          </cell>
          <cell r="M211">
            <v>0</v>
          </cell>
        </row>
        <row r="212">
          <cell r="L212">
            <v>0</v>
          </cell>
          <cell r="M212">
            <v>0</v>
          </cell>
        </row>
        <row r="213">
          <cell r="L213">
            <v>0</v>
          </cell>
          <cell r="M213">
            <v>0</v>
          </cell>
        </row>
        <row r="214">
          <cell r="L214">
            <v>0</v>
          </cell>
          <cell r="M214">
            <v>0</v>
          </cell>
        </row>
        <row r="215">
          <cell r="L215">
            <v>0</v>
          </cell>
          <cell r="M215">
            <v>0</v>
          </cell>
        </row>
        <row r="216">
          <cell r="L216">
            <v>0</v>
          </cell>
          <cell r="M216">
            <v>4207</v>
          </cell>
        </row>
        <row r="217">
          <cell r="L217">
            <v>0</v>
          </cell>
          <cell r="M217">
            <v>0</v>
          </cell>
        </row>
        <row r="218">
          <cell r="L218">
            <v>0</v>
          </cell>
          <cell r="M218">
            <v>0</v>
          </cell>
        </row>
        <row r="219">
          <cell r="L219">
            <v>0</v>
          </cell>
          <cell r="M219">
            <v>0</v>
          </cell>
        </row>
        <row r="220">
          <cell r="L220">
            <v>0</v>
          </cell>
          <cell r="M220">
            <v>0</v>
          </cell>
        </row>
        <row r="221">
          <cell r="L221">
            <v>0</v>
          </cell>
          <cell r="M221">
            <v>0</v>
          </cell>
        </row>
        <row r="222">
          <cell r="L222">
            <v>0</v>
          </cell>
          <cell r="M222">
            <v>0</v>
          </cell>
        </row>
        <row r="223">
          <cell r="L223">
            <v>0</v>
          </cell>
          <cell r="M223">
            <v>0</v>
          </cell>
        </row>
        <row r="224">
          <cell r="L224">
            <v>0</v>
          </cell>
          <cell r="M224">
            <v>0</v>
          </cell>
        </row>
        <row r="225">
          <cell r="L225">
            <v>0</v>
          </cell>
          <cell r="M225">
            <v>0</v>
          </cell>
        </row>
        <row r="226">
          <cell r="L226">
            <v>0</v>
          </cell>
          <cell r="M226">
            <v>0</v>
          </cell>
        </row>
        <row r="227">
          <cell r="L227">
            <v>0</v>
          </cell>
          <cell r="M227">
            <v>0</v>
          </cell>
        </row>
        <row r="228">
          <cell r="L228">
            <v>0</v>
          </cell>
          <cell r="M228">
            <v>0</v>
          </cell>
        </row>
      </sheetData>
      <sheetData sheetId="10"/>
      <sheetData sheetId="11"/>
      <sheetData sheetId="12"/>
      <sheetData sheetId="13">
        <row r="2">
          <cell r="A2" t="str">
            <v>Municipalities</v>
          </cell>
          <cell r="B2" t="str">
            <v>Local appropriation</v>
          </cell>
          <cell r="C2" t="str">
            <v>Municipal Library Boards</v>
          </cell>
          <cell r="D2">
            <v>86456739.197200015</v>
          </cell>
        </row>
        <row r="3">
          <cell r="A3" t="str">
            <v>Municipalities</v>
          </cell>
          <cell r="B3" t="str">
            <v>Direct payments</v>
          </cell>
          <cell r="C3" t="str">
            <v>Municipal Library Boards</v>
          </cell>
          <cell r="D3">
            <v>1662672.8360000006</v>
          </cell>
        </row>
        <row r="4">
          <cell r="A4" t="str">
            <v>Municipalities</v>
          </cell>
          <cell r="B4" t="str">
            <v>Local appropriation</v>
          </cell>
          <cell r="C4" t="str">
            <v>System Library Boards</v>
          </cell>
          <cell r="D4">
            <v>5757670</v>
          </cell>
        </row>
        <row r="5">
          <cell r="A5" t="str">
            <v>Province</v>
          </cell>
          <cell r="B5" t="str">
            <v>Provincial library operating grant</v>
          </cell>
          <cell r="C5" t="str">
            <v>Municipal Library Boards</v>
          </cell>
          <cell r="D5">
            <v>12619017</v>
          </cell>
        </row>
        <row r="6">
          <cell r="A6" t="str">
            <v>Province</v>
          </cell>
          <cell r="B6" t="str">
            <v>PLDI</v>
          </cell>
          <cell r="C6" t="str">
            <v>Municipal Library Boards</v>
          </cell>
          <cell r="D6">
            <v>5454685.3600000003</v>
          </cell>
        </row>
        <row r="7">
          <cell r="A7" t="str">
            <v>Province</v>
          </cell>
          <cell r="B7" t="str">
            <v>Provincial library operating grant</v>
          </cell>
          <cell r="C7" t="str">
            <v>System Library Boards</v>
          </cell>
          <cell r="D7">
            <v>4583629</v>
          </cell>
        </row>
        <row r="8">
          <cell r="A8" t="str">
            <v>Province</v>
          </cell>
          <cell r="B8" t="str">
            <v>PLDI</v>
          </cell>
          <cell r="C8" t="str">
            <v>System Library Boards</v>
          </cell>
          <cell r="D8">
            <v>1497540</v>
          </cell>
        </row>
        <row r="9">
          <cell r="A9" t="str">
            <v>Other government sources</v>
          </cell>
          <cell r="B9" t="str">
            <v>incl. other local gov't, rec board, school board, employment programs, etc.</v>
          </cell>
          <cell r="C9" t="str">
            <v>Municipal Library Boards</v>
          </cell>
          <cell r="D9">
            <v>6639324.7227999968</v>
          </cell>
        </row>
        <row r="10">
          <cell r="A10" t="str">
            <v>Other government sources</v>
          </cell>
          <cell r="B10" t="str">
            <v>incl. other local gov't, rec board, school board, employment programs, etc.</v>
          </cell>
          <cell r="C10" t="str">
            <v>System Library Boards</v>
          </cell>
          <cell r="D10">
            <v>3474398</v>
          </cell>
        </row>
        <row r="11">
          <cell r="A11" t="str">
            <v>Other income</v>
          </cell>
          <cell r="B11" t="str">
            <v>self-generated</v>
          </cell>
          <cell r="C11" t="str">
            <v>Municipal Library Boards</v>
          </cell>
          <cell r="D11">
            <v>14024678.25200001</v>
          </cell>
        </row>
        <row r="12">
          <cell r="A12" t="str">
            <v>Other income</v>
          </cell>
          <cell r="B12" t="str">
            <v>self-generated</v>
          </cell>
          <cell r="C12" t="str">
            <v>System Library Boards</v>
          </cell>
          <cell r="D12">
            <v>2515412</v>
          </cell>
        </row>
        <row r="13">
          <cell r="A13" t="str">
            <v>Province</v>
          </cell>
          <cell r="B13" t="str">
            <v>provincewide network</v>
          </cell>
          <cell r="C13" t="str">
            <v>CARLS - Resource Sharing</v>
          </cell>
          <cell r="D13">
            <v>178914</v>
          </cell>
        </row>
        <row r="14">
          <cell r="A14" t="str">
            <v>Province</v>
          </cell>
          <cell r="B14" t="str">
            <v>provincewide network</v>
          </cell>
          <cell r="C14" t="str">
            <v>APLEN</v>
          </cell>
          <cell r="D14">
            <v>1500000</v>
          </cell>
        </row>
        <row r="15">
          <cell r="A15" t="str">
            <v>Province</v>
          </cell>
          <cell r="B15" t="str">
            <v>provincewide network</v>
          </cell>
          <cell r="C15" t="str">
            <v>TAL</v>
          </cell>
          <cell r="D15">
            <v>250000</v>
          </cell>
        </row>
        <row r="16">
          <cell r="A16" t="str">
            <v>Province</v>
          </cell>
          <cell r="B16" t="str">
            <v>provincewide network</v>
          </cell>
          <cell r="C16" t="str">
            <v>Axia</v>
          </cell>
          <cell r="D16">
            <v>1483144</v>
          </cell>
        </row>
      </sheetData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pts - Cash"/>
      <sheetName val="Receipts - Revenues"/>
      <sheetName val="Disbursements - Staff"/>
      <sheetName val="Disbursements - Lib. Resources"/>
      <sheetName val="Disbursements - Administration"/>
      <sheetName val="Disbursemts - Maint., Transfers"/>
      <sheetName val="Disbursements - Other"/>
      <sheetName val="Cash balance"/>
      <sheetName val="SUMMARY"/>
      <sheetName val="Direct Payments"/>
      <sheetName val="Revenues - formulas"/>
      <sheetName val="Disbursements - formulas"/>
      <sheetName val="QuickFacts$ummary"/>
      <sheetName val="WhereDoestheMoneyComeFrom"/>
      <sheetName val="RevenueTotals"/>
      <sheetName val="RevenueSummary-LocalBds"/>
      <sheetName val="ExpendituresSummary"/>
    </sheetNames>
    <sheetDataSet>
      <sheetData sheetId="0"/>
      <sheetData sheetId="1">
        <row r="3">
          <cell r="C3">
            <v>2561.5</v>
          </cell>
        </row>
        <row r="4">
          <cell r="C4">
            <v>3024.16</v>
          </cell>
        </row>
        <row r="5">
          <cell r="C5">
            <v>617591</v>
          </cell>
        </row>
        <row r="6">
          <cell r="C6">
            <v>10268</v>
          </cell>
        </row>
        <row r="7">
          <cell r="C7">
            <v>2899.32</v>
          </cell>
        </row>
        <row r="8">
          <cell r="C8">
            <v>394</v>
          </cell>
        </row>
        <row r="9">
          <cell r="C9">
            <v>4954</v>
          </cell>
        </row>
        <row r="10">
          <cell r="C10">
            <v>1500</v>
          </cell>
        </row>
        <row r="11">
          <cell r="C11">
            <v>448</v>
          </cell>
        </row>
        <row r="12">
          <cell r="C12">
            <v>24462</v>
          </cell>
        </row>
        <row r="13">
          <cell r="C13">
            <v>85125</v>
          </cell>
        </row>
        <row r="14">
          <cell r="C14">
            <v>349800</v>
          </cell>
        </row>
        <row r="15">
          <cell r="C15">
            <v>76.63</v>
          </cell>
        </row>
        <row r="16">
          <cell r="C16">
            <v>113108</v>
          </cell>
        </row>
        <row r="17">
          <cell r="C17">
            <v>7125</v>
          </cell>
        </row>
        <row r="18">
          <cell r="C18">
            <v>8812.9</v>
          </cell>
        </row>
        <row r="19">
          <cell r="C19">
            <v>1940</v>
          </cell>
        </row>
        <row r="20">
          <cell r="C20">
            <v>445958</v>
          </cell>
        </row>
        <row r="21">
          <cell r="C21">
            <v>40000</v>
          </cell>
        </row>
        <row r="22">
          <cell r="C22">
            <v>4345</v>
          </cell>
        </row>
        <row r="23">
          <cell r="C23">
            <v>15000</v>
          </cell>
        </row>
        <row r="24">
          <cell r="C24">
            <v>5000</v>
          </cell>
        </row>
        <row r="26">
          <cell r="C26">
            <v>1053</v>
          </cell>
        </row>
        <row r="27">
          <cell r="C27">
            <v>7053</v>
          </cell>
        </row>
        <row r="28">
          <cell r="C28">
            <v>157900</v>
          </cell>
        </row>
        <row r="29">
          <cell r="C29">
            <v>19000</v>
          </cell>
        </row>
        <row r="30">
          <cell r="C30">
            <v>88455</v>
          </cell>
        </row>
        <row r="31">
          <cell r="C31">
            <v>117611</v>
          </cell>
        </row>
        <row r="32">
          <cell r="C32">
            <v>30000</v>
          </cell>
        </row>
        <row r="34">
          <cell r="C34">
            <v>20402</v>
          </cell>
        </row>
        <row r="35">
          <cell r="C35">
            <v>167064.70000000001</v>
          </cell>
        </row>
        <row r="36">
          <cell r="C36">
            <v>13806</v>
          </cell>
        </row>
        <row r="37">
          <cell r="C37">
            <v>162798</v>
          </cell>
        </row>
        <row r="38">
          <cell r="C38">
            <v>11900</v>
          </cell>
        </row>
        <row r="39">
          <cell r="C39">
            <v>32948461</v>
          </cell>
        </row>
        <row r="40">
          <cell r="C40">
            <v>30046</v>
          </cell>
        </row>
        <row r="41">
          <cell r="C41">
            <v>403000</v>
          </cell>
        </row>
        <row r="42">
          <cell r="C42">
            <v>453389</v>
          </cell>
        </row>
        <row r="43">
          <cell r="C43">
            <v>2679</v>
          </cell>
        </row>
        <row r="44">
          <cell r="C44">
            <v>89514</v>
          </cell>
        </row>
        <row r="46">
          <cell r="C46">
            <v>3500</v>
          </cell>
        </row>
        <row r="47">
          <cell r="C47">
            <v>7100</v>
          </cell>
        </row>
        <row r="48">
          <cell r="C48">
            <v>5000</v>
          </cell>
        </row>
        <row r="50">
          <cell r="C50">
            <v>300</v>
          </cell>
        </row>
        <row r="51">
          <cell r="C51">
            <v>1028</v>
          </cell>
        </row>
        <row r="52">
          <cell r="C52">
            <v>123656.76</v>
          </cell>
        </row>
        <row r="53">
          <cell r="C53">
            <v>97900</v>
          </cell>
        </row>
        <row r="54">
          <cell r="C54">
            <v>3660</v>
          </cell>
        </row>
        <row r="55">
          <cell r="C55">
            <v>119949</v>
          </cell>
        </row>
        <row r="56">
          <cell r="C56">
            <v>321639</v>
          </cell>
        </row>
        <row r="57">
          <cell r="C57">
            <v>294686</v>
          </cell>
        </row>
        <row r="58">
          <cell r="C58">
            <v>2845.15</v>
          </cell>
        </row>
        <row r="59">
          <cell r="C59">
            <v>12000</v>
          </cell>
        </row>
        <row r="60">
          <cell r="C60">
            <v>800</v>
          </cell>
        </row>
        <row r="61">
          <cell r="C61">
            <v>1551.05</v>
          </cell>
        </row>
        <row r="62">
          <cell r="C62">
            <v>50000</v>
          </cell>
        </row>
        <row r="63">
          <cell r="C63">
            <v>56583</v>
          </cell>
        </row>
        <row r="64">
          <cell r="C64">
            <v>600</v>
          </cell>
        </row>
        <row r="65">
          <cell r="C65">
            <v>1636</v>
          </cell>
        </row>
        <row r="66">
          <cell r="C66">
            <v>5640.05</v>
          </cell>
        </row>
        <row r="67">
          <cell r="C67">
            <v>430</v>
          </cell>
        </row>
        <row r="69">
          <cell r="C69">
            <v>303528</v>
          </cell>
        </row>
        <row r="70">
          <cell r="C70">
            <v>110600</v>
          </cell>
        </row>
        <row r="71">
          <cell r="C71">
            <v>3840</v>
          </cell>
        </row>
        <row r="72">
          <cell r="C72">
            <v>167812</v>
          </cell>
        </row>
        <row r="73">
          <cell r="C73">
            <v>36398</v>
          </cell>
        </row>
        <row r="74">
          <cell r="C74">
            <v>6650.4</v>
          </cell>
        </row>
        <row r="75">
          <cell r="C75">
            <v>21500</v>
          </cell>
        </row>
        <row r="77">
          <cell r="C77">
            <v>4000</v>
          </cell>
        </row>
        <row r="78">
          <cell r="C78">
            <v>31609000</v>
          </cell>
        </row>
        <row r="79">
          <cell r="C79">
            <v>186715</v>
          </cell>
        </row>
        <row r="80">
          <cell r="C80">
            <v>10000</v>
          </cell>
        </row>
        <row r="81">
          <cell r="C81">
            <v>3300</v>
          </cell>
        </row>
        <row r="82">
          <cell r="C82">
            <v>600</v>
          </cell>
        </row>
        <row r="83">
          <cell r="C83">
            <v>74841</v>
          </cell>
        </row>
        <row r="84">
          <cell r="C84">
            <v>12000</v>
          </cell>
        </row>
        <row r="85">
          <cell r="C85">
            <v>2164</v>
          </cell>
        </row>
        <row r="86">
          <cell r="C86">
            <v>8550</v>
          </cell>
        </row>
        <row r="87">
          <cell r="C87">
            <v>84874</v>
          </cell>
        </row>
        <row r="88">
          <cell r="C88">
            <v>471500</v>
          </cell>
        </row>
        <row r="89">
          <cell r="C89">
            <v>50395</v>
          </cell>
        </row>
        <row r="90">
          <cell r="C90">
            <v>536</v>
          </cell>
        </row>
        <row r="91">
          <cell r="C91">
            <v>7750</v>
          </cell>
        </row>
        <row r="93">
          <cell r="C93">
            <v>59828</v>
          </cell>
        </row>
        <row r="94">
          <cell r="C94">
            <v>1009012</v>
          </cell>
        </row>
        <row r="95">
          <cell r="C95">
            <v>398383</v>
          </cell>
        </row>
        <row r="96">
          <cell r="C96">
            <v>4065</v>
          </cell>
        </row>
        <row r="97">
          <cell r="C97">
            <v>42970</v>
          </cell>
        </row>
        <row r="98">
          <cell r="C98">
            <v>51061</v>
          </cell>
        </row>
        <row r="99">
          <cell r="C99">
            <v>3120.6</v>
          </cell>
        </row>
        <row r="100">
          <cell r="C100">
            <v>5000</v>
          </cell>
        </row>
        <row r="102">
          <cell r="C102">
            <v>117000</v>
          </cell>
        </row>
        <row r="103">
          <cell r="C103">
            <v>125787</v>
          </cell>
        </row>
        <row r="104">
          <cell r="C104">
            <v>281725</v>
          </cell>
        </row>
        <row r="105">
          <cell r="C105">
            <v>2500</v>
          </cell>
        </row>
        <row r="106">
          <cell r="C106">
            <v>332769</v>
          </cell>
        </row>
        <row r="107">
          <cell r="C107">
            <v>2639</v>
          </cell>
        </row>
        <row r="108">
          <cell r="C108">
            <v>4645</v>
          </cell>
        </row>
        <row r="109">
          <cell r="C109">
            <v>500</v>
          </cell>
        </row>
        <row r="110">
          <cell r="C110">
            <v>4322.45</v>
          </cell>
        </row>
        <row r="111">
          <cell r="C111">
            <v>39500</v>
          </cell>
        </row>
        <row r="112">
          <cell r="C112">
            <v>870</v>
          </cell>
        </row>
        <row r="113">
          <cell r="C113">
            <v>11808.5</v>
          </cell>
        </row>
        <row r="114">
          <cell r="C114">
            <v>112132</v>
          </cell>
        </row>
        <row r="115">
          <cell r="C115">
            <v>5000</v>
          </cell>
        </row>
        <row r="117">
          <cell r="C117">
            <v>4652</v>
          </cell>
        </row>
        <row r="118">
          <cell r="C118">
            <v>182460</v>
          </cell>
        </row>
        <row r="119">
          <cell r="C119">
            <v>38387</v>
          </cell>
        </row>
        <row r="120">
          <cell r="C120">
            <v>196550</v>
          </cell>
        </row>
        <row r="121">
          <cell r="C121">
            <v>4620</v>
          </cell>
        </row>
        <row r="123">
          <cell r="C123">
            <v>572910</v>
          </cell>
        </row>
        <row r="125">
          <cell r="C125">
            <v>3329602</v>
          </cell>
        </row>
        <row r="126">
          <cell r="C126">
            <v>2560</v>
          </cell>
        </row>
        <row r="127">
          <cell r="C127">
            <v>610510</v>
          </cell>
        </row>
        <row r="128">
          <cell r="C128">
            <v>1817</v>
          </cell>
        </row>
        <row r="129">
          <cell r="C129">
            <v>150</v>
          </cell>
        </row>
        <row r="130">
          <cell r="C130">
            <v>800</v>
          </cell>
        </row>
        <row r="131">
          <cell r="C131">
            <v>155692</v>
          </cell>
        </row>
        <row r="132">
          <cell r="C132">
            <v>18740</v>
          </cell>
        </row>
        <row r="134">
          <cell r="C134">
            <v>9384</v>
          </cell>
        </row>
        <row r="135">
          <cell r="C135">
            <v>1392</v>
          </cell>
        </row>
        <row r="136">
          <cell r="C136">
            <v>9700</v>
          </cell>
        </row>
        <row r="138">
          <cell r="C138">
            <v>1557878</v>
          </cell>
        </row>
        <row r="139">
          <cell r="C139">
            <v>7000</v>
          </cell>
        </row>
        <row r="140">
          <cell r="C140">
            <v>21500</v>
          </cell>
        </row>
        <row r="141">
          <cell r="C141">
            <v>610</v>
          </cell>
        </row>
        <row r="142">
          <cell r="C142">
            <v>78200</v>
          </cell>
        </row>
        <row r="144">
          <cell r="C144">
            <v>2145</v>
          </cell>
        </row>
        <row r="145">
          <cell r="C145">
            <v>2232</v>
          </cell>
        </row>
        <row r="146">
          <cell r="C146">
            <v>22605</v>
          </cell>
        </row>
        <row r="147">
          <cell r="C147">
            <v>4235</v>
          </cell>
        </row>
        <row r="148">
          <cell r="C148">
            <v>64769.32</v>
          </cell>
        </row>
        <row r="149">
          <cell r="C149">
            <v>562691</v>
          </cell>
        </row>
        <row r="150">
          <cell r="C150">
            <v>153400</v>
          </cell>
        </row>
        <row r="151">
          <cell r="C151">
            <v>1000</v>
          </cell>
        </row>
        <row r="153">
          <cell r="C153">
            <v>5495</v>
          </cell>
        </row>
        <row r="154">
          <cell r="C154">
            <v>2500</v>
          </cell>
        </row>
        <row r="155">
          <cell r="C155">
            <v>244852</v>
          </cell>
        </row>
        <row r="156">
          <cell r="C156">
            <v>8178.5</v>
          </cell>
        </row>
        <row r="157">
          <cell r="C157">
            <v>94850</v>
          </cell>
        </row>
        <row r="158">
          <cell r="C158">
            <v>35657</v>
          </cell>
        </row>
        <row r="159">
          <cell r="C159">
            <v>16250</v>
          </cell>
        </row>
        <row r="160">
          <cell r="C160">
            <v>117342</v>
          </cell>
        </row>
        <row r="161">
          <cell r="C161">
            <v>51800</v>
          </cell>
        </row>
        <row r="162">
          <cell r="C162">
            <v>9531</v>
          </cell>
        </row>
        <row r="163">
          <cell r="C163">
            <v>13000</v>
          </cell>
        </row>
        <row r="164">
          <cell r="C164">
            <v>3000</v>
          </cell>
        </row>
        <row r="165">
          <cell r="C165">
            <v>30442</v>
          </cell>
        </row>
        <row r="166">
          <cell r="C166">
            <v>2218719</v>
          </cell>
        </row>
        <row r="167">
          <cell r="C167">
            <v>117150</v>
          </cell>
        </row>
        <row r="168">
          <cell r="C168">
            <v>35000</v>
          </cell>
        </row>
        <row r="169">
          <cell r="C169">
            <v>58675</v>
          </cell>
        </row>
        <row r="170">
          <cell r="C170">
            <v>121300</v>
          </cell>
        </row>
        <row r="171">
          <cell r="C171">
            <v>1047</v>
          </cell>
        </row>
        <row r="172">
          <cell r="C172">
            <v>1602.5</v>
          </cell>
        </row>
        <row r="173">
          <cell r="C173">
            <v>4500</v>
          </cell>
        </row>
        <row r="176">
          <cell r="C176">
            <v>8000</v>
          </cell>
        </row>
        <row r="177">
          <cell r="C177">
            <v>5150</v>
          </cell>
        </row>
        <row r="179">
          <cell r="C179">
            <v>100662</v>
          </cell>
        </row>
        <row r="180">
          <cell r="C180">
            <v>182816</v>
          </cell>
        </row>
        <row r="181">
          <cell r="C181">
            <v>14630</v>
          </cell>
        </row>
        <row r="182">
          <cell r="C182">
            <v>8992</v>
          </cell>
        </row>
        <row r="183">
          <cell r="C183">
            <v>443000</v>
          </cell>
        </row>
        <row r="184">
          <cell r="C184">
            <v>2412600</v>
          </cell>
        </row>
        <row r="185">
          <cell r="C185">
            <v>91000</v>
          </cell>
        </row>
        <row r="186">
          <cell r="C186">
            <v>25000</v>
          </cell>
        </row>
        <row r="187">
          <cell r="C187">
            <v>3000</v>
          </cell>
        </row>
        <row r="188">
          <cell r="C188">
            <v>1568</v>
          </cell>
        </row>
        <row r="189">
          <cell r="C189">
            <v>131325</v>
          </cell>
        </row>
        <row r="190">
          <cell r="C190">
            <v>8000</v>
          </cell>
        </row>
        <row r="191">
          <cell r="C191">
            <v>233571</v>
          </cell>
        </row>
        <row r="192">
          <cell r="C192">
            <v>5110471</v>
          </cell>
        </row>
        <row r="193">
          <cell r="C193">
            <v>151985</v>
          </cell>
        </row>
        <row r="194">
          <cell r="C194">
            <v>65731</v>
          </cell>
        </row>
        <row r="195">
          <cell r="C195">
            <v>32740.77</v>
          </cell>
        </row>
        <row r="196">
          <cell r="C196">
            <v>227242</v>
          </cell>
        </row>
        <row r="197">
          <cell r="C197">
            <v>170331</v>
          </cell>
        </row>
        <row r="198">
          <cell r="C198">
            <v>31378.799999999999</v>
          </cell>
        </row>
        <row r="199">
          <cell r="C199">
            <v>9770</v>
          </cell>
        </row>
        <row r="200">
          <cell r="C200">
            <v>41920.449999999997</v>
          </cell>
        </row>
        <row r="202">
          <cell r="C202">
            <v>55000</v>
          </cell>
        </row>
        <row r="203">
          <cell r="C203">
            <v>1012.5</v>
          </cell>
        </row>
        <row r="204">
          <cell r="C204">
            <v>85545</v>
          </cell>
        </row>
        <row r="205">
          <cell r="C205">
            <v>6240</v>
          </cell>
        </row>
        <row r="206">
          <cell r="C206">
            <v>17428</v>
          </cell>
        </row>
        <row r="207">
          <cell r="C207">
            <v>31000</v>
          </cell>
        </row>
        <row r="208">
          <cell r="C208">
            <v>4000</v>
          </cell>
        </row>
        <row r="209">
          <cell r="C209">
            <v>260126</v>
          </cell>
        </row>
        <row r="211">
          <cell r="C211">
            <v>1000</v>
          </cell>
        </row>
        <row r="212">
          <cell r="C212">
            <v>6000</v>
          </cell>
        </row>
        <row r="213">
          <cell r="C213">
            <v>552</v>
          </cell>
        </row>
        <row r="214">
          <cell r="C214">
            <v>44526</v>
          </cell>
        </row>
        <row r="215">
          <cell r="C215">
            <v>55700</v>
          </cell>
        </row>
        <row r="216">
          <cell r="C216">
            <v>5407</v>
          </cell>
        </row>
        <row r="217">
          <cell r="C217">
            <v>79686</v>
          </cell>
        </row>
        <row r="218">
          <cell r="C218">
            <v>8000</v>
          </cell>
        </row>
        <row r="219">
          <cell r="C219">
            <v>1000</v>
          </cell>
        </row>
        <row r="220">
          <cell r="C220">
            <v>598</v>
          </cell>
        </row>
        <row r="222">
          <cell r="C222">
            <v>170049</v>
          </cell>
        </row>
        <row r="223">
          <cell r="C223">
            <v>369014</v>
          </cell>
        </row>
        <row r="224">
          <cell r="C224">
            <v>45881.55</v>
          </cell>
        </row>
        <row r="225">
          <cell r="C225">
            <v>101343.55</v>
          </cell>
        </row>
        <row r="226">
          <cell r="C226">
            <v>1280</v>
          </cell>
        </row>
        <row r="227">
          <cell r="C227">
            <v>2366015</v>
          </cell>
        </row>
        <row r="228">
          <cell r="C228">
            <v>120210</v>
          </cell>
        </row>
        <row r="229">
          <cell r="C229">
            <v>288815</v>
          </cell>
        </row>
        <row r="230">
          <cell r="C230">
            <v>1058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1528</v>
          </cell>
        </row>
        <row r="7">
          <cell r="K7">
            <v>6179.4400000000005</v>
          </cell>
        </row>
        <row r="8">
          <cell r="K8">
            <v>0</v>
          </cell>
        </row>
        <row r="9">
          <cell r="K9">
            <v>0</v>
          </cell>
        </row>
        <row r="10">
          <cell r="K10">
            <v>0</v>
          </cell>
        </row>
        <row r="11">
          <cell r="K11">
            <v>3851</v>
          </cell>
        </row>
        <row r="12">
          <cell r="K12">
            <v>9000</v>
          </cell>
        </row>
        <row r="13">
          <cell r="K13">
            <v>0</v>
          </cell>
        </row>
        <row r="14">
          <cell r="K14">
            <v>0</v>
          </cell>
        </row>
        <row r="15">
          <cell r="K15">
            <v>2527.2200000000003</v>
          </cell>
        </row>
        <row r="16">
          <cell r="K16">
            <v>0</v>
          </cell>
        </row>
        <row r="17">
          <cell r="K17">
            <v>0</v>
          </cell>
        </row>
        <row r="18">
          <cell r="K18">
            <v>312</v>
          </cell>
        </row>
        <row r="19">
          <cell r="K19">
            <v>1160</v>
          </cell>
        </row>
        <row r="20">
          <cell r="K20">
            <v>50322</v>
          </cell>
        </row>
        <row r="21">
          <cell r="K21">
            <v>0</v>
          </cell>
        </row>
        <row r="22">
          <cell r="K22">
            <v>6365.0400000000009</v>
          </cell>
        </row>
        <row r="23">
          <cell r="K23">
            <v>6064</v>
          </cell>
        </row>
        <row r="24">
          <cell r="K24">
            <v>17224.72</v>
          </cell>
        </row>
        <row r="25">
          <cell r="K25">
            <v>0</v>
          </cell>
        </row>
        <row r="26">
          <cell r="K26">
            <v>0</v>
          </cell>
        </row>
        <row r="27">
          <cell r="K27">
            <v>0</v>
          </cell>
        </row>
        <row r="28">
          <cell r="K28">
            <v>111798.87</v>
          </cell>
        </row>
        <row r="29">
          <cell r="K29">
            <v>2754.25</v>
          </cell>
        </row>
        <row r="30">
          <cell r="K30">
            <v>0</v>
          </cell>
        </row>
        <row r="31">
          <cell r="K31">
            <v>0</v>
          </cell>
        </row>
        <row r="32">
          <cell r="K32">
            <v>5535.13</v>
          </cell>
        </row>
        <row r="33">
          <cell r="K33">
            <v>4534.96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0</v>
          </cell>
        </row>
        <row r="37">
          <cell r="K37">
            <v>0</v>
          </cell>
        </row>
        <row r="38">
          <cell r="K38">
            <v>1027.78</v>
          </cell>
        </row>
        <row r="39">
          <cell r="K39">
            <v>0</v>
          </cell>
        </row>
        <row r="40">
          <cell r="K40">
            <v>11862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69283</v>
          </cell>
        </row>
        <row r="45">
          <cell r="K45">
            <v>2157</v>
          </cell>
        </row>
        <row r="46">
          <cell r="K46">
            <v>2000</v>
          </cell>
        </row>
        <row r="47">
          <cell r="K47">
            <v>32757.129999999997</v>
          </cell>
        </row>
        <row r="48">
          <cell r="K48">
            <v>0</v>
          </cell>
        </row>
        <row r="49">
          <cell r="K49">
            <v>0</v>
          </cell>
        </row>
        <row r="50">
          <cell r="K50">
            <v>3300.2599999999998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25181.5</v>
          </cell>
        </row>
        <row r="54">
          <cell r="K54">
            <v>0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21378</v>
          </cell>
        </row>
        <row r="58">
          <cell r="K58">
            <v>0</v>
          </cell>
        </row>
        <row r="59">
          <cell r="K59">
            <v>302</v>
          </cell>
        </row>
        <row r="60">
          <cell r="K60">
            <v>0</v>
          </cell>
        </row>
        <row r="61">
          <cell r="K61">
            <v>1935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2265.4899999999998</v>
          </cell>
        </row>
        <row r="65">
          <cell r="K65">
            <v>3686.24</v>
          </cell>
        </row>
        <row r="66">
          <cell r="K66">
            <v>1149</v>
          </cell>
        </row>
        <row r="67">
          <cell r="K67">
            <v>0</v>
          </cell>
        </row>
        <row r="68">
          <cell r="K68">
            <v>0</v>
          </cell>
        </row>
        <row r="69">
          <cell r="K69">
            <v>0</v>
          </cell>
        </row>
        <row r="70">
          <cell r="K70">
            <v>8812.7400000000016</v>
          </cell>
        </row>
        <row r="71">
          <cell r="K71">
            <v>0</v>
          </cell>
        </row>
        <row r="72">
          <cell r="K72">
            <v>0</v>
          </cell>
        </row>
        <row r="73">
          <cell r="K73">
            <v>77746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0</v>
          </cell>
        </row>
        <row r="77">
          <cell r="K77">
            <v>0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23258.63</v>
          </cell>
        </row>
        <row r="81">
          <cell r="K81">
            <v>4949</v>
          </cell>
        </row>
        <row r="82">
          <cell r="K82">
            <v>3426.56</v>
          </cell>
        </row>
        <row r="83">
          <cell r="K83">
            <v>12795</v>
          </cell>
        </row>
        <row r="84">
          <cell r="K84">
            <v>1861</v>
          </cell>
        </row>
        <row r="85">
          <cell r="K85">
            <v>0</v>
          </cell>
        </row>
        <row r="86">
          <cell r="K86">
            <v>10547.36</v>
          </cell>
        </row>
        <row r="87">
          <cell r="K87">
            <v>72684</v>
          </cell>
        </row>
        <row r="88">
          <cell r="K88">
            <v>0</v>
          </cell>
        </row>
        <row r="89">
          <cell r="K89">
            <v>0</v>
          </cell>
        </row>
        <row r="90">
          <cell r="K90">
            <v>0</v>
          </cell>
        </row>
        <row r="91">
          <cell r="K91">
            <v>11940</v>
          </cell>
        </row>
        <row r="92">
          <cell r="K92">
            <v>16051</v>
          </cell>
        </row>
        <row r="93">
          <cell r="K93">
            <v>0</v>
          </cell>
        </row>
        <row r="94">
          <cell r="K94">
            <v>0</v>
          </cell>
        </row>
        <row r="95">
          <cell r="K95">
            <v>0</v>
          </cell>
        </row>
        <row r="96">
          <cell r="K96">
            <v>0</v>
          </cell>
        </row>
        <row r="97">
          <cell r="K97">
            <v>21333</v>
          </cell>
        </row>
        <row r="98">
          <cell r="K98">
            <v>8781</v>
          </cell>
        </row>
        <row r="99">
          <cell r="K99">
            <v>0</v>
          </cell>
        </row>
        <row r="100">
          <cell r="K100">
            <v>0</v>
          </cell>
        </row>
        <row r="101">
          <cell r="K101">
            <v>1800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14967.55</v>
          </cell>
        </row>
        <row r="105">
          <cell r="K105">
            <v>1305.5899999999999</v>
          </cell>
        </row>
        <row r="106">
          <cell r="K106">
            <v>62954</v>
          </cell>
        </row>
        <row r="107">
          <cell r="K107">
            <v>4938.68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2986.9700000000003</v>
          </cell>
        </row>
        <row r="111">
          <cell r="K111">
            <v>9413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22024.53</v>
          </cell>
        </row>
        <row r="115">
          <cell r="K115">
            <v>0</v>
          </cell>
        </row>
        <row r="116">
          <cell r="K116">
            <v>228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0">
          <cell r="K120">
            <v>0</v>
          </cell>
        </row>
        <row r="121">
          <cell r="K121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220604</v>
          </cell>
        </row>
        <row r="125">
          <cell r="K125">
            <v>0</v>
          </cell>
        </row>
        <row r="126">
          <cell r="K126">
            <v>0</v>
          </cell>
        </row>
        <row r="127">
          <cell r="K127">
            <v>0</v>
          </cell>
        </row>
        <row r="128">
          <cell r="K128">
            <v>0</v>
          </cell>
        </row>
        <row r="129">
          <cell r="K129">
            <v>6011</v>
          </cell>
        </row>
        <row r="130">
          <cell r="K130">
            <v>2697</v>
          </cell>
        </row>
        <row r="131">
          <cell r="K131">
            <v>0</v>
          </cell>
        </row>
        <row r="132">
          <cell r="K132">
            <v>3316</v>
          </cell>
        </row>
        <row r="133">
          <cell r="K133">
            <v>52238</v>
          </cell>
        </row>
        <row r="134">
          <cell r="K134">
            <v>2188.27</v>
          </cell>
        </row>
        <row r="135">
          <cell r="K135">
            <v>0</v>
          </cell>
        </row>
        <row r="136">
          <cell r="K136">
            <v>1200</v>
          </cell>
        </row>
        <row r="137">
          <cell r="K137">
            <v>15651.669999999998</v>
          </cell>
        </row>
        <row r="138">
          <cell r="K138">
            <v>0</v>
          </cell>
        </row>
        <row r="139">
          <cell r="K139">
            <v>0</v>
          </cell>
        </row>
        <row r="140">
          <cell r="K140">
            <v>33331.760000000002</v>
          </cell>
        </row>
        <row r="141">
          <cell r="K141">
            <v>0</v>
          </cell>
        </row>
        <row r="142">
          <cell r="K142">
            <v>16274</v>
          </cell>
        </row>
        <row r="143">
          <cell r="K143">
            <v>0</v>
          </cell>
        </row>
        <row r="144">
          <cell r="K144">
            <v>5715.97</v>
          </cell>
        </row>
        <row r="145">
          <cell r="K145">
            <v>0</v>
          </cell>
        </row>
        <row r="146">
          <cell r="K146">
            <v>17753</v>
          </cell>
        </row>
        <row r="147">
          <cell r="K147">
            <v>0</v>
          </cell>
        </row>
        <row r="148">
          <cell r="K148">
            <v>0</v>
          </cell>
        </row>
        <row r="149">
          <cell r="K149">
            <v>0</v>
          </cell>
        </row>
        <row r="150">
          <cell r="K150">
            <v>0</v>
          </cell>
        </row>
        <row r="151">
          <cell r="K151">
            <v>4078.76</v>
          </cell>
        </row>
        <row r="152">
          <cell r="K152">
            <v>0</v>
          </cell>
        </row>
        <row r="153">
          <cell r="K153">
            <v>175</v>
          </cell>
        </row>
        <row r="154">
          <cell r="K154">
            <v>0</v>
          </cell>
        </row>
        <row r="155">
          <cell r="K155">
            <v>0</v>
          </cell>
        </row>
        <row r="156">
          <cell r="K156">
            <v>0</v>
          </cell>
        </row>
        <row r="157">
          <cell r="K157">
            <v>0</v>
          </cell>
        </row>
        <row r="158">
          <cell r="K158">
            <v>4296</v>
          </cell>
        </row>
        <row r="159">
          <cell r="K159">
            <v>6728.62</v>
          </cell>
        </row>
        <row r="160">
          <cell r="K160">
            <v>9039.75</v>
          </cell>
        </row>
        <row r="161">
          <cell r="K161">
            <v>0</v>
          </cell>
        </row>
        <row r="162">
          <cell r="K162">
            <v>0</v>
          </cell>
        </row>
        <row r="163">
          <cell r="K163">
            <v>0</v>
          </cell>
        </row>
        <row r="164">
          <cell r="K164">
            <v>13756.35</v>
          </cell>
        </row>
        <row r="165">
          <cell r="K165">
            <v>14059.59</v>
          </cell>
        </row>
        <row r="166">
          <cell r="K166">
            <v>0</v>
          </cell>
        </row>
        <row r="167">
          <cell r="K167">
            <v>0</v>
          </cell>
        </row>
        <row r="168">
          <cell r="K168">
            <v>3284</v>
          </cell>
        </row>
        <row r="169">
          <cell r="K169">
            <v>0</v>
          </cell>
        </row>
        <row r="170">
          <cell r="K170">
            <v>20773.98</v>
          </cell>
        </row>
        <row r="171">
          <cell r="K171">
            <v>0</v>
          </cell>
        </row>
        <row r="172">
          <cell r="K172">
            <v>0</v>
          </cell>
        </row>
        <row r="173">
          <cell r="K173">
            <v>0</v>
          </cell>
        </row>
        <row r="174">
          <cell r="K174">
            <v>0</v>
          </cell>
        </row>
        <row r="175">
          <cell r="K175">
            <v>0</v>
          </cell>
        </row>
        <row r="176">
          <cell r="K176">
            <v>1049</v>
          </cell>
        </row>
        <row r="177">
          <cell r="K177">
            <v>0</v>
          </cell>
        </row>
        <row r="178">
          <cell r="K178">
            <v>80858.990000000005</v>
          </cell>
        </row>
        <row r="179">
          <cell r="K179">
            <v>0</v>
          </cell>
        </row>
        <row r="180">
          <cell r="K180">
            <v>0</v>
          </cell>
        </row>
        <row r="181">
          <cell r="K181">
            <v>0</v>
          </cell>
        </row>
        <row r="182">
          <cell r="K182">
            <v>716</v>
          </cell>
        </row>
        <row r="183">
          <cell r="K183">
            <v>0</v>
          </cell>
        </row>
        <row r="184">
          <cell r="K184">
            <v>0</v>
          </cell>
        </row>
        <row r="185">
          <cell r="K185">
            <v>21248.75</v>
          </cell>
        </row>
        <row r="186">
          <cell r="K186">
            <v>29041.91</v>
          </cell>
        </row>
        <row r="187">
          <cell r="K187">
            <v>0</v>
          </cell>
        </row>
        <row r="188">
          <cell r="K188">
            <v>0</v>
          </cell>
        </row>
        <row r="189">
          <cell r="K189">
            <v>0</v>
          </cell>
        </row>
        <row r="190">
          <cell r="K190">
            <v>3828</v>
          </cell>
        </row>
        <row r="191">
          <cell r="K191">
            <v>34763.800000000003</v>
          </cell>
        </row>
        <row r="192">
          <cell r="K192">
            <v>0</v>
          </cell>
        </row>
        <row r="193">
          <cell r="K193">
            <v>0</v>
          </cell>
        </row>
        <row r="194">
          <cell r="K194">
            <v>0</v>
          </cell>
        </row>
        <row r="195">
          <cell r="K195">
            <v>3300</v>
          </cell>
        </row>
        <row r="196">
          <cell r="K196">
            <v>26288</v>
          </cell>
        </row>
        <row r="197">
          <cell r="K197">
            <v>0</v>
          </cell>
        </row>
        <row r="198">
          <cell r="K198">
            <v>0</v>
          </cell>
        </row>
        <row r="199">
          <cell r="K199">
            <v>0</v>
          </cell>
        </row>
        <row r="200">
          <cell r="K200">
            <v>0</v>
          </cell>
        </row>
        <row r="201">
          <cell r="K201">
            <v>9265.64</v>
          </cell>
        </row>
        <row r="202">
          <cell r="K202">
            <v>22929</v>
          </cell>
        </row>
        <row r="203">
          <cell r="K203">
            <v>0</v>
          </cell>
        </row>
        <row r="204">
          <cell r="K204">
            <v>17806</v>
          </cell>
        </row>
        <row r="205">
          <cell r="K205">
            <v>705</v>
          </cell>
        </row>
        <row r="206">
          <cell r="K206">
            <v>0</v>
          </cell>
        </row>
        <row r="207">
          <cell r="K207">
            <v>1028</v>
          </cell>
        </row>
        <row r="208">
          <cell r="K208">
            <v>0</v>
          </cell>
        </row>
        <row r="209">
          <cell r="K209">
            <v>49301</v>
          </cell>
        </row>
        <row r="210">
          <cell r="K210">
            <v>116436</v>
          </cell>
        </row>
        <row r="211">
          <cell r="K211">
            <v>0</v>
          </cell>
        </row>
        <row r="212">
          <cell r="K212">
            <v>0</v>
          </cell>
        </row>
        <row r="213">
          <cell r="K213">
            <v>0</v>
          </cell>
        </row>
        <row r="214">
          <cell r="K214">
            <v>0</v>
          </cell>
        </row>
        <row r="215">
          <cell r="K215">
            <v>0</v>
          </cell>
        </row>
        <row r="216">
          <cell r="K216">
            <v>4797</v>
          </cell>
        </row>
        <row r="217">
          <cell r="K217">
            <v>35974.53</v>
          </cell>
        </row>
        <row r="218">
          <cell r="K218">
            <v>1804.05</v>
          </cell>
        </row>
        <row r="219">
          <cell r="K219">
            <v>0</v>
          </cell>
        </row>
        <row r="220">
          <cell r="K220">
            <v>0</v>
          </cell>
        </row>
        <row r="221">
          <cell r="K221">
            <v>0</v>
          </cell>
        </row>
        <row r="222">
          <cell r="K222">
            <v>0</v>
          </cell>
        </row>
        <row r="223">
          <cell r="K223">
            <v>56229</v>
          </cell>
        </row>
        <row r="224">
          <cell r="K224">
            <v>0</v>
          </cell>
        </row>
        <row r="225">
          <cell r="K225">
            <v>30146.910000000003</v>
          </cell>
        </row>
        <row r="226">
          <cell r="K226">
            <v>0</v>
          </cell>
        </row>
        <row r="227">
          <cell r="K227">
            <v>0</v>
          </cell>
        </row>
        <row r="228">
          <cell r="K228">
            <v>0</v>
          </cell>
        </row>
        <row r="229">
          <cell r="K229">
            <v>5496.29</v>
          </cell>
        </row>
        <row r="230">
          <cell r="K230">
            <v>1000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ickFactsSummary"/>
      <sheetName val="data-revenue"/>
      <sheetName val="data-expenditures"/>
      <sheetName val="data-outputmeasures"/>
      <sheetName val="data-usersatisfaction"/>
      <sheetName val="data-revenue (sorted)"/>
      <sheetName val="data-expenditures (sorted)"/>
      <sheetName val="data-outputmeasures (sorted)"/>
      <sheetName val="data-usersatisfaction (sorted)"/>
      <sheetName val="systems-revenue"/>
      <sheetName val="systems-expenditures"/>
      <sheetName val="systems-data"/>
      <sheetName val="Sheet2"/>
      <sheetName val="Sheet3"/>
    </sheetNames>
    <sheetDataSet>
      <sheetData sheetId="0"/>
      <sheetData sheetId="1">
        <row r="2">
          <cell r="B2">
            <v>545</v>
          </cell>
        </row>
        <row r="3">
          <cell r="B3">
            <v>656</v>
          </cell>
        </row>
        <row r="4">
          <cell r="B4">
            <v>38091</v>
          </cell>
        </row>
        <row r="5">
          <cell r="B5">
            <v>884</v>
          </cell>
        </row>
        <row r="6">
          <cell r="B6">
            <v>851</v>
          </cell>
        </row>
        <row r="7">
          <cell r="B7">
            <v>197</v>
          </cell>
        </row>
        <row r="8">
          <cell r="B8">
            <v>172</v>
          </cell>
        </row>
        <row r="9">
          <cell r="B9">
            <v>465</v>
          </cell>
        </row>
        <row r="10">
          <cell r="B10">
            <v>224</v>
          </cell>
        </row>
        <row r="11">
          <cell r="B11">
            <v>2734</v>
          </cell>
        </row>
        <row r="12">
          <cell r="B12">
            <v>7592</v>
          </cell>
        </row>
        <row r="13">
          <cell r="B13">
            <v>8721</v>
          </cell>
        </row>
        <row r="14">
          <cell r="B14">
            <v>613</v>
          </cell>
        </row>
        <row r="15">
          <cell r="B15">
            <v>10054</v>
          </cell>
        </row>
        <row r="16">
          <cell r="B16">
            <v>868</v>
          </cell>
        </row>
        <row r="17">
          <cell r="B17">
            <v>1390</v>
          </cell>
        </row>
        <row r="18">
          <cell r="B18">
            <v>374</v>
          </cell>
        </row>
        <row r="19">
          <cell r="B19">
            <v>11794</v>
          </cell>
        </row>
        <row r="20">
          <cell r="B20">
            <v>2264</v>
          </cell>
        </row>
        <row r="21">
          <cell r="B21">
            <v>837</v>
          </cell>
        </row>
        <row r="22">
          <cell r="B22">
            <v>1132</v>
          </cell>
        </row>
        <row r="23">
          <cell r="B23">
            <v>561</v>
          </cell>
        </row>
        <row r="24">
          <cell r="B24">
            <v>3811</v>
          </cell>
        </row>
        <row r="25">
          <cell r="B25">
            <v>351</v>
          </cell>
        </row>
        <row r="26">
          <cell r="B26">
            <v>1610</v>
          </cell>
        </row>
        <row r="27">
          <cell r="B27">
            <v>5610</v>
          </cell>
        </row>
        <row r="28">
          <cell r="B28">
            <v>1534</v>
          </cell>
        </row>
        <row r="29">
          <cell r="B29">
            <v>6470</v>
          </cell>
        </row>
        <row r="30">
          <cell r="B30">
            <v>9047</v>
          </cell>
        </row>
        <row r="31">
          <cell r="B31">
            <v>1868</v>
          </cell>
        </row>
        <row r="32">
          <cell r="B32">
            <v>1236</v>
          </cell>
        </row>
        <row r="33">
          <cell r="B33">
            <v>918</v>
          </cell>
        </row>
        <row r="34">
          <cell r="B34">
            <v>7040</v>
          </cell>
        </row>
        <row r="35">
          <cell r="B35">
            <v>579</v>
          </cell>
        </row>
        <row r="36">
          <cell r="B36">
            <v>13581</v>
          </cell>
        </row>
        <row r="37">
          <cell r="B37">
            <v>1215</v>
          </cell>
        </row>
        <row r="38">
          <cell r="B38">
            <v>1065455</v>
          </cell>
        </row>
        <row r="39">
          <cell r="B39">
            <v>2033</v>
          </cell>
        </row>
        <row r="40">
          <cell r="B40">
            <v>16543</v>
          </cell>
        </row>
        <row r="41">
          <cell r="B41">
            <v>12226</v>
          </cell>
        </row>
        <row r="42">
          <cell r="B42">
            <v>570</v>
          </cell>
        </row>
        <row r="43">
          <cell r="B43">
            <v>3578</v>
          </cell>
        </row>
        <row r="44">
          <cell r="B44">
            <v>261</v>
          </cell>
        </row>
        <row r="45">
          <cell r="B45">
            <v>515</v>
          </cell>
        </row>
        <row r="46">
          <cell r="B46">
            <v>2656</v>
          </cell>
        </row>
        <row r="47">
          <cell r="B47">
            <v>931</v>
          </cell>
        </row>
        <row r="48">
          <cell r="B48">
            <v>126</v>
          </cell>
        </row>
        <row r="49">
          <cell r="B49">
            <v>384</v>
          </cell>
        </row>
        <row r="50">
          <cell r="B50">
            <v>321</v>
          </cell>
        </row>
        <row r="51">
          <cell r="B51">
            <v>13760</v>
          </cell>
        </row>
        <row r="52">
          <cell r="B52">
            <v>3700</v>
          </cell>
        </row>
        <row r="53">
          <cell r="B53">
            <v>610</v>
          </cell>
        </row>
        <row r="54">
          <cell r="B54">
            <v>6943</v>
          </cell>
        </row>
        <row r="55">
          <cell r="B55">
            <v>15424</v>
          </cell>
        </row>
        <row r="56">
          <cell r="B56">
            <v>13924</v>
          </cell>
        </row>
        <row r="57">
          <cell r="B57">
            <v>739</v>
          </cell>
        </row>
        <row r="58">
          <cell r="B58">
            <v>1015</v>
          </cell>
        </row>
        <row r="59">
          <cell r="B59">
            <v>305</v>
          </cell>
        </row>
        <row r="60">
          <cell r="B60">
            <v>463</v>
          </cell>
        </row>
        <row r="61">
          <cell r="B61">
            <v>2648</v>
          </cell>
        </row>
        <row r="62">
          <cell r="B62">
            <v>5749</v>
          </cell>
        </row>
        <row r="63">
          <cell r="B63">
            <v>175</v>
          </cell>
        </row>
        <row r="64">
          <cell r="B64">
            <v>818</v>
          </cell>
        </row>
        <row r="65">
          <cell r="B65">
            <v>765</v>
          </cell>
        </row>
        <row r="66">
          <cell r="B66">
            <v>207</v>
          </cell>
        </row>
        <row r="67">
          <cell r="B67">
            <v>6534</v>
          </cell>
        </row>
        <row r="68">
          <cell r="B68">
            <v>4599</v>
          </cell>
        </row>
        <row r="69">
          <cell r="B69">
            <v>224</v>
          </cell>
        </row>
        <row r="70">
          <cell r="B70">
            <v>6893</v>
          </cell>
        </row>
        <row r="71">
          <cell r="B71">
            <v>7932</v>
          </cell>
        </row>
        <row r="72">
          <cell r="B72">
            <v>978</v>
          </cell>
        </row>
        <row r="73">
          <cell r="B73">
            <v>1002</v>
          </cell>
        </row>
        <row r="74">
          <cell r="B74">
            <v>155</v>
          </cell>
        </row>
        <row r="75">
          <cell r="B75">
            <v>393</v>
          </cell>
        </row>
        <row r="76">
          <cell r="B76">
            <v>782439</v>
          </cell>
        </row>
        <row r="77">
          <cell r="B77">
            <v>8365</v>
          </cell>
        </row>
        <row r="78">
          <cell r="B78">
            <v>1512</v>
          </cell>
        </row>
        <row r="79">
          <cell r="B79">
            <v>338</v>
          </cell>
        </row>
        <row r="80">
          <cell r="B80">
            <v>136</v>
          </cell>
        </row>
        <row r="81">
          <cell r="B81">
            <v>5153</v>
          </cell>
        </row>
        <row r="82">
          <cell r="B82">
            <v>941</v>
          </cell>
        </row>
        <row r="83">
          <cell r="B83">
            <v>524</v>
          </cell>
        </row>
        <row r="84">
          <cell r="B84">
            <v>895</v>
          </cell>
        </row>
        <row r="85">
          <cell r="B85">
            <v>3072</v>
          </cell>
        </row>
        <row r="86">
          <cell r="B86">
            <v>17469</v>
          </cell>
        </row>
        <row r="87">
          <cell r="B87">
            <v>2278</v>
          </cell>
        </row>
        <row r="88">
          <cell r="B88">
            <v>134</v>
          </cell>
        </row>
        <row r="89">
          <cell r="B89">
            <v>2848</v>
          </cell>
        </row>
        <row r="90">
          <cell r="B90">
            <v>280</v>
          </cell>
        </row>
        <row r="91">
          <cell r="B91">
            <v>3783</v>
          </cell>
        </row>
        <row r="92">
          <cell r="B92">
            <v>50227</v>
          </cell>
        </row>
        <row r="93">
          <cell r="B93">
            <v>17989</v>
          </cell>
        </row>
        <row r="94">
          <cell r="B94">
            <v>445</v>
          </cell>
        </row>
        <row r="95">
          <cell r="B95">
            <v>2537</v>
          </cell>
        </row>
        <row r="96">
          <cell r="B96">
            <v>2847</v>
          </cell>
        </row>
        <row r="97">
          <cell r="B97">
            <v>761</v>
          </cell>
        </row>
        <row r="98">
          <cell r="B98">
            <v>429</v>
          </cell>
        </row>
        <row r="99">
          <cell r="B99">
            <v>153</v>
          </cell>
        </row>
        <row r="100">
          <cell r="B100">
            <v>3887</v>
          </cell>
        </row>
        <row r="101">
          <cell r="B101">
            <v>2836</v>
          </cell>
        </row>
        <row r="102">
          <cell r="B102">
            <v>11346</v>
          </cell>
        </row>
        <row r="103">
          <cell r="B103">
            <v>430</v>
          </cell>
        </row>
        <row r="104">
          <cell r="B104">
            <v>9825</v>
          </cell>
        </row>
        <row r="105">
          <cell r="B105">
            <v>398</v>
          </cell>
        </row>
        <row r="106">
          <cell r="B106">
            <v>266</v>
          </cell>
        </row>
        <row r="107">
          <cell r="B107">
            <v>187</v>
          </cell>
        </row>
        <row r="108">
          <cell r="B108">
            <v>821</v>
          </cell>
        </row>
        <row r="109">
          <cell r="B109">
            <v>7883</v>
          </cell>
        </row>
        <row r="110">
          <cell r="B110">
            <v>444</v>
          </cell>
        </row>
        <row r="111">
          <cell r="B111">
            <v>1243</v>
          </cell>
        </row>
        <row r="112">
          <cell r="B112">
            <v>4745</v>
          </cell>
        </row>
        <row r="113">
          <cell r="B113">
            <v>1019</v>
          </cell>
        </row>
        <row r="114">
          <cell r="B114">
            <v>219</v>
          </cell>
        </row>
        <row r="115">
          <cell r="B115">
            <v>808</v>
          </cell>
        </row>
        <row r="116">
          <cell r="B116">
            <v>9123</v>
          </cell>
        </row>
        <row r="117">
          <cell r="B117">
            <v>10220</v>
          </cell>
        </row>
        <row r="118">
          <cell r="B118">
            <v>11733</v>
          </cell>
        </row>
        <row r="119">
          <cell r="B119">
            <v>1664</v>
          </cell>
        </row>
        <row r="120">
          <cell r="B120">
            <v>3925</v>
          </cell>
        </row>
        <row r="121">
          <cell r="B121">
            <v>21597</v>
          </cell>
        </row>
        <row r="122">
          <cell r="B122">
            <v>12730</v>
          </cell>
        </row>
        <row r="123">
          <cell r="B123">
            <v>85492</v>
          </cell>
        </row>
        <row r="124">
          <cell r="B124">
            <v>741</v>
          </cell>
        </row>
        <row r="125">
          <cell r="B125">
            <v>17402</v>
          </cell>
        </row>
        <row r="126">
          <cell r="B126">
            <v>175</v>
          </cell>
        </row>
        <row r="127">
          <cell r="B127">
            <v>334</v>
          </cell>
        </row>
        <row r="128">
          <cell r="B128">
            <v>240</v>
          </cell>
        </row>
        <row r="129">
          <cell r="B129">
            <v>10002</v>
          </cell>
        </row>
        <row r="130">
          <cell r="B130">
            <v>2254</v>
          </cell>
        </row>
        <row r="131">
          <cell r="B131">
            <v>1493</v>
          </cell>
        </row>
        <row r="132">
          <cell r="B132">
            <v>761</v>
          </cell>
        </row>
        <row r="133">
          <cell r="B133">
            <v>569</v>
          </cell>
        </row>
        <row r="134">
          <cell r="B134">
            <v>1474</v>
          </cell>
        </row>
        <row r="135">
          <cell r="B135">
            <v>824</v>
          </cell>
        </row>
        <row r="136">
          <cell r="B136">
            <v>61097</v>
          </cell>
        </row>
        <row r="137">
          <cell r="B137">
            <v>846</v>
          </cell>
        </row>
        <row r="138">
          <cell r="B138">
            <v>2125</v>
          </cell>
        </row>
        <row r="139">
          <cell r="B139">
            <v>122</v>
          </cell>
        </row>
        <row r="140">
          <cell r="B140">
            <v>7636</v>
          </cell>
        </row>
        <row r="141">
          <cell r="B141">
            <v>253</v>
          </cell>
        </row>
        <row r="142">
          <cell r="B142">
            <v>823</v>
          </cell>
        </row>
        <row r="143">
          <cell r="B143">
            <v>373</v>
          </cell>
        </row>
        <row r="144">
          <cell r="B144">
            <v>2124</v>
          </cell>
        </row>
        <row r="145">
          <cell r="B145">
            <v>530</v>
          </cell>
        </row>
        <row r="146">
          <cell r="B146">
            <v>7101</v>
          </cell>
        </row>
        <row r="147">
          <cell r="B147">
            <v>21690</v>
          </cell>
        </row>
        <row r="148">
          <cell r="B148">
            <v>7248</v>
          </cell>
        </row>
        <row r="149">
          <cell r="B149">
            <v>875</v>
          </cell>
        </row>
        <row r="150">
          <cell r="B150">
            <v>3259</v>
          </cell>
        </row>
        <row r="151">
          <cell r="B151">
            <v>1190</v>
          </cell>
        </row>
        <row r="152">
          <cell r="B152">
            <v>183</v>
          </cell>
        </row>
        <row r="153">
          <cell r="B153">
            <v>30089</v>
          </cell>
        </row>
        <row r="154">
          <cell r="B154">
            <v>1487</v>
          </cell>
        </row>
        <row r="155">
          <cell r="B155">
            <v>6315</v>
          </cell>
        </row>
        <row r="156">
          <cell r="B156">
            <v>2114</v>
          </cell>
        </row>
        <row r="157">
          <cell r="B157">
            <v>1592</v>
          </cell>
        </row>
        <row r="158">
          <cell r="B158">
            <v>7240</v>
          </cell>
        </row>
        <row r="159">
          <cell r="B159">
            <v>6576</v>
          </cell>
        </row>
        <row r="160">
          <cell r="B160">
            <v>2078</v>
          </cell>
        </row>
        <row r="161">
          <cell r="B161">
            <v>2547</v>
          </cell>
        </row>
        <row r="162">
          <cell r="B162">
            <v>1082</v>
          </cell>
        </row>
        <row r="163">
          <cell r="B163">
            <v>3674</v>
          </cell>
        </row>
        <row r="164">
          <cell r="B164">
            <v>89891</v>
          </cell>
        </row>
        <row r="165">
          <cell r="B165">
            <v>5096</v>
          </cell>
        </row>
        <row r="166">
          <cell r="B166">
            <v>2192</v>
          </cell>
        </row>
        <row r="167">
          <cell r="B167">
            <v>2496</v>
          </cell>
        </row>
        <row r="168">
          <cell r="B168">
            <v>7231</v>
          </cell>
        </row>
        <row r="169">
          <cell r="B169">
            <v>349</v>
          </cell>
        </row>
        <row r="170">
          <cell r="B170">
            <v>388</v>
          </cell>
        </row>
        <row r="171">
          <cell r="B171">
            <v>638</v>
          </cell>
        </row>
        <row r="172">
          <cell r="B172">
            <v>458</v>
          </cell>
        </row>
        <row r="173">
          <cell r="B173">
            <v>203</v>
          </cell>
        </row>
        <row r="174">
          <cell r="B174">
            <v>891</v>
          </cell>
        </row>
        <row r="175">
          <cell r="B175">
            <v>2255</v>
          </cell>
        </row>
        <row r="176">
          <cell r="B176">
            <v>4330</v>
          </cell>
        </row>
        <row r="177">
          <cell r="B177">
            <v>9851</v>
          </cell>
        </row>
        <row r="178">
          <cell r="B178">
            <v>1010</v>
          </cell>
        </row>
        <row r="179">
          <cell r="B179">
            <v>1148</v>
          </cell>
        </row>
        <row r="180">
          <cell r="B180">
            <v>23326</v>
          </cell>
        </row>
        <row r="181">
          <cell r="B181">
            <v>58501</v>
          </cell>
        </row>
        <row r="182">
          <cell r="B182">
            <v>5441</v>
          </cell>
        </row>
        <row r="183">
          <cell r="B183">
            <v>5925</v>
          </cell>
        </row>
        <row r="184">
          <cell r="B184">
            <v>380</v>
          </cell>
        </row>
        <row r="185">
          <cell r="B185">
            <v>497</v>
          </cell>
        </row>
        <row r="186">
          <cell r="B186">
            <v>11059</v>
          </cell>
        </row>
        <row r="187">
          <cell r="B187">
            <v>1106</v>
          </cell>
        </row>
        <row r="188">
          <cell r="B188">
            <v>12363</v>
          </cell>
        </row>
        <row r="189">
          <cell r="B189">
            <v>87998</v>
          </cell>
        </row>
        <row r="190">
          <cell r="B190">
            <v>11838</v>
          </cell>
        </row>
        <row r="191">
          <cell r="B191">
            <v>2518</v>
          </cell>
        </row>
        <row r="192">
          <cell r="B192">
            <v>1858</v>
          </cell>
        </row>
        <row r="193">
          <cell r="B193">
            <v>11115</v>
          </cell>
        </row>
        <row r="194">
          <cell r="B194">
            <v>7821</v>
          </cell>
        </row>
        <row r="195">
          <cell r="B195">
            <v>6714</v>
          </cell>
        </row>
        <row r="196">
          <cell r="B196">
            <v>505</v>
          </cell>
        </row>
        <row r="197">
          <cell r="B197">
            <v>3042</v>
          </cell>
        </row>
        <row r="198">
          <cell r="B198">
            <v>945</v>
          </cell>
        </row>
        <row r="199">
          <cell r="B199">
            <v>3322</v>
          </cell>
        </row>
        <row r="200">
          <cell r="B200">
            <v>405</v>
          </cell>
        </row>
        <row r="201">
          <cell r="B201">
            <v>1876</v>
          </cell>
        </row>
        <row r="202">
          <cell r="B202">
            <v>1113</v>
          </cell>
        </row>
        <row r="203">
          <cell r="B203">
            <v>1232</v>
          </cell>
        </row>
        <row r="204">
          <cell r="B204">
            <v>1884</v>
          </cell>
        </row>
        <row r="205">
          <cell r="B205">
            <v>1069</v>
          </cell>
        </row>
        <row r="206">
          <cell r="B206">
            <v>5834</v>
          </cell>
        </row>
        <row r="207">
          <cell r="B207">
            <v>4472</v>
          </cell>
        </row>
        <row r="208">
          <cell r="B208">
            <v>293</v>
          </cell>
        </row>
        <row r="209">
          <cell r="B209">
            <v>1085</v>
          </cell>
        </row>
        <row r="210">
          <cell r="B210">
            <v>274</v>
          </cell>
        </row>
        <row r="211">
          <cell r="B211">
            <v>1940</v>
          </cell>
        </row>
        <row r="212">
          <cell r="B212">
            <v>3830</v>
          </cell>
        </row>
        <row r="213">
          <cell r="B213">
            <v>662</v>
          </cell>
        </row>
        <row r="214">
          <cell r="B214">
            <v>5775</v>
          </cell>
        </row>
        <row r="215">
          <cell r="B215">
            <v>696</v>
          </cell>
        </row>
        <row r="216">
          <cell r="B216">
            <v>383</v>
          </cell>
        </row>
        <row r="217">
          <cell r="B217">
            <v>278</v>
          </cell>
        </row>
        <row r="218">
          <cell r="B218">
            <v>1443</v>
          </cell>
        </row>
        <row r="219">
          <cell r="B219">
            <v>11874</v>
          </cell>
        </row>
        <row r="220">
          <cell r="B220">
            <v>12285</v>
          </cell>
        </row>
        <row r="221">
          <cell r="B221">
            <v>10535</v>
          </cell>
        </row>
        <row r="222">
          <cell r="B222">
            <v>9202</v>
          </cell>
        </row>
        <row r="223">
          <cell r="B223">
            <v>295</v>
          </cell>
        </row>
        <row r="224">
          <cell r="B224">
            <v>89950</v>
          </cell>
        </row>
        <row r="225">
          <cell r="B225">
            <v>4158</v>
          </cell>
        </row>
        <row r="226">
          <cell r="B226">
            <v>10045</v>
          </cell>
        </row>
        <row r="227">
          <cell r="B227">
            <v>170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Expenditures"/>
      <sheetName val="OutputMeasures"/>
      <sheetName val="UserSatisfaction"/>
      <sheetName val="Systems - Revenue"/>
      <sheetName val="Systems - Expenditures"/>
      <sheetName val="Systems - Outputs"/>
    </sheetNames>
    <sheetDataSet>
      <sheetData sheetId="0">
        <row r="2">
          <cell r="B2">
            <v>495</v>
          </cell>
        </row>
        <row r="3">
          <cell r="B3">
            <v>653</v>
          </cell>
        </row>
        <row r="4">
          <cell r="B4">
            <v>45711</v>
          </cell>
        </row>
        <row r="5">
          <cell r="B5">
            <v>865</v>
          </cell>
        </row>
        <row r="6">
          <cell r="B6">
            <v>830</v>
          </cell>
        </row>
        <row r="7">
          <cell r="B7">
            <v>174</v>
          </cell>
        </row>
        <row r="8">
          <cell r="B8">
            <v>207</v>
          </cell>
        </row>
        <row r="9">
          <cell r="B9">
            <v>379</v>
          </cell>
        </row>
        <row r="10">
          <cell r="B10">
            <v>188</v>
          </cell>
        </row>
        <row r="11">
          <cell r="B11">
            <v>2990</v>
          </cell>
        </row>
        <row r="12">
          <cell r="B12">
            <v>7662</v>
          </cell>
        </row>
        <row r="13">
          <cell r="B13">
            <v>8244</v>
          </cell>
        </row>
        <row r="14">
          <cell r="B14">
            <v>812</v>
          </cell>
        </row>
        <row r="15">
          <cell r="B15">
            <v>10528</v>
          </cell>
        </row>
        <row r="16">
          <cell r="B16">
            <v>873</v>
          </cell>
        </row>
        <row r="17">
          <cell r="B17">
            <v>1282</v>
          </cell>
        </row>
        <row r="18">
          <cell r="B18">
            <v>403</v>
          </cell>
        </row>
        <row r="19">
          <cell r="B19">
            <v>13977</v>
          </cell>
        </row>
        <row r="20">
          <cell r="B20">
            <v>2365</v>
          </cell>
        </row>
        <row r="21">
          <cell r="B21">
            <v>785</v>
          </cell>
        </row>
        <row r="22">
          <cell r="B22">
            <v>1073</v>
          </cell>
        </row>
        <row r="23">
          <cell r="B23">
            <v>526</v>
          </cell>
        </row>
        <row r="24">
          <cell r="B24">
            <v>4194</v>
          </cell>
        </row>
        <row r="25">
          <cell r="B25">
            <v>364</v>
          </cell>
        </row>
        <row r="26">
          <cell r="B26">
            <v>1582</v>
          </cell>
        </row>
        <row r="27">
          <cell r="B27">
            <v>6767</v>
          </cell>
        </row>
        <row r="28">
          <cell r="B28">
            <v>1488</v>
          </cell>
        </row>
        <row r="29">
          <cell r="B29">
            <v>6837</v>
          </cell>
        </row>
        <row r="30">
          <cell r="B30">
            <v>10101</v>
          </cell>
        </row>
        <row r="31">
          <cell r="B31">
            <v>2025</v>
          </cell>
        </row>
        <row r="32">
          <cell r="B32">
            <v>1241</v>
          </cell>
        </row>
        <row r="33">
          <cell r="B33">
            <v>916</v>
          </cell>
        </row>
        <row r="34">
          <cell r="B34">
            <v>7201</v>
          </cell>
        </row>
        <row r="35">
          <cell r="B35">
            <v>581</v>
          </cell>
        </row>
        <row r="36">
          <cell r="B36">
            <v>13676</v>
          </cell>
        </row>
        <row r="37">
          <cell r="B37">
            <v>1298</v>
          </cell>
        </row>
        <row r="38">
          <cell r="B38">
            <v>1120225</v>
          </cell>
        </row>
        <row r="39">
          <cell r="B39">
            <v>1970</v>
          </cell>
        </row>
        <row r="40">
          <cell r="B40">
            <v>17286</v>
          </cell>
        </row>
        <row r="41">
          <cell r="B41">
            <v>12317</v>
          </cell>
        </row>
        <row r="42">
          <cell r="B42">
            <v>592</v>
          </cell>
        </row>
        <row r="43">
          <cell r="B43">
            <v>3580</v>
          </cell>
        </row>
        <row r="44">
          <cell r="B44">
            <v>367</v>
          </cell>
        </row>
        <row r="45">
          <cell r="B45">
            <v>501</v>
          </cell>
        </row>
        <row r="46">
          <cell r="B46">
            <v>3442</v>
          </cell>
        </row>
        <row r="47">
          <cell r="B47">
            <v>932</v>
          </cell>
        </row>
        <row r="48">
          <cell r="B48">
            <v>134</v>
          </cell>
        </row>
        <row r="49">
          <cell r="B49">
            <v>378</v>
          </cell>
        </row>
        <row r="50">
          <cell r="B50">
            <v>340</v>
          </cell>
        </row>
        <row r="51">
          <cell r="B51">
            <v>15352</v>
          </cell>
        </row>
        <row r="52">
          <cell r="B52">
            <v>3758</v>
          </cell>
        </row>
        <row r="53">
          <cell r="B53">
            <v>675</v>
          </cell>
        </row>
        <row r="54">
          <cell r="B54">
            <v>7493</v>
          </cell>
        </row>
        <row r="55">
          <cell r="B55">
            <v>17580</v>
          </cell>
        </row>
        <row r="56">
          <cell r="B56">
            <v>14400</v>
          </cell>
        </row>
        <row r="57">
          <cell r="B57">
            <v>722</v>
          </cell>
        </row>
        <row r="58">
          <cell r="B58">
            <v>947</v>
          </cell>
        </row>
        <row r="59">
          <cell r="B59">
            <v>277</v>
          </cell>
        </row>
        <row r="60">
          <cell r="B60">
            <v>457</v>
          </cell>
        </row>
        <row r="61">
          <cell r="B61">
            <v>2853</v>
          </cell>
        </row>
        <row r="62">
          <cell r="B62">
            <v>5565</v>
          </cell>
        </row>
        <row r="63">
          <cell r="B63">
            <v>167</v>
          </cell>
        </row>
        <row r="64">
          <cell r="B64">
            <v>807</v>
          </cell>
        </row>
        <row r="65">
          <cell r="B65">
            <v>830</v>
          </cell>
        </row>
        <row r="66">
          <cell r="B66">
            <v>186</v>
          </cell>
        </row>
        <row r="67">
          <cell r="B67">
            <v>6510</v>
          </cell>
        </row>
        <row r="68">
          <cell r="B68">
            <v>4957</v>
          </cell>
        </row>
        <row r="69">
          <cell r="B69">
            <v>259</v>
          </cell>
        </row>
        <row r="70">
          <cell r="B70">
            <v>7049</v>
          </cell>
        </row>
        <row r="71">
          <cell r="B71">
            <v>8029</v>
          </cell>
        </row>
        <row r="72">
          <cell r="B72">
            <v>992</v>
          </cell>
        </row>
        <row r="73">
          <cell r="B73">
            <v>1125</v>
          </cell>
        </row>
        <row r="74">
          <cell r="B74">
            <v>168</v>
          </cell>
        </row>
        <row r="75">
          <cell r="B75">
            <v>401</v>
          </cell>
        </row>
        <row r="76">
          <cell r="B76">
            <v>817498</v>
          </cell>
        </row>
        <row r="77">
          <cell r="B77">
            <v>8646</v>
          </cell>
        </row>
        <row r="78">
          <cell r="B78">
            <v>1571</v>
          </cell>
        </row>
        <row r="79">
          <cell r="B79">
            <v>320</v>
          </cell>
        </row>
        <row r="80">
          <cell r="B80">
            <v>188</v>
          </cell>
        </row>
        <row r="81">
          <cell r="B81">
            <v>4835</v>
          </cell>
        </row>
        <row r="82">
          <cell r="B82">
            <v>1075</v>
          </cell>
        </row>
        <row r="83">
          <cell r="B83">
            <v>526</v>
          </cell>
        </row>
        <row r="84">
          <cell r="B84">
            <v>831</v>
          </cell>
        </row>
        <row r="85">
          <cell r="B85">
            <v>3117</v>
          </cell>
        </row>
        <row r="86">
          <cell r="B86">
            <v>20475</v>
          </cell>
        </row>
        <row r="87">
          <cell r="B87">
            <v>1969</v>
          </cell>
        </row>
        <row r="88">
          <cell r="B88">
            <v>119</v>
          </cell>
        </row>
        <row r="89">
          <cell r="B89">
            <v>3030</v>
          </cell>
        </row>
        <row r="90">
          <cell r="B90">
            <v>287</v>
          </cell>
        </row>
        <row r="91">
          <cell r="B91">
            <v>4319</v>
          </cell>
        </row>
        <row r="92">
          <cell r="B92">
            <v>55032</v>
          </cell>
        </row>
        <row r="93">
          <cell r="B93">
            <v>20347</v>
          </cell>
        </row>
        <row r="94">
          <cell r="B94">
            <v>447</v>
          </cell>
        </row>
        <row r="95">
          <cell r="B95">
            <v>2515</v>
          </cell>
        </row>
        <row r="96">
          <cell r="B96">
            <v>2673</v>
          </cell>
        </row>
        <row r="97">
          <cell r="B97">
            <v>639</v>
          </cell>
        </row>
        <row r="98">
          <cell r="B98">
            <v>425</v>
          </cell>
        </row>
        <row r="99">
          <cell r="B99">
            <v>151</v>
          </cell>
        </row>
        <row r="100">
          <cell r="B100">
            <v>3641</v>
          </cell>
        </row>
        <row r="101">
          <cell r="B101">
            <v>2600</v>
          </cell>
        </row>
        <row r="102">
          <cell r="B102">
            <v>12920</v>
          </cell>
        </row>
        <row r="103">
          <cell r="B103">
            <v>380</v>
          </cell>
        </row>
        <row r="104">
          <cell r="B104">
            <v>9640</v>
          </cell>
        </row>
        <row r="105">
          <cell r="B105">
            <v>381</v>
          </cell>
        </row>
        <row r="106">
          <cell r="B106">
            <v>258</v>
          </cell>
        </row>
        <row r="107">
          <cell r="B107">
            <v>176</v>
          </cell>
        </row>
        <row r="108">
          <cell r="B108">
            <v>820</v>
          </cell>
        </row>
        <row r="109">
          <cell r="B109">
            <v>7922</v>
          </cell>
        </row>
        <row r="110">
          <cell r="B110">
            <v>220</v>
          </cell>
        </row>
        <row r="111">
          <cell r="B111">
            <v>457</v>
          </cell>
        </row>
        <row r="112">
          <cell r="B112">
            <v>1162</v>
          </cell>
        </row>
        <row r="113">
          <cell r="B113">
            <v>5236</v>
          </cell>
        </row>
        <row r="114">
          <cell r="B114">
            <v>981</v>
          </cell>
        </row>
        <row r="115">
          <cell r="B115">
            <v>892</v>
          </cell>
        </row>
        <row r="116">
          <cell r="B116">
            <v>8397</v>
          </cell>
        </row>
        <row r="117">
          <cell r="B117">
            <v>10260</v>
          </cell>
        </row>
        <row r="118">
          <cell r="B118">
            <v>11707</v>
          </cell>
        </row>
        <row r="119">
          <cell r="B119">
            <v>1753</v>
          </cell>
        </row>
        <row r="120">
          <cell r="B120">
            <v>3872</v>
          </cell>
        </row>
        <row r="121">
          <cell r="B121">
            <v>25482</v>
          </cell>
        </row>
        <row r="122">
          <cell r="B122">
            <v>13541</v>
          </cell>
        </row>
        <row r="123">
          <cell r="B123">
            <v>89074</v>
          </cell>
        </row>
        <row r="124">
          <cell r="B124">
            <v>725</v>
          </cell>
        </row>
        <row r="125">
          <cell r="B125">
            <v>18032</v>
          </cell>
        </row>
        <row r="126">
          <cell r="B126">
            <v>173</v>
          </cell>
        </row>
        <row r="127">
          <cell r="B127">
            <v>307</v>
          </cell>
        </row>
        <row r="128">
          <cell r="B128">
            <v>233</v>
          </cell>
        </row>
        <row r="129">
          <cell r="B129">
            <v>10927</v>
          </cell>
        </row>
        <row r="130">
          <cell r="B130">
            <v>2217</v>
          </cell>
        </row>
        <row r="131">
          <cell r="B131">
            <v>1164</v>
          </cell>
        </row>
        <row r="132">
          <cell r="B132">
            <v>803</v>
          </cell>
        </row>
        <row r="133">
          <cell r="B133">
            <v>612</v>
          </cell>
        </row>
        <row r="134">
          <cell r="B134">
            <v>1398</v>
          </cell>
        </row>
        <row r="135">
          <cell r="B135">
            <v>809</v>
          </cell>
        </row>
        <row r="136">
          <cell r="B136">
            <v>61180</v>
          </cell>
        </row>
        <row r="137">
          <cell r="B137">
            <v>811</v>
          </cell>
        </row>
        <row r="138">
          <cell r="B138">
            <v>2092</v>
          </cell>
        </row>
        <row r="139">
          <cell r="B139">
            <v>122</v>
          </cell>
        </row>
        <row r="140">
          <cell r="B140">
            <v>8569</v>
          </cell>
        </row>
        <row r="141">
          <cell r="B141">
            <v>245</v>
          </cell>
        </row>
        <row r="142">
          <cell r="B142">
            <v>855</v>
          </cell>
        </row>
        <row r="143">
          <cell r="B143">
            <v>362</v>
          </cell>
        </row>
        <row r="144">
          <cell r="B144">
            <v>2132</v>
          </cell>
        </row>
        <row r="145">
          <cell r="B145">
            <v>6786</v>
          </cell>
        </row>
        <row r="146">
          <cell r="B146">
            <v>24962</v>
          </cell>
        </row>
        <row r="147">
          <cell r="B147">
            <v>8235</v>
          </cell>
        </row>
        <row r="148">
          <cell r="B148">
            <v>1039</v>
          </cell>
        </row>
        <row r="149">
          <cell r="B149">
            <v>3074</v>
          </cell>
        </row>
        <row r="150">
          <cell r="B150">
            <v>1070</v>
          </cell>
        </row>
        <row r="151">
          <cell r="B151">
            <v>174</v>
          </cell>
        </row>
        <row r="152">
          <cell r="B152">
            <v>30568</v>
          </cell>
        </row>
        <row r="153">
          <cell r="B153">
            <v>1344</v>
          </cell>
        </row>
        <row r="154">
          <cell r="B154">
            <v>6744</v>
          </cell>
        </row>
        <row r="155">
          <cell r="B155">
            <v>2476</v>
          </cell>
        </row>
        <row r="156">
          <cell r="B156">
            <v>1650</v>
          </cell>
        </row>
        <row r="157">
          <cell r="B157">
            <v>7079</v>
          </cell>
        </row>
        <row r="158">
          <cell r="B158">
            <v>6773</v>
          </cell>
        </row>
        <row r="159">
          <cell r="B159">
            <v>2041</v>
          </cell>
        </row>
        <row r="160">
          <cell r="B160">
            <v>2288</v>
          </cell>
        </row>
        <row r="161">
          <cell r="B161">
            <v>870</v>
          </cell>
        </row>
        <row r="162">
          <cell r="B162">
            <v>3891</v>
          </cell>
        </row>
        <row r="163">
          <cell r="B163">
            <v>91877</v>
          </cell>
        </row>
        <row r="164">
          <cell r="B164">
            <v>5588</v>
          </cell>
        </row>
        <row r="165">
          <cell r="B165">
            <v>2116</v>
          </cell>
        </row>
        <row r="166">
          <cell r="B166">
            <v>2378</v>
          </cell>
        </row>
        <row r="167">
          <cell r="B167">
            <v>7300</v>
          </cell>
        </row>
        <row r="168">
          <cell r="B168">
            <v>325</v>
          </cell>
        </row>
        <row r="169">
          <cell r="B169">
            <v>421</v>
          </cell>
        </row>
        <row r="170">
          <cell r="B170">
            <v>628</v>
          </cell>
        </row>
        <row r="171">
          <cell r="B171">
            <v>497</v>
          </cell>
        </row>
        <row r="172">
          <cell r="B172">
            <v>2288</v>
          </cell>
        </row>
        <row r="173">
          <cell r="B173">
            <v>143</v>
          </cell>
        </row>
        <row r="174">
          <cell r="B174">
            <v>857</v>
          </cell>
        </row>
        <row r="175">
          <cell r="B175">
            <v>2418</v>
          </cell>
        </row>
        <row r="176">
          <cell r="B176">
            <v>4540</v>
          </cell>
        </row>
        <row r="177">
          <cell r="B177">
            <v>9711</v>
          </cell>
        </row>
        <row r="178">
          <cell r="B178">
            <v>1022</v>
          </cell>
        </row>
        <row r="179">
          <cell r="B179">
            <v>1025</v>
          </cell>
        </row>
        <row r="180">
          <cell r="B180">
            <v>26171</v>
          </cell>
        </row>
        <row r="181">
          <cell r="B181">
            <v>61466</v>
          </cell>
        </row>
        <row r="182">
          <cell r="B182">
            <v>5844</v>
          </cell>
        </row>
        <row r="183">
          <cell r="B183">
            <v>6168</v>
          </cell>
        </row>
        <row r="184">
          <cell r="B184">
            <v>379</v>
          </cell>
        </row>
        <row r="185">
          <cell r="B185">
            <v>505</v>
          </cell>
        </row>
        <row r="186">
          <cell r="B186">
            <v>10837</v>
          </cell>
        </row>
        <row r="187">
          <cell r="B187">
            <v>1090</v>
          </cell>
        </row>
        <row r="188">
          <cell r="B188">
            <v>15051</v>
          </cell>
        </row>
        <row r="189">
          <cell r="B189">
            <v>92490</v>
          </cell>
        </row>
        <row r="190">
          <cell r="B190">
            <v>12352</v>
          </cell>
        </row>
        <row r="191">
          <cell r="B191">
            <v>2695</v>
          </cell>
        </row>
        <row r="192">
          <cell r="B192">
            <v>1465</v>
          </cell>
        </row>
        <row r="193">
          <cell r="B193">
            <v>12327</v>
          </cell>
        </row>
        <row r="194">
          <cell r="B194">
            <v>8104</v>
          </cell>
        </row>
        <row r="195">
          <cell r="B195">
            <v>6851</v>
          </cell>
        </row>
        <row r="196">
          <cell r="B196">
            <v>3417</v>
          </cell>
        </row>
        <row r="197">
          <cell r="B197">
            <v>947</v>
          </cell>
        </row>
        <row r="198">
          <cell r="B198">
            <v>3230</v>
          </cell>
        </row>
        <row r="199">
          <cell r="B199">
            <v>352</v>
          </cell>
        </row>
        <row r="200">
          <cell r="B200">
            <v>2182</v>
          </cell>
        </row>
        <row r="201">
          <cell r="B201">
            <v>1072</v>
          </cell>
        </row>
        <row r="202">
          <cell r="B202">
            <v>1431</v>
          </cell>
        </row>
        <row r="203">
          <cell r="B203">
            <v>1761</v>
          </cell>
        </row>
        <row r="204">
          <cell r="B204">
            <v>1288</v>
          </cell>
        </row>
        <row r="205">
          <cell r="B205">
            <v>5758</v>
          </cell>
        </row>
        <row r="206">
          <cell r="B206">
            <v>4545</v>
          </cell>
        </row>
        <row r="207">
          <cell r="B207">
            <v>249</v>
          </cell>
        </row>
        <row r="208">
          <cell r="B208">
            <v>1041</v>
          </cell>
        </row>
        <row r="209">
          <cell r="B209">
            <v>290</v>
          </cell>
        </row>
        <row r="210">
          <cell r="B210">
            <v>1836</v>
          </cell>
        </row>
        <row r="211">
          <cell r="B211">
            <v>3893</v>
          </cell>
        </row>
        <row r="212">
          <cell r="B212">
            <v>661</v>
          </cell>
        </row>
        <row r="213">
          <cell r="B213">
            <v>5925</v>
          </cell>
        </row>
        <row r="214">
          <cell r="B214">
            <v>789</v>
          </cell>
        </row>
        <row r="215">
          <cell r="B215">
            <v>392</v>
          </cell>
        </row>
        <row r="216">
          <cell r="B216">
            <v>255</v>
          </cell>
        </row>
        <row r="217">
          <cell r="B217">
            <v>1410</v>
          </cell>
        </row>
        <row r="218">
          <cell r="B218">
            <v>12467</v>
          </cell>
        </row>
        <row r="219">
          <cell r="B219">
            <v>12525</v>
          </cell>
        </row>
        <row r="220">
          <cell r="B220">
            <v>10866</v>
          </cell>
        </row>
        <row r="221">
          <cell r="B221">
            <v>9605</v>
          </cell>
        </row>
        <row r="222">
          <cell r="B222">
            <v>275</v>
          </cell>
        </row>
        <row r="223">
          <cell r="B223">
            <v>116407</v>
          </cell>
        </row>
        <row r="224">
          <cell r="B224">
            <v>4306</v>
          </cell>
        </row>
        <row r="225">
          <cell r="B225">
            <v>10469</v>
          </cell>
        </row>
        <row r="226">
          <cell r="B226">
            <v>178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pts - Cash"/>
      <sheetName val="Receipts - Revenues"/>
      <sheetName val="Disbursements - Staff"/>
      <sheetName val="Disbursements - Lib. Resources"/>
      <sheetName val="Disbursements - Administration"/>
      <sheetName val="Disbursemts - Maint., Transfers"/>
      <sheetName val="Disbursements - Other"/>
      <sheetName val="Cash balance"/>
      <sheetName val="SUMMARY"/>
      <sheetName val="Direct Payments"/>
      <sheetName val="Chart1"/>
      <sheetName val="PerCapita-Averages"/>
      <sheetName val="Sheet1"/>
      <sheetName val="TTL Support"/>
      <sheetName val="Sheet3"/>
      <sheetName val="Library support stars"/>
      <sheetName val="Sheet2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>
        <row r="3">
          <cell r="C3" t="str">
            <v>a</v>
          </cell>
        </row>
        <row r="4">
          <cell r="C4" t="str">
            <v>b</v>
          </cell>
        </row>
        <row r="5">
          <cell r="C5" t="str">
            <v>f</v>
          </cell>
        </row>
        <row r="6">
          <cell r="C6" t="str">
            <v>b</v>
          </cell>
        </row>
        <row r="7">
          <cell r="C7" t="str">
            <v>b</v>
          </cell>
        </row>
        <row r="8">
          <cell r="C8" t="str">
            <v>a</v>
          </cell>
        </row>
        <row r="9">
          <cell r="C9" t="str">
            <v>a</v>
          </cell>
        </row>
        <row r="10">
          <cell r="C10" t="str">
            <v>a</v>
          </cell>
        </row>
        <row r="11">
          <cell r="C11" t="str">
            <v>a</v>
          </cell>
        </row>
        <row r="12">
          <cell r="C12" t="str">
            <v>c</v>
          </cell>
        </row>
        <row r="13">
          <cell r="C13" t="str">
            <v>e</v>
          </cell>
        </row>
        <row r="14">
          <cell r="C14" t="str">
            <v>e</v>
          </cell>
        </row>
        <row r="15">
          <cell r="C15" t="str">
            <v>a</v>
          </cell>
        </row>
        <row r="16">
          <cell r="C16" t="str">
            <v>e</v>
          </cell>
        </row>
        <row r="17">
          <cell r="C17" t="str">
            <v>b</v>
          </cell>
        </row>
        <row r="18">
          <cell r="C18" t="str">
            <v>c</v>
          </cell>
        </row>
        <row r="19">
          <cell r="C19" t="str">
            <v>a</v>
          </cell>
        </row>
        <row r="20">
          <cell r="C20" t="str">
            <v>e</v>
          </cell>
        </row>
        <row r="21">
          <cell r="C21" t="str">
            <v>c</v>
          </cell>
        </row>
        <row r="22">
          <cell r="C22" t="str">
            <v>b</v>
          </cell>
        </row>
        <row r="23">
          <cell r="C23" t="str">
            <v>b</v>
          </cell>
        </row>
        <row r="24">
          <cell r="C24" t="str">
            <v>a</v>
          </cell>
        </row>
        <row r="25">
          <cell r="C25" t="str">
            <v>d</v>
          </cell>
        </row>
        <row r="26">
          <cell r="C26" t="str">
            <v>a</v>
          </cell>
        </row>
        <row r="27">
          <cell r="C27" t="str">
            <v>c</v>
          </cell>
        </row>
        <row r="28">
          <cell r="C28" t="str">
            <v>d</v>
          </cell>
        </row>
        <row r="29">
          <cell r="C29" t="str">
            <v>d</v>
          </cell>
        </row>
        <row r="30">
          <cell r="C30" t="str">
            <v>c</v>
          </cell>
        </row>
        <row r="31">
          <cell r="C31" t="str">
            <v>e</v>
          </cell>
        </row>
        <row r="32">
          <cell r="C32" t="str">
            <v>e</v>
          </cell>
        </row>
        <row r="33">
          <cell r="C33" t="str">
            <v>c</v>
          </cell>
        </row>
        <row r="34">
          <cell r="C34" t="str">
            <v>b</v>
          </cell>
        </row>
        <row r="35">
          <cell r="C35" t="str">
            <v>b</v>
          </cell>
        </row>
        <row r="36">
          <cell r="C36" t="str">
            <v>e</v>
          </cell>
        </row>
        <row r="37">
          <cell r="C37" t="str">
            <v>a</v>
          </cell>
        </row>
        <row r="38">
          <cell r="C38" t="str">
            <v>f</v>
          </cell>
        </row>
        <row r="39">
          <cell r="C39" t="str">
            <v>c</v>
          </cell>
        </row>
        <row r="40">
          <cell r="C40" t="str">
            <v>h</v>
          </cell>
        </row>
        <row r="41">
          <cell r="C41" t="str">
            <v>c</v>
          </cell>
        </row>
        <row r="42">
          <cell r="C42" t="str">
            <v>f</v>
          </cell>
        </row>
        <row r="43">
          <cell r="C43" t="str">
            <v>f</v>
          </cell>
        </row>
        <row r="44">
          <cell r="C44" t="str">
            <v>a</v>
          </cell>
        </row>
        <row r="45">
          <cell r="C45" t="str">
            <v>d</v>
          </cell>
        </row>
        <row r="46">
          <cell r="C46" t="str">
            <v>a</v>
          </cell>
        </row>
        <row r="47">
          <cell r="C47" t="str">
            <v>a</v>
          </cell>
        </row>
        <row r="48">
          <cell r="C48" t="str">
            <v>d</v>
          </cell>
        </row>
        <row r="49">
          <cell r="C49" t="str">
            <v>b</v>
          </cell>
        </row>
        <row r="50">
          <cell r="C50" t="str">
            <v>a</v>
          </cell>
        </row>
        <row r="51">
          <cell r="C51" t="str">
            <v>a</v>
          </cell>
        </row>
        <row r="52">
          <cell r="C52" t="str">
            <v>a</v>
          </cell>
        </row>
        <row r="53">
          <cell r="C53" t="str">
            <v>e</v>
          </cell>
        </row>
        <row r="54">
          <cell r="C54" t="str">
            <v>d</v>
          </cell>
        </row>
        <row r="55">
          <cell r="C55" t="str">
            <v>a</v>
          </cell>
        </row>
        <row r="56">
          <cell r="C56" t="str">
            <v>e</v>
          </cell>
        </row>
        <row r="57">
          <cell r="C57" t="str">
            <v>f</v>
          </cell>
        </row>
        <row r="58">
          <cell r="C58" t="str">
            <v>f</v>
          </cell>
        </row>
        <row r="59">
          <cell r="C59" t="str">
            <v>b</v>
          </cell>
        </row>
        <row r="60">
          <cell r="C60" t="str">
            <v>b</v>
          </cell>
        </row>
        <row r="61">
          <cell r="C61" t="str">
            <v>a</v>
          </cell>
        </row>
        <row r="62">
          <cell r="C62" t="str">
            <v>a</v>
          </cell>
        </row>
        <row r="63">
          <cell r="C63" t="str">
            <v>d</v>
          </cell>
        </row>
        <row r="64">
          <cell r="C64" t="str">
            <v>e</v>
          </cell>
        </row>
        <row r="65">
          <cell r="C65" t="str">
            <v>a</v>
          </cell>
        </row>
        <row r="66">
          <cell r="C66" t="str">
            <v>b</v>
          </cell>
        </row>
        <row r="67">
          <cell r="C67" t="str">
            <v>b</v>
          </cell>
        </row>
        <row r="68">
          <cell r="C68" t="str">
            <v>a</v>
          </cell>
        </row>
        <row r="69">
          <cell r="C69" t="str">
            <v>a</v>
          </cell>
        </row>
        <row r="70">
          <cell r="C70" t="str">
            <v>e</v>
          </cell>
        </row>
        <row r="71">
          <cell r="C71" t="str">
            <v>d</v>
          </cell>
        </row>
        <row r="72">
          <cell r="C72" t="str">
            <v>a</v>
          </cell>
        </row>
        <row r="73">
          <cell r="C73" t="str">
            <v>e</v>
          </cell>
        </row>
        <row r="74">
          <cell r="C74" t="str">
            <v>e</v>
          </cell>
        </row>
        <row r="75">
          <cell r="C75" t="str">
            <v>b</v>
          </cell>
        </row>
        <row r="76">
          <cell r="C76" t="str">
            <v>b</v>
          </cell>
        </row>
        <row r="77">
          <cell r="C77" t="str">
            <v>a</v>
          </cell>
        </row>
        <row r="78">
          <cell r="C78" t="str">
            <v>a</v>
          </cell>
        </row>
        <row r="79">
          <cell r="C79" t="str">
            <v>h</v>
          </cell>
        </row>
        <row r="80">
          <cell r="C80" t="str">
            <v>e</v>
          </cell>
        </row>
        <row r="81">
          <cell r="C81" t="str">
            <v>c</v>
          </cell>
        </row>
        <row r="82">
          <cell r="C82" t="str">
            <v>a</v>
          </cell>
        </row>
        <row r="83">
          <cell r="C83" t="str">
            <v>a</v>
          </cell>
        </row>
        <row r="84">
          <cell r="C84" t="str">
            <v>d</v>
          </cell>
        </row>
        <row r="85">
          <cell r="C85" t="str">
            <v>b</v>
          </cell>
        </row>
        <row r="86">
          <cell r="C86" t="str">
            <v>a</v>
          </cell>
        </row>
        <row r="87">
          <cell r="C87" t="str">
            <v>b</v>
          </cell>
        </row>
        <row r="88">
          <cell r="C88" t="str">
            <v>d</v>
          </cell>
        </row>
        <row r="89">
          <cell r="C89" t="str">
            <v>f</v>
          </cell>
        </row>
        <row r="90">
          <cell r="C90" t="str">
            <v>c</v>
          </cell>
        </row>
        <row r="91">
          <cell r="C91" t="str">
            <v>a</v>
          </cell>
        </row>
        <row r="92">
          <cell r="C92" t="str">
            <v>d</v>
          </cell>
        </row>
        <row r="93">
          <cell r="C93" t="str">
            <v>a</v>
          </cell>
        </row>
        <row r="94">
          <cell r="C94" t="str">
            <v>d</v>
          </cell>
        </row>
        <row r="95">
          <cell r="C95" t="str">
            <v>f</v>
          </cell>
        </row>
        <row r="96">
          <cell r="C96" t="str">
            <v>f</v>
          </cell>
        </row>
        <row r="97">
          <cell r="C97" t="str">
            <v>a</v>
          </cell>
        </row>
        <row r="98">
          <cell r="C98" t="str">
            <v>c</v>
          </cell>
        </row>
        <row r="99">
          <cell r="C99" t="str">
            <v>d</v>
          </cell>
        </row>
        <row r="100">
          <cell r="C100" t="str">
            <v>b</v>
          </cell>
        </row>
        <row r="101">
          <cell r="C101" t="str">
            <v>a</v>
          </cell>
        </row>
        <row r="102">
          <cell r="C102" t="str">
            <v>a</v>
          </cell>
        </row>
        <row r="103">
          <cell r="C103" t="str">
            <v>d</v>
          </cell>
        </row>
        <row r="104">
          <cell r="C104" t="str">
            <v>d</v>
          </cell>
        </row>
        <row r="105">
          <cell r="C105" t="str">
            <v>e</v>
          </cell>
        </row>
        <row r="106">
          <cell r="C106" t="str">
            <v>a</v>
          </cell>
        </row>
        <row r="107">
          <cell r="C107" t="str">
            <v>e</v>
          </cell>
        </row>
        <row r="108">
          <cell r="C108" t="str">
            <v>a</v>
          </cell>
        </row>
        <row r="109">
          <cell r="C109" t="str">
            <v>a</v>
          </cell>
        </row>
        <row r="110">
          <cell r="C110" t="str">
            <v>a</v>
          </cell>
        </row>
        <row r="111">
          <cell r="C111" t="str">
            <v>b</v>
          </cell>
        </row>
        <row r="112">
          <cell r="C112" t="str">
            <v>e</v>
          </cell>
        </row>
        <row r="113">
          <cell r="C113" t="str">
            <v>a</v>
          </cell>
        </row>
        <row r="114">
          <cell r="C114" t="str">
            <v>b</v>
          </cell>
        </row>
        <row r="115">
          <cell r="C115" t="str">
            <v>d</v>
          </cell>
        </row>
        <row r="116">
          <cell r="C116" t="str">
            <v>b</v>
          </cell>
        </row>
        <row r="117">
          <cell r="C117" t="str">
            <v>a</v>
          </cell>
        </row>
        <row r="118">
          <cell r="C118" t="str">
            <v>b</v>
          </cell>
        </row>
        <row r="119">
          <cell r="C119" t="str">
            <v>e</v>
          </cell>
        </row>
        <row r="120">
          <cell r="C120" t="str">
            <v>e</v>
          </cell>
        </row>
        <row r="121">
          <cell r="C121" t="str">
            <v>f</v>
          </cell>
        </row>
        <row r="122">
          <cell r="C122" t="str">
            <v>c</v>
          </cell>
        </row>
        <row r="123">
          <cell r="C123" t="str">
            <v>f</v>
          </cell>
        </row>
        <row r="124">
          <cell r="C124" t="str">
            <v>f</v>
          </cell>
        </row>
        <row r="125">
          <cell r="C125" t="str">
            <v>g</v>
          </cell>
        </row>
        <row r="126">
          <cell r="C126" t="str">
            <v>b</v>
          </cell>
        </row>
        <row r="127">
          <cell r="C127" t="str">
            <v>f</v>
          </cell>
        </row>
        <row r="128">
          <cell r="C128" t="str">
            <v>a</v>
          </cell>
        </row>
        <row r="129">
          <cell r="C129" t="str">
            <v>a</v>
          </cell>
        </row>
        <row r="130">
          <cell r="C130" t="str">
            <v>a</v>
          </cell>
        </row>
        <row r="131">
          <cell r="C131" t="str">
            <v>e</v>
          </cell>
        </row>
        <row r="132">
          <cell r="C132" t="str">
            <v>c</v>
          </cell>
        </row>
        <row r="133">
          <cell r="C133" t="str">
            <v>c</v>
          </cell>
        </row>
        <row r="134">
          <cell r="C134" t="str">
            <v>b</v>
          </cell>
        </row>
        <row r="135">
          <cell r="C135" t="str">
            <v>a</v>
          </cell>
        </row>
        <row r="136">
          <cell r="C136" t="str">
            <v>c</v>
          </cell>
        </row>
        <row r="137">
          <cell r="C137" t="str">
            <v>b</v>
          </cell>
        </row>
        <row r="138">
          <cell r="C138" t="str">
            <v>g</v>
          </cell>
        </row>
        <row r="139">
          <cell r="C139" t="str">
            <v>b</v>
          </cell>
        </row>
        <row r="140">
          <cell r="C140" t="str">
            <v>c</v>
          </cell>
        </row>
        <row r="141">
          <cell r="C141" t="str">
            <v>a</v>
          </cell>
        </row>
        <row r="142">
          <cell r="C142" t="str">
            <v>e</v>
          </cell>
        </row>
        <row r="143">
          <cell r="C143" t="str">
            <v>a</v>
          </cell>
        </row>
        <row r="144">
          <cell r="C144" t="str">
            <v>b</v>
          </cell>
        </row>
        <row r="145">
          <cell r="C145" t="str">
            <v>a</v>
          </cell>
        </row>
        <row r="146">
          <cell r="C146" t="str">
            <v>c</v>
          </cell>
        </row>
        <row r="147">
          <cell r="C147" t="str">
            <v>a</v>
          </cell>
        </row>
        <row r="148">
          <cell r="C148" t="str">
            <v>e</v>
          </cell>
        </row>
        <row r="149">
          <cell r="C149" t="str">
            <v>f</v>
          </cell>
        </row>
        <row r="150">
          <cell r="C150" t="str">
            <v>e</v>
          </cell>
        </row>
        <row r="151">
          <cell r="C151" t="str">
            <v>b</v>
          </cell>
        </row>
        <row r="152">
          <cell r="C152" t="str">
            <v>d</v>
          </cell>
        </row>
        <row r="153">
          <cell r="C153" t="str">
            <v>b</v>
          </cell>
        </row>
        <row r="154">
          <cell r="C154" t="str">
            <v>a</v>
          </cell>
        </row>
        <row r="155">
          <cell r="C155" t="str">
            <v>f</v>
          </cell>
        </row>
        <row r="156">
          <cell r="C156" t="str">
            <v>c</v>
          </cell>
        </row>
        <row r="157">
          <cell r="C157" t="str">
            <v>e</v>
          </cell>
        </row>
        <row r="158">
          <cell r="C158" t="str">
            <v>c</v>
          </cell>
        </row>
        <row r="159">
          <cell r="C159" t="str">
            <v>c</v>
          </cell>
        </row>
        <row r="160">
          <cell r="C160" t="str">
            <v>e</v>
          </cell>
        </row>
        <row r="161">
          <cell r="C161" t="str">
            <v>e</v>
          </cell>
        </row>
        <row r="162">
          <cell r="C162" t="str">
            <v>c</v>
          </cell>
        </row>
        <row r="163">
          <cell r="C163" t="str">
            <v>d</v>
          </cell>
        </row>
        <row r="164">
          <cell r="C164" t="str">
            <v>b</v>
          </cell>
        </row>
        <row r="165">
          <cell r="C165" t="str">
            <v>d</v>
          </cell>
        </row>
        <row r="166">
          <cell r="C166" t="str">
            <v>g</v>
          </cell>
        </row>
        <row r="167">
          <cell r="C167" t="str">
            <v>d</v>
          </cell>
        </row>
        <row r="168">
          <cell r="C168" t="str">
            <v>c</v>
          </cell>
        </row>
        <row r="169">
          <cell r="C169" t="str">
            <v>g</v>
          </cell>
        </row>
        <row r="170">
          <cell r="C170" t="str">
            <v>c</v>
          </cell>
        </row>
        <row r="171">
          <cell r="C171" t="str">
            <v>e</v>
          </cell>
        </row>
        <row r="172">
          <cell r="C172" t="str">
            <v>a</v>
          </cell>
        </row>
        <row r="173">
          <cell r="C173" t="str">
            <v>a</v>
          </cell>
        </row>
        <row r="174">
          <cell r="C174" t="str">
            <v>b</v>
          </cell>
        </row>
        <row r="175">
          <cell r="C175" t="str">
            <v>a</v>
          </cell>
        </row>
        <row r="176">
          <cell r="C176" t="str">
            <v>a</v>
          </cell>
        </row>
        <row r="177">
          <cell r="C177" t="str">
            <v>a</v>
          </cell>
        </row>
        <row r="178">
          <cell r="C178" t="str">
            <v>a</v>
          </cell>
        </row>
        <row r="179">
          <cell r="C179" t="str">
            <v>b</v>
          </cell>
        </row>
        <row r="180">
          <cell r="C180" t="str">
            <v>c</v>
          </cell>
        </row>
        <row r="181">
          <cell r="C181" t="str">
            <v>e</v>
          </cell>
        </row>
        <row r="182">
          <cell r="C182" t="str">
            <v>b</v>
          </cell>
        </row>
        <row r="183">
          <cell r="C183" t="str">
            <v>b</v>
          </cell>
        </row>
        <row r="184">
          <cell r="C184" t="str">
            <v>f</v>
          </cell>
        </row>
        <row r="185">
          <cell r="C185" t="str">
            <v>g</v>
          </cell>
        </row>
        <row r="186">
          <cell r="C186" t="str">
            <v>e</v>
          </cell>
        </row>
        <row r="187">
          <cell r="C187" t="str">
            <v>e</v>
          </cell>
        </row>
        <row r="188">
          <cell r="C188" t="str">
            <v>a</v>
          </cell>
        </row>
        <row r="189">
          <cell r="C189" t="str">
            <v>a</v>
          </cell>
        </row>
        <row r="190">
          <cell r="C190" t="str">
            <v>f</v>
          </cell>
        </row>
        <row r="191">
          <cell r="C191" t="str">
            <v>b</v>
          </cell>
        </row>
        <row r="192">
          <cell r="C192" t="str">
            <v>f</v>
          </cell>
        </row>
        <row r="193">
          <cell r="C193" t="str">
            <v>g</v>
          </cell>
        </row>
        <row r="194">
          <cell r="C194" t="str">
            <v>f</v>
          </cell>
        </row>
        <row r="195">
          <cell r="C195" t="str">
            <v>c</v>
          </cell>
        </row>
        <row r="196">
          <cell r="C196" t="str">
            <v>c</v>
          </cell>
        </row>
        <row r="197">
          <cell r="C197" t="str">
            <v>e</v>
          </cell>
        </row>
        <row r="198">
          <cell r="C198" t="str">
            <v>e</v>
          </cell>
        </row>
        <row r="199">
          <cell r="C199" t="str">
            <v>e</v>
          </cell>
        </row>
        <row r="200">
          <cell r="C200" t="str">
            <v>a</v>
          </cell>
        </row>
        <row r="201">
          <cell r="C201" t="str">
            <v>d</v>
          </cell>
        </row>
        <row r="202">
          <cell r="C202" t="str">
            <v>b</v>
          </cell>
        </row>
        <row r="203">
          <cell r="C203" t="str">
            <v>d</v>
          </cell>
        </row>
        <row r="204">
          <cell r="C204" t="str">
            <v>a</v>
          </cell>
        </row>
        <row r="205">
          <cell r="C205" t="str">
            <v>c</v>
          </cell>
        </row>
        <row r="206">
          <cell r="C206" t="str">
            <v>b</v>
          </cell>
        </row>
        <row r="207">
          <cell r="C207" t="str">
            <v>b</v>
          </cell>
        </row>
        <row r="208">
          <cell r="C208" t="str">
            <v>c</v>
          </cell>
        </row>
        <row r="209">
          <cell r="C209" t="str">
            <v>b</v>
          </cell>
        </row>
        <row r="210">
          <cell r="C210" t="str">
            <v>e</v>
          </cell>
        </row>
        <row r="211">
          <cell r="C211" t="str">
            <v>d</v>
          </cell>
        </row>
        <row r="212">
          <cell r="C212" t="str">
            <v>a</v>
          </cell>
        </row>
        <row r="213">
          <cell r="C213" t="str">
            <v>b</v>
          </cell>
        </row>
        <row r="214">
          <cell r="C214" t="str">
            <v>a</v>
          </cell>
        </row>
        <row r="215">
          <cell r="C215" t="str">
            <v>c</v>
          </cell>
        </row>
        <row r="216">
          <cell r="C216" t="str">
            <v>d</v>
          </cell>
        </row>
        <row r="217">
          <cell r="C217" t="str">
            <v>b</v>
          </cell>
        </row>
        <row r="218">
          <cell r="C218" t="str">
            <v>e</v>
          </cell>
        </row>
        <row r="219">
          <cell r="C219" t="str">
            <v>a</v>
          </cell>
        </row>
        <row r="220">
          <cell r="C220" t="str">
            <v>a</v>
          </cell>
        </row>
        <row r="221">
          <cell r="C221" t="str">
            <v>a</v>
          </cell>
        </row>
        <row r="222">
          <cell r="C222" t="str">
            <v>f</v>
          </cell>
        </row>
        <row r="223">
          <cell r="C223" t="str">
            <v>f</v>
          </cell>
        </row>
        <row r="224">
          <cell r="C224" t="str">
            <v>f</v>
          </cell>
        </row>
        <row r="225">
          <cell r="C225" t="str">
            <v>e</v>
          </cell>
        </row>
        <row r="226">
          <cell r="C226" t="str">
            <v>a</v>
          </cell>
        </row>
        <row r="227">
          <cell r="C227" t="str">
            <v>d</v>
          </cell>
        </row>
        <row r="228">
          <cell r="C228" t="str">
            <v>e</v>
          </cell>
        </row>
        <row r="229">
          <cell r="C229" t="str">
            <v>a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0809Comp"/>
      <sheetName val="Averages-Table"/>
      <sheetName val="Average TTLs - Table"/>
      <sheetName val="TopThirty"/>
      <sheetName val="LocalApprop-List"/>
      <sheetName val="bySystem"/>
      <sheetName val="SystemAverages"/>
    </sheetNames>
    <sheetDataSet>
      <sheetData sheetId="0">
        <row r="2">
          <cell r="D2" t="str">
            <v>MLS</v>
          </cell>
        </row>
        <row r="3">
          <cell r="D3" t="str">
            <v>MLS</v>
          </cell>
        </row>
        <row r="4">
          <cell r="D4" t="str">
            <v>MLS</v>
          </cell>
        </row>
        <row r="5">
          <cell r="D5" t="str">
            <v>YRL</v>
          </cell>
        </row>
        <row r="6">
          <cell r="D6" t="str">
            <v>PRL</v>
          </cell>
        </row>
        <row r="7">
          <cell r="D7" t="str">
            <v>PRL</v>
          </cell>
        </row>
        <row r="8">
          <cell r="D8" t="str">
            <v>PRL</v>
          </cell>
        </row>
        <row r="10">
          <cell r="D10" t="str">
            <v>CARLS</v>
          </cell>
        </row>
        <row r="11">
          <cell r="D11" t="str">
            <v>NLLS</v>
          </cell>
        </row>
        <row r="12">
          <cell r="D12" t="str">
            <v>NLLS</v>
          </cell>
        </row>
        <row r="14">
          <cell r="D14" t="str">
            <v>CARLS</v>
          </cell>
        </row>
        <row r="15">
          <cell r="D15" t="str">
            <v>YRL</v>
          </cell>
        </row>
        <row r="16">
          <cell r="D16" t="str">
            <v>PRL</v>
          </cell>
        </row>
        <row r="17">
          <cell r="D17" t="str">
            <v>SLS</v>
          </cell>
        </row>
        <row r="18">
          <cell r="D18" t="str">
            <v>PRL</v>
          </cell>
        </row>
        <row r="19">
          <cell r="D19" t="str">
            <v>YRL</v>
          </cell>
        </row>
        <row r="20">
          <cell r="D20" t="str">
            <v>PLS</v>
          </cell>
        </row>
        <row r="21">
          <cell r="D21" t="str">
            <v>MLS</v>
          </cell>
        </row>
        <row r="22">
          <cell r="D22" t="str">
            <v>PRL</v>
          </cell>
        </row>
        <row r="23">
          <cell r="D23" t="str">
            <v>PLS</v>
          </cell>
        </row>
        <row r="24">
          <cell r="D24" t="str">
            <v>PLS</v>
          </cell>
        </row>
        <row r="25">
          <cell r="D25" t="str">
            <v>PRL</v>
          </cell>
        </row>
        <row r="27">
          <cell r="D27" t="str">
            <v>PRL</v>
          </cell>
        </row>
        <row r="28">
          <cell r="D28" t="str">
            <v>NLLS</v>
          </cell>
        </row>
        <row r="29">
          <cell r="D29" t="str">
            <v>NLLS</v>
          </cell>
        </row>
        <row r="30">
          <cell r="D30" t="str">
            <v>NLLS</v>
          </cell>
        </row>
        <row r="31">
          <cell r="D31" t="str">
            <v>SLS</v>
          </cell>
        </row>
        <row r="32">
          <cell r="D32" t="str">
            <v>PRL</v>
          </cell>
        </row>
        <row r="33">
          <cell r="D33" t="str">
            <v>NLLS</v>
          </cell>
        </row>
        <row r="34">
          <cell r="D34" t="str">
            <v>YRL</v>
          </cell>
        </row>
        <row r="35">
          <cell r="D35" t="str">
            <v>YRL</v>
          </cell>
        </row>
        <row r="36">
          <cell r="D36" t="str">
            <v>SLS</v>
          </cell>
        </row>
        <row r="37">
          <cell r="D37" t="str">
            <v>NLLS</v>
          </cell>
        </row>
        <row r="39">
          <cell r="D39" t="str">
            <v>YRL</v>
          </cell>
        </row>
        <row r="40">
          <cell r="D40" t="str">
            <v>PRL</v>
          </cell>
        </row>
        <row r="41">
          <cell r="D41" t="str">
            <v>MLS</v>
          </cell>
        </row>
        <row r="42">
          <cell r="D42" t="str">
            <v>MLS</v>
          </cell>
        </row>
        <row r="43">
          <cell r="D43" t="str">
            <v>CARLS</v>
          </cell>
        </row>
        <row r="44">
          <cell r="D44" t="str">
            <v>CARLS</v>
          </cell>
        </row>
        <row r="45">
          <cell r="D45" t="str">
            <v>PRL</v>
          </cell>
        </row>
        <row r="46">
          <cell r="D46" t="str">
            <v>PRL</v>
          </cell>
        </row>
        <row r="47">
          <cell r="D47" t="str">
            <v>PRL</v>
          </cell>
        </row>
        <row r="48">
          <cell r="D48" t="str">
            <v>MLS</v>
          </cell>
        </row>
        <row r="49">
          <cell r="D49" t="str">
            <v>CARLS</v>
          </cell>
        </row>
        <row r="51">
          <cell r="D51" t="str">
            <v>MLS</v>
          </cell>
        </row>
        <row r="52">
          <cell r="D52" t="str">
            <v>CARLS</v>
          </cell>
        </row>
        <row r="53">
          <cell r="D53" t="str">
            <v>PRL</v>
          </cell>
        </row>
        <row r="54">
          <cell r="D54" t="str">
            <v>CARLS</v>
          </cell>
        </row>
        <row r="55">
          <cell r="D55" t="str">
            <v>MLS</v>
          </cell>
        </row>
        <row r="56">
          <cell r="D56" t="str">
            <v>NLLS</v>
          </cell>
        </row>
        <row r="57">
          <cell r="D57" t="str">
            <v>MLS</v>
          </cell>
        </row>
        <row r="58">
          <cell r="D58" t="str">
            <v>PRL</v>
          </cell>
        </row>
        <row r="59">
          <cell r="D59" t="str">
            <v>CARLS</v>
          </cell>
        </row>
        <row r="60">
          <cell r="D60" t="str">
            <v>PRL</v>
          </cell>
        </row>
        <row r="62">
          <cell r="D62" t="str">
            <v>CARLS</v>
          </cell>
        </row>
        <row r="63">
          <cell r="D63" t="str">
            <v>PRL</v>
          </cell>
        </row>
        <row r="64">
          <cell r="D64" t="str">
            <v>PRL</v>
          </cell>
        </row>
        <row r="65">
          <cell r="D65" t="str">
            <v>PRL</v>
          </cell>
        </row>
        <row r="66">
          <cell r="D66" t="str">
            <v>MLS</v>
          </cell>
        </row>
        <row r="67">
          <cell r="D67" t="str">
            <v>YRL</v>
          </cell>
        </row>
        <row r="68">
          <cell r="D68" t="str">
            <v>PRL</v>
          </cell>
        </row>
        <row r="69">
          <cell r="D69" t="str">
            <v>PRL</v>
          </cell>
        </row>
        <row r="70">
          <cell r="D70" t="str">
            <v>YRL</v>
          </cell>
        </row>
        <row r="71">
          <cell r="D71" t="str">
            <v>MLS</v>
          </cell>
        </row>
        <row r="73">
          <cell r="D73" t="str">
            <v>PRL</v>
          </cell>
        </row>
        <row r="74">
          <cell r="D74" t="str">
            <v>PRL</v>
          </cell>
        </row>
        <row r="75">
          <cell r="D75" t="str">
            <v>NLLS</v>
          </cell>
        </row>
        <row r="77">
          <cell r="D77" t="str">
            <v>YRL</v>
          </cell>
        </row>
        <row r="78">
          <cell r="D78" t="str">
            <v>NLLS</v>
          </cell>
        </row>
        <row r="79">
          <cell r="D79" t="str">
            <v>PRL</v>
          </cell>
        </row>
        <row r="80">
          <cell r="D80" t="str">
            <v>MLS</v>
          </cell>
        </row>
        <row r="81">
          <cell r="D81" t="str">
            <v>PLS</v>
          </cell>
        </row>
        <row r="82">
          <cell r="D82" t="str">
            <v>PLS</v>
          </cell>
        </row>
        <row r="83">
          <cell r="D83" t="str">
            <v>SLS</v>
          </cell>
        </row>
        <row r="84">
          <cell r="D84" t="str">
            <v>PRL</v>
          </cell>
        </row>
        <row r="85">
          <cell r="D85" t="str">
            <v>CARLS</v>
          </cell>
        </row>
        <row r="87">
          <cell r="D87" t="str">
            <v>PLS</v>
          </cell>
        </row>
        <row r="88">
          <cell r="D88" t="str">
            <v>PRL</v>
          </cell>
        </row>
        <row r="89">
          <cell r="D89" t="str">
            <v>NLLS</v>
          </cell>
        </row>
        <row r="90">
          <cell r="D90" t="str">
            <v>CARLS</v>
          </cell>
        </row>
        <row r="91">
          <cell r="D91" t="str">
            <v>YRL</v>
          </cell>
        </row>
        <row r="92">
          <cell r="D92" t="str">
            <v>PLS</v>
          </cell>
        </row>
        <row r="93">
          <cell r="D93" t="str">
            <v>PLS</v>
          </cell>
        </row>
        <row r="94">
          <cell r="D94" t="str">
            <v>CARLS</v>
          </cell>
        </row>
        <row r="95">
          <cell r="D95" t="str">
            <v>PLS</v>
          </cell>
        </row>
        <row r="96">
          <cell r="D96" t="str">
            <v>MLS</v>
          </cell>
        </row>
        <row r="97">
          <cell r="D97" t="str">
            <v>PRL</v>
          </cell>
        </row>
        <row r="98">
          <cell r="D98" t="str">
            <v>PRL</v>
          </cell>
        </row>
        <row r="99">
          <cell r="D99" t="str">
            <v>PRL</v>
          </cell>
        </row>
        <row r="100">
          <cell r="D100" t="str">
            <v>PLS</v>
          </cell>
        </row>
        <row r="101">
          <cell r="D101" t="str">
            <v>PLS</v>
          </cell>
        </row>
        <row r="102">
          <cell r="D102" t="str">
            <v>MLS</v>
          </cell>
        </row>
        <row r="103">
          <cell r="D103" t="str">
            <v>PLS</v>
          </cell>
        </row>
        <row r="104">
          <cell r="D104" t="str">
            <v>YRL</v>
          </cell>
        </row>
        <row r="105">
          <cell r="D105" t="str">
            <v>NLLS</v>
          </cell>
        </row>
        <row r="106">
          <cell r="D106" t="str">
            <v>PRL</v>
          </cell>
        </row>
        <row r="107">
          <cell r="D107" t="str">
            <v>MLS</v>
          </cell>
        </row>
        <row r="108">
          <cell r="D108" t="str">
            <v>PLS</v>
          </cell>
        </row>
        <row r="109">
          <cell r="D109" t="str">
            <v>PRL</v>
          </cell>
        </row>
        <row r="110">
          <cell r="D110" t="str">
            <v>NLLS</v>
          </cell>
        </row>
        <row r="111">
          <cell r="D111" t="str">
            <v>MLS</v>
          </cell>
        </row>
        <row r="112">
          <cell r="D112" t="str">
            <v>YRL</v>
          </cell>
        </row>
        <row r="113">
          <cell r="D113" t="str">
            <v>PRL</v>
          </cell>
        </row>
        <row r="114">
          <cell r="D114" t="str">
            <v>PLS</v>
          </cell>
        </row>
        <row r="116">
          <cell r="D116" t="str">
            <v>NLLS</v>
          </cell>
        </row>
        <row r="117">
          <cell r="D117" t="str">
            <v>YRL</v>
          </cell>
        </row>
        <row r="118">
          <cell r="D118" t="str">
            <v>PRL</v>
          </cell>
        </row>
        <row r="121">
          <cell r="D121" t="str">
            <v>YRL</v>
          </cell>
        </row>
        <row r="122">
          <cell r="D122" t="str">
            <v>YRL</v>
          </cell>
        </row>
        <row r="123">
          <cell r="D123" t="str">
            <v>CARLS</v>
          </cell>
        </row>
        <row r="124">
          <cell r="D124" t="str">
            <v>MLS</v>
          </cell>
        </row>
        <row r="126">
          <cell r="D126" t="str">
            <v>CARLS</v>
          </cell>
        </row>
        <row r="127">
          <cell r="D127" t="str">
            <v>MLS</v>
          </cell>
        </row>
        <row r="128">
          <cell r="D128" t="str">
            <v>PRL</v>
          </cell>
        </row>
        <row r="130">
          <cell r="D130" t="str">
            <v>CARLS</v>
          </cell>
        </row>
        <row r="131">
          <cell r="D131" t="str">
            <v>PLS</v>
          </cell>
        </row>
        <row r="132">
          <cell r="D132" t="str">
            <v>NLLS</v>
          </cell>
        </row>
        <row r="133">
          <cell r="D133" t="str">
            <v>NLLS</v>
          </cell>
        </row>
        <row r="134">
          <cell r="D134" t="str">
            <v>YRL</v>
          </cell>
        </row>
        <row r="135">
          <cell r="D135" t="str">
            <v>PLS</v>
          </cell>
        </row>
        <row r="136">
          <cell r="D136" t="str">
            <v>SLS</v>
          </cell>
        </row>
        <row r="137">
          <cell r="D137" t="str">
            <v>CARLS</v>
          </cell>
        </row>
        <row r="138">
          <cell r="D138" t="str">
            <v>YRL</v>
          </cell>
        </row>
        <row r="139">
          <cell r="D139" t="str">
            <v>CARLS</v>
          </cell>
        </row>
        <row r="140">
          <cell r="D140" t="str">
            <v>NLLS</v>
          </cell>
        </row>
        <row r="141">
          <cell r="D141" t="str">
            <v>MLS</v>
          </cell>
        </row>
        <row r="142">
          <cell r="D142" t="str">
            <v>NLLS</v>
          </cell>
        </row>
        <row r="143">
          <cell r="D143" t="str">
            <v>PLS</v>
          </cell>
        </row>
        <row r="144">
          <cell r="D144" t="str">
            <v>CARLS</v>
          </cell>
        </row>
        <row r="145">
          <cell r="D145" t="str">
            <v>YRL</v>
          </cell>
        </row>
        <row r="146">
          <cell r="D146" t="str">
            <v>SLS</v>
          </cell>
        </row>
        <row r="147">
          <cell r="D147" t="str">
            <v>MLS</v>
          </cell>
        </row>
        <row r="148">
          <cell r="D148" t="str">
            <v>PRL</v>
          </cell>
        </row>
        <row r="149">
          <cell r="D149" t="str">
            <v>YRL</v>
          </cell>
        </row>
        <row r="150">
          <cell r="D150" t="str">
            <v>PLS</v>
          </cell>
        </row>
        <row r="151">
          <cell r="D151" t="str">
            <v>MLS</v>
          </cell>
        </row>
        <row r="152">
          <cell r="D152" t="str">
            <v>NLLS</v>
          </cell>
        </row>
        <row r="153">
          <cell r="D153" t="str">
            <v>YRL</v>
          </cell>
        </row>
        <row r="154">
          <cell r="D154" t="str">
            <v>PLS</v>
          </cell>
        </row>
        <row r="155">
          <cell r="D155" t="str">
            <v>PLS</v>
          </cell>
        </row>
        <row r="156">
          <cell r="D156" t="str">
            <v>PRL</v>
          </cell>
        </row>
        <row r="157">
          <cell r="D157" t="str">
            <v>CARLS</v>
          </cell>
        </row>
        <row r="158">
          <cell r="D158" t="str">
            <v>CARLS</v>
          </cell>
        </row>
        <row r="159">
          <cell r="D159" t="str">
            <v>PRL</v>
          </cell>
        </row>
        <row r="160">
          <cell r="D160" t="str">
            <v>PRL</v>
          </cell>
        </row>
        <row r="161">
          <cell r="D161" t="str">
            <v>PRL</v>
          </cell>
        </row>
        <row r="162">
          <cell r="D162" t="str">
            <v>PLS</v>
          </cell>
        </row>
        <row r="163">
          <cell r="D163" t="str">
            <v>CARLS</v>
          </cell>
        </row>
        <row r="165">
          <cell r="D165" t="str">
            <v>SLS</v>
          </cell>
        </row>
        <row r="166">
          <cell r="D166" t="str">
            <v>NLLS</v>
          </cell>
        </row>
        <row r="167">
          <cell r="D167" t="str">
            <v>PRL</v>
          </cell>
        </row>
        <row r="168">
          <cell r="D168" t="str">
            <v>PRL</v>
          </cell>
        </row>
        <row r="169">
          <cell r="D169" t="str">
            <v>MLS</v>
          </cell>
        </row>
        <row r="170">
          <cell r="D170" t="str">
            <v>SLS</v>
          </cell>
        </row>
        <row r="172">
          <cell r="D172" t="str">
            <v>NLLS</v>
          </cell>
        </row>
        <row r="173">
          <cell r="D173" t="str">
            <v>YRL</v>
          </cell>
        </row>
        <row r="174">
          <cell r="D174" t="str">
            <v>PRL</v>
          </cell>
        </row>
        <row r="175">
          <cell r="D175" t="str">
            <v>PLS</v>
          </cell>
        </row>
        <row r="176">
          <cell r="D176" t="str">
            <v>MLS</v>
          </cell>
        </row>
        <row r="177">
          <cell r="D177" t="str">
            <v>PLS</v>
          </cell>
        </row>
        <row r="178">
          <cell r="D178" t="str">
            <v>NLLS</v>
          </cell>
        </row>
        <row r="179">
          <cell r="D179" t="str">
            <v>PLS</v>
          </cell>
        </row>
        <row r="180">
          <cell r="D180" t="str">
            <v>YRL</v>
          </cell>
        </row>
        <row r="182">
          <cell r="D182" t="str">
            <v>NLLS</v>
          </cell>
        </row>
        <row r="183">
          <cell r="D183" t="str">
            <v>NLLS</v>
          </cell>
        </row>
        <row r="184">
          <cell r="D184" t="str">
            <v>MLS</v>
          </cell>
        </row>
        <row r="185">
          <cell r="D185" t="str">
            <v>CARLS</v>
          </cell>
        </row>
        <row r="186">
          <cell r="D186" t="str">
            <v>PRL</v>
          </cell>
        </row>
        <row r="187">
          <cell r="D187" t="str">
            <v>CARLS</v>
          </cell>
        </row>
        <row r="188">
          <cell r="D188" t="str">
            <v>YRL</v>
          </cell>
        </row>
        <row r="190">
          <cell r="D190" t="str">
            <v>MLS</v>
          </cell>
        </row>
        <row r="191">
          <cell r="D191" t="str">
            <v>PRL</v>
          </cell>
        </row>
        <row r="192">
          <cell r="D192" t="str">
            <v>YRL</v>
          </cell>
        </row>
        <row r="193">
          <cell r="D193" t="str">
            <v>PRL</v>
          </cell>
        </row>
        <row r="194">
          <cell r="D194" t="str">
            <v>CARLS</v>
          </cell>
        </row>
        <row r="195">
          <cell r="D195" t="str">
            <v>CARLS</v>
          </cell>
        </row>
        <row r="196">
          <cell r="D196" t="str">
            <v>NLLS</v>
          </cell>
        </row>
        <row r="197">
          <cell r="D197" t="str">
            <v>NLLS</v>
          </cell>
        </row>
        <row r="198">
          <cell r="D198" t="str">
            <v>YRL</v>
          </cell>
        </row>
        <row r="199">
          <cell r="D199" t="str">
            <v>MLS</v>
          </cell>
        </row>
        <row r="200">
          <cell r="D200" t="str">
            <v>SLS</v>
          </cell>
        </row>
        <row r="201">
          <cell r="D201" t="str">
            <v>NLLS</v>
          </cell>
        </row>
        <row r="202">
          <cell r="D202" t="str">
            <v>MLS</v>
          </cell>
        </row>
        <row r="203">
          <cell r="D203" t="str">
            <v>NLLS</v>
          </cell>
        </row>
        <row r="204">
          <cell r="D204" t="str">
            <v>PLS</v>
          </cell>
        </row>
        <row r="205">
          <cell r="D205" t="str">
            <v>CARLS</v>
          </cell>
        </row>
        <row r="206">
          <cell r="D206" t="str">
            <v>NLLS</v>
          </cell>
        </row>
        <row r="207">
          <cell r="D207" t="str">
            <v>NLLS</v>
          </cell>
        </row>
        <row r="209">
          <cell r="D209" t="str">
            <v>NLLS</v>
          </cell>
        </row>
        <row r="210">
          <cell r="D210" t="str">
            <v>NLLS</v>
          </cell>
        </row>
        <row r="211">
          <cell r="D211" t="str">
            <v>CARLS</v>
          </cell>
        </row>
        <row r="212">
          <cell r="D212" t="str">
            <v>CARLS</v>
          </cell>
        </row>
        <row r="213">
          <cell r="D213" t="str">
            <v>YRL</v>
          </cell>
        </row>
        <row r="214">
          <cell r="D214" t="str">
            <v>NLLS</v>
          </cell>
        </row>
        <row r="215">
          <cell r="D215" t="str">
            <v>YRL</v>
          </cell>
        </row>
        <row r="216">
          <cell r="D216" t="str">
            <v>CARLS</v>
          </cell>
        </row>
        <row r="217">
          <cell r="D217" t="str">
            <v>NLLS</v>
          </cell>
        </row>
        <row r="218">
          <cell r="D218" t="str">
            <v>PLS</v>
          </cell>
        </row>
        <row r="219">
          <cell r="D219" t="str">
            <v>YRL</v>
          </cell>
        </row>
        <row r="220">
          <cell r="D220" t="str">
            <v>YRL</v>
          </cell>
        </row>
        <row r="221">
          <cell r="D221" t="str">
            <v>YRL</v>
          </cell>
        </row>
        <row r="222">
          <cell r="D222" t="str">
            <v>YRL</v>
          </cell>
        </row>
        <row r="225">
          <cell r="D225" t="str">
            <v>YRL</v>
          </cell>
        </row>
        <row r="226">
          <cell r="D226" t="str">
            <v>YRL</v>
          </cell>
        </row>
        <row r="227">
          <cell r="D227" t="str">
            <v>MLS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pts - Cash"/>
      <sheetName val="Receipts - Revenues"/>
      <sheetName val="Disbursements - Staff"/>
      <sheetName val="Disbursements - Lib. Resources"/>
      <sheetName val="Disbursements - Administration"/>
      <sheetName val="Disbursemts - Maint., Transfers"/>
      <sheetName val="Disbursements - Other"/>
      <sheetName val="Cash balance"/>
      <sheetName val="SUMMARY"/>
      <sheetName val="Direct Payments"/>
      <sheetName val="Chart1"/>
      <sheetName val="PerCapita-Averages"/>
      <sheetName val="Sheet1"/>
      <sheetName val="TTL Support"/>
      <sheetName val="Sheet3"/>
      <sheetName val="Library support stars"/>
      <sheetName val="Sheet2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>
        <row r="3">
          <cell r="C3" t="str">
            <v>a</v>
          </cell>
          <cell r="I3">
            <v>7.37890625</v>
          </cell>
        </row>
        <row r="4">
          <cell r="I4">
            <v>3.0864197530864197</v>
          </cell>
        </row>
        <row r="5">
          <cell r="I5">
            <v>15.710142930945411</v>
          </cell>
        </row>
        <row r="6">
          <cell r="I6">
            <v>16.118372703412074</v>
          </cell>
        </row>
        <row r="7">
          <cell r="I7">
            <v>12.003030303030304</v>
          </cell>
        </row>
        <row r="8">
          <cell r="I8">
            <v>2</v>
          </cell>
        </row>
        <row r="9">
          <cell r="I9">
            <v>0</v>
          </cell>
        </row>
        <row r="10">
          <cell r="I10">
            <v>3.0927835051546393</v>
          </cell>
        </row>
        <row r="11">
          <cell r="I11">
            <v>2.0526315789473686</v>
          </cell>
        </row>
        <row r="12">
          <cell r="I12">
            <v>11.360000000000001</v>
          </cell>
        </row>
        <row r="13">
          <cell r="I13">
            <v>9.1529051987767591</v>
          </cell>
        </row>
        <row r="14">
          <cell r="I14">
            <v>47.125359195402297</v>
          </cell>
        </row>
        <row r="15">
          <cell r="I15">
            <v>9.2149817518248174</v>
          </cell>
        </row>
        <row r="16">
          <cell r="I16">
            <v>8.2499749524095787</v>
          </cell>
        </row>
        <row r="17">
          <cell r="I17">
            <v>5</v>
          </cell>
        </row>
        <row r="18">
          <cell r="I18">
            <v>6.3766666666666669</v>
          </cell>
        </row>
        <row r="19">
          <cell r="I19">
            <v>5.1712707182320443</v>
          </cell>
        </row>
        <row r="20">
          <cell r="I20">
            <v>43.711093732543851</v>
          </cell>
        </row>
        <row r="21">
          <cell r="I21">
            <v>12.408088235294118</v>
          </cell>
        </row>
        <row r="22">
          <cell r="I22">
            <v>16.981678743961353</v>
          </cell>
        </row>
        <row r="23">
          <cell r="I23">
            <v>20.325923217550276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5.8507352941176469</v>
          </cell>
        </row>
        <row r="27">
          <cell r="I27">
            <v>4.5844708029197081</v>
          </cell>
        </row>
        <row r="28">
          <cell r="I28">
            <v>21.485949098621422</v>
          </cell>
        </row>
        <row r="29">
          <cell r="I29">
            <v>51.049145749841806</v>
          </cell>
        </row>
        <row r="30">
          <cell r="I30">
            <v>0</v>
          </cell>
        </row>
        <row r="31">
          <cell r="I31">
            <v>14.261702849389417</v>
          </cell>
        </row>
        <row r="32">
          <cell r="I32">
            <v>11</v>
          </cell>
        </row>
        <row r="33">
          <cell r="I33">
            <v>23.74981220657277</v>
          </cell>
        </row>
        <row r="34">
          <cell r="I34">
            <v>4.4446848381601365</v>
          </cell>
        </row>
        <row r="35">
          <cell r="I35">
            <v>8.0857814336075204</v>
          </cell>
        </row>
        <row r="36">
          <cell r="I36">
            <v>20.453372008701958</v>
          </cell>
        </row>
        <row r="37">
          <cell r="I37">
            <v>0</v>
          </cell>
        </row>
        <row r="38">
          <cell r="I38">
            <v>11.876335746294382</v>
          </cell>
        </row>
        <row r="39">
          <cell r="I39">
            <v>9.9001663893510816</v>
          </cell>
        </row>
        <row r="40">
          <cell r="I40">
            <v>30.151204072763644</v>
          </cell>
        </row>
        <row r="41">
          <cell r="I41">
            <v>15.48293172690763</v>
          </cell>
        </row>
        <row r="42">
          <cell r="I42">
            <v>0</v>
          </cell>
        </row>
        <row r="43">
          <cell r="I43">
            <v>26.655315113371842</v>
          </cell>
        </row>
        <row r="44">
          <cell r="I44">
            <v>0</v>
          </cell>
        </row>
        <row r="45">
          <cell r="I45">
            <v>35.296402877697844</v>
          </cell>
        </row>
        <row r="46">
          <cell r="I46">
            <v>12.782054263565891</v>
          </cell>
        </row>
        <row r="47">
          <cell r="I47">
            <v>12.320143884892087</v>
          </cell>
        </row>
        <row r="48">
          <cell r="I48">
            <v>0</v>
          </cell>
        </row>
        <row r="49">
          <cell r="I49">
            <v>5.3475935828877006</v>
          </cell>
        </row>
        <row r="50">
          <cell r="I50">
            <v>0</v>
          </cell>
        </row>
        <row r="51">
          <cell r="I51">
            <v>0</v>
          </cell>
        </row>
        <row r="52">
          <cell r="I52">
            <v>2.7195767195767195</v>
          </cell>
        </row>
        <row r="53">
          <cell r="I53">
            <v>6.7508701613753823</v>
          </cell>
        </row>
        <row r="54">
          <cell r="I54">
            <v>36.733649917172833</v>
          </cell>
        </row>
        <row r="55">
          <cell r="I55">
            <v>5.0761421319796955</v>
          </cell>
        </row>
        <row r="56">
          <cell r="I56">
            <v>23.084551114023593</v>
          </cell>
        </row>
        <row r="57">
          <cell r="I57">
            <v>0</v>
          </cell>
        </row>
        <row r="58">
          <cell r="I58">
            <v>20.88210435532557</v>
          </cell>
        </row>
        <row r="59">
          <cell r="I59">
            <v>3.85</v>
          </cell>
        </row>
        <row r="60">
          <cell r="I60">
            <v>0</v>
          </cell>
        </row>
        <row r="61">
          <cell r="I61">
            <v>2.1970329670329667</v>
          </cell>
        </row>
        <row r="62">
          <cell r="I62">
            <v>11.843373493975903</v>
          </cell>
        </row>
        <row r="63">
          <cell r="I63">
            <v>19.208605455243948</v>
          </cell>
        </row>
        <row r="64">
          <cell r="I64">
            <v>13.467422548706484</v>
          </cell>
        </row>
        <row r="65">
          <cell r="I65">
            <v>5.7874634146341455</v>
          </cell>
        </row>
        <row r="66">
          <cell r="I66">
            <v>13.590205391527601</v>
          </cell>
        </row>
        <row r="67">
          <cell r="I67">
            <v>0</v>
          </cell>
        </row>
        <row r="68">
          <cell r="I68">
            <v>2</v>
          </cell>
        </row>
        <row r="69">
          <cell r="I69">
            <v>47.747747747747745</v>
          </cell>
        </row>
        <row r="70">
          <cell r="I70">
            <v>14.09739034742965</v>
          </cell>
        </row>
        <row r="71">
          <cell r="I71">
            <v>32.8510528992879</v>
          </cell>
        </row>
        <row r="72">
          <cell r="I72">
            <v>22.125652173913043</v>
          </cell>
        </row>
        <row r="73">
          <cell r="I73">
            <v>16.671378628970967</v>
          </cell>
        </row>
        <row r="74">
          <cell r="I74">
            <v>38.271419396274887</v>
          </cell>
        </row>
        <row r="75">
          <cell r="I75">
            <v>2.9312200956937797</v>
          </cell>
        </row>
        <row r="76">
          <cell r="I76">
            <v>16.683022571148186</v>
          </cell>
        </row>
        <row r="77">
          <cell r="I77">
            <v>3.3333333333333335</v>
          </cell>
        </row>
        <row r="78">
          <cell r="I78">
            <v>9.9255583126550864</v>
          </cell>
        </row>
        <row r="79">
          <cell r="I79">
            <v>36.380553656629573</v>
          </cell>
        </row>
        <row r="80">
          <cell r="I80">
            <v>16.736401673640167</v>
          </cell>
        </row>
        <row r="81">
          <cell r="I81">
            <v>32.60563888888889</v>
          </cell>
        </row>
        <row r="82">
          <cell r="I82">
            <v>29.241992882562279</v>
          </cell>
        </row>
        <row r="83">
          <cell r="I83">
            <v>14.419473684210526</v>
          </cell>
        </row>
        <row r="84">
          <cell r="I84">
            <v>15.548426150121065</v>
          </cell>
        </row>
        <row r="85">
          <cell r="I85">
            <v>15.620378719567178</v>
          </cell>
        </row>
        <row r="86">
          <cell r="I86">
            <v>3.9284369114877591</v>
          </cell>
        </row>
        <row r="87">
          <cell r="I87">
            <v>23.525422943221322</v>
          </cell>
        </row>
        <row r="88">
          <cell r="I88">
            <v>0</v>
          </cell>
        </row>
        <row r="89">
          <cell r="I89">
            <v>23.568266939053455</v>
          </cell>
        </row>
        <row r="90">
          <cell r="I90">
            <v>23.751390671801456</v>
          </cell>
        </row>
        <row r="91">
          <cell r="I91">
            <v>10.77639751552795</v>
          </cell>
        </row>
        <row r="92">
          <cell r="I92">
            <v>9.5007326007326007</v>
          </cell>
        </row>
        <row r="93">
          <cell r="I93">
            <v>63.497868217054268</v>
          </cell>
        </row>
        <row r="94">
          <cell r="I94">
            <v>17.479623824451412</v>
          </cell>
        </row>
        <row r="95">
          <cell r="I95">
            <v>16.949989917322039</v>
          </cell>
        </row>
        <row r="96">
          <cell r="I96">
            <v>14.834899105008617</v>
          </cell>
        </row>
        <row r="97">
          <cell r="I97">
            <v>9.6785714285714288</v>
          </cell>
        </row>
        <row r="98">
          <cell r="I98">
            <v>17.636139630390144</v>
          </cell>
        </row>
        <row r="99">
          <cell r="I99">
            <v>23.996651038178165</v>
          </cell>
        </row>
        <row r="100">
          <cell r="I100">
            <v>3.9053876478318004</v>
          </cell>
        </row>
        <row r="101">
          <cell r="I101">
            <v>12.303065326633165</v>
          </cell>
        </row>
        <row r="102">
          <cell r="I102">
            <v>12.439016393442623</v>
          </cell>
        </row>
        <row r="103">
          <cell r="I103">
            <v>34.142504546635493</v>
          </cell>
        </row>
        <row r="104">
          <cell r="I104">
            <v>30.124822695035462</v>
          </cell>
        </row>
        <row r="105">
          <cell r="I105">
            <v>25.973954001260239</v>
          </cell>
        </row>
        <row r="106">
          <cell r="I106">
            <v>0</v>
          </cell>
        </row>
        <row r="107">
          <cell r="I107">
            <v>37.75811239635582</v>
          </cell>
        </row>
        <row r="108">
          <cell r="I108">
            <v>16.316122994652407</v>
          </cell>
        </row>
        <row r="109">
          <cell r="I109">
            <v>14.284468085106385</v>
          </cell>
        </row>
        <row r="110">
          <cell r="I110">
            <v>2.7624309392265194</v>
          </cell>
        </row>
        <row r="111">
          <cell r="I111">
            <v>17.679500640204864</v>
          </cell>
        </row>
        <row r="112">
          <cell r="I112">
            <v>5.2098682441516537</v>
          </cell>
        </row>
        <row r="113">
          <cell r="I113">
            <v>2</v>
          </cell>
        </row>
        <row r="114">
          <cell r="I114">
            <v>8.6788496376811608</v>
          </cell>
        </row>
        <row r="115">
          <cell r="I115">
            <v>31.243377126857634</v>
          </cell>
        </row>
        <row r="116">
          <cell r="I116">
            <v>0</v>
          </cell>
        </row>
        <row r="117">
          <cell r="I117">
            <v>3.5887445887445888</v>
          </cell>
        </row>
        <row r="118">
          <cell r="I118">
            <v>3.1412894375857339</v>
          </cell>
        </row>
        <row r="119">
          <cell r="I119">
            <v>19.648384301101895</v>
          </cell>
        </row>
        <row r="120">
          <cell r="I120">
            <v>4.29</v>
          </cell>
        </row>
        <row r="121">
          <cell r="I121">
            <v>0</v>
          </cell>
        </row>
        <row r="122">
          <cell r="I122">
            <v>2.7304964539007091</v>
          </cell>
        </row>
        <row r="123">
          <cell r="I123">
            <v>31.887255854126678</v>
          </cell>
        </row>
        <row r="124">
          <cell r="I124">
            <v>20.371091257179323</v>
          </cell>
        </row>
        <row r="125">
          <cell r="I125">
            <v>35.604118760560517</v>
          </cell>
        </row>
        <row r="126">
          <cell r="I126">
            <v>3.8828967642526964</v>
          </cell>
        </row>
        <row r="127">
          <cell r="I127">
            <v>35.121521275908826</v>
          </cell>
        </row>
        <row r="128">
          <cell r="I128">
            <v>10.625730994152047</v>
          </cell>
        </row>
        <row r="129">
          <cell r="I129">
            <v>11.791530944625407</v>
          </cell>
        </row>
        <row r="130">
          <cell r="I130">
            <v>20.228903508771932</v>
          </cell>
        </row>
        <row r="131">
          <cell r="I131">
            <v>14.998967688654899</v>
          </cell>
        </row>
        <row r="132">
          <cell r="I132">
            <v>10.646763672854993</v>
          </cell>
        </row>
        <row r="133">
          <cell r="I133">
            <v>24.54601701469451</v>
          </cell>
        </row>
        <row r="134">
          <cell r="I134">
            <v>8.9615096952908591</v>
          </cell>
        </row>
        <row r="135">
          <cell r="I135">
            <v>0</v>
          </cell>
        </row>
        <row r="136">
          <cell r="I136">
            <v>10.907006369426751</v>
          </cell>
        </row>
        <row r="137">
          <cell r="I137">
            <v>26.273631840796021</v>
          </cell>
        </row>
        <row r="138">
          <cell r="I138">
            <v>25.739990722238083</v>
          </cell>
        </row>
        <row r="139">
          <cell r="I139">
            <v>7.9635949943117179</v>
          </cell>
        </row>
        <row r="140">
          <cell r="I140">
            <v>0</v>
          </cell>
        </row>
        <row r="141">
          <cell r="I141">
            <v>3.5739130434782607</v>
          </cell>
        </row>
        <row r="142">
          <cell r="I142">
            <v>11.039296636085627</v>
          </cell>
        </row>
        <row r="143">
          <cell r="I143">
            <v>0</v>
          </cell>
        </row>
        <row r="144">
          <cell r="I144">
            <v>11.924349650349651</v>
          </cell>
        </row>
        <row r="145">
          <cell r="I145">
            <v>9.5</v>
          </cell>
        </row>
        <row r="146">
          <cell r="I146">
            <v>35.295116784356324</v>
          </cell>
        </row>
        <row r="147">
          <cell r="I147">
            <v>0</v>
          </cell>
        </row>
        <row r="148">
          <cell r="I148">
            <v>11.988999579655317</v>
          </cell>
        </row>
        <row r="149">
          <cell r="I149">
            <v>36.770061728395063</v>
          </cell>
        </row>
        <row r="150">
          <cell r="I150">
            <v>19.755233477547371</v>
          </cell>
        </row>
        <row r="151">
          <cell r="I151">
            <v>9.0988416988416994</v>
          </cell>
        </row>
        <row r="152">
          <cell r="I152">
            <v>0</v>
          </cell>
        </row>
        <row r="153">
          <cell r="I153">
            <v>5.1455868971792542</v>
          </cell>
        </row>
        <row r="154">
          <cell r="I154">
            <v>3.6926315789473683</v>
          </cell>
        </row>
        <row r="155">
          <cell r="I155">
            <v>4.2900030324471849</v>
          </cell>
        </row>
        <row r="156">
          <cell r="I156">
            <v>5.7799999999999994</v>
          </cell>
        </row>
        <row r="157">
          <cell r="I157">
            <v>13.621794871794872</v>
          </cell>
        </row>
        <row r="158">
          <cell r="I158">
            <v>18.361714285714285</v>
          </cell>
        </row>
        <row r="159">
          <cell r="I159">
            <v>9.5502645502645507</v>
          </cell>
        </row>
        <row r="160">
          <cell r="I160">
            <v>0</v>
          </cell>
        </row>
        <row r="161">
          <cell r="I161">
            <v>7.424960505529226</v>
          </cell>
        </row>
        <row r="162">
          <cell r="I162">
            <v>6.0779595765158803</v>
          </cell>
        </row>
        <row r="163">
          <cell r="I163">
            <v>9.5635825426944976</v>
          </cell>
        </row>
        <row r="164">
          <cell r="I164">
            <v>19.641652613827993</v>
          </cell>
        </row>
        <row r="165">
          <cell r="I165">
            <v>30.847853125</v>
          </cell>
        </row>
        <row r="166">
          <cell r="I166">
            <v>21.661218980125586</v>
          </cell>
        </row>
        <row r="167">
          <cell r="I167">
            <v>21.729185727355901</v>
          </cell>
        </row>
        <row r="168">
          <cell r="I168">
            <v>13.812154696132596</v>
          </cell>
        </row>
        <row r="169">
          <cell r="I169">
            <v>13.050918875012691</v>
          </cell>
        </row>
        <row r="170">
          <cell r="I170">
            <v>25.82175925925926</v>
          </cell>
        </row>
        <row r="171">
          <cell r="I171">
            <v>20.731353987378085</v>
          </cell>
        </row>
        <row r="172">
          <cell r="I172">
            <v>2.6</v>
          </cell>
        </row>
        <row r="173">
          <cell r="I173">
            <v>0</v>
          </cell>
        </row>
        <row r="174">
          <cell r="I174">
            <v>7.389162561576355</v>
          </cell>
        </row>
        <row r="175">
          <cell r="I175">
            <v>20.023180778032035</v>
          </cell>
        </row>
        <row r="176">
          <cell r="I176">
            <v>4.29</v>
          </cell>
        </row>
        <row r="178">
          <cell r="I178">
            <v>67.401459854014604</v>
          </cell>
        </row>
        <row r="179">
          <cell r="I179">
            <v>0</v>
          </cell>
        </row>
        <row r="180">
          <cell r="I180">
            <v>0</v>
          </cell>
        </row>
        <row r="181">
          <cell r="I181">
            <v>17.49332627118644</v>
          </cell>
        </row>
        <row r="182">
          <cell r="I182">
            <v>10.880316518298715</v>
          </cell>
        </row>
        <row r="183">
          <cell r="I183">
            <v>7.9909090909090912</v>
          </cell>
        </row>
        <row r="184">
          <cell r="I184">
            <v>20.607986960065201</v>
          </cell>
        </row>
        <row r="185">
          <cell r="I185">
            <v>35.867519090747649</v>
          </cell>
        </row>
        <row r="186">
          <cell r="I186">
            <v>18.458668351477449</v>
          </cell>
        </row>
        <row r="187">
          <cell r="I187">
            <v>6.1991716842961759</v>
          </cell>
        </row>
        <row r="188">
          <cell r="I188">
            <v>12.342082262210797</v>
          </cell>
        </row>
        <row r="189">
          <cell r="I189">
            <v>3.4461538461538463</v>
          </cell>
        </row>
        <row r="190">
          <cell r="I190">
            <v>13.059701492537313</v>
          </cell>
        </row>
        <row r="191">
          <cell r="I191">
            <v>7.9817559863169896</v>
          </cell>
        </row>
        <row r="192">
          <cell r="I192">
            <v>35.728583080424883</v>
          </cell>
        </row>
        <row r="193">
          <cell r="I193">
            <v>40.346819224249678</v>
          </cell>
        </row>
        <row r="194">
          <cell r="I194">
            <v>12.666118421052632</v>
          </cell>
        </row>
        <row r="195">
          <cell r="I195">
            <v>13.848698720776357</v>
          </cell>
        </row>
        <row r="196">
          <cell r="I196">
            <v>28.981737686773659</v>
          </cell>
        </row>
        <row r="197">
          <cell r="I197">
            <v>34.462841015992474</v>
          </cell>
        </row>
        <row r="198">
          <cell r="I198">
            <v>12.602007560943814</v>
          </cell>
        </row>
        <row r="199">
          <cell r="I199">
            <v>0</v>
          </cell>
        </row>
        <row r="200">
          <cell r="I200">
            <v>35.305167364016732</v>
          </cell>
        </row>
        <row r="201">
          <cell r="I201">
            <v>10.533653846153847</v>
          </cell>
        </row>
        <row r="202">
          <cell r="I202">
            <v>8.2728410513141419</v>
          </cell>
        </row>
        <row r="203">
          <cell r="I203">
            <v>27.209060213843557</v>
          </cell>
        </row>
        <row r="204">
          <cell r="I204">
            <v>2.5</v>
          </cell>
        </row>
        <row r="205">
          <cell r="I205">
            <v>37.909240924092408</v>
          </cell>
        </row>
        <row r="206">
          <cell r="I206">
            <v>11.39109390125847</v>
          </cell>
        </row>
        <row r="207">
          <cell r="I207">
            <v>18.763751127141568</v>
          </cell>
        </row>
        <row r="208">
          <cell r="I208">
            <v>36.112068965517238</v>
          </cell>
        </row>
        <row r="209">
          <cell r="I209">
            <v>3.5971223021582732</v>
          </cell>
        </row>
        <row r="210">
          <cell r="I210">
            <v>0</v>
          </cell>
        </row>
        <row r="211">
          <cell r="I211">
            <v>34.67260428410372</v>
          </cell>
        </row>
        <row r="212">
          <cell r="I212">
            <v>3.4246575342465753</v>
          </cell>
        </row>
        <row r="213">
          <cell r="I213">
            <v>12.865969581749049</v>
          </cell>
        </row>
        <row r="214">
          <cell r="I214">
            <v>0</v>
          </cell>
        </row>
        <row r="215">
          <cell r="I215">
            <v>20.343927355278094</v>
          </cell>
        </row>
        <row r="216">
          <cell r="I216">
            <v>6.8025410269984121</v>
          </cell>
        </row>
        <row r="217">
          <cell r="I217">
            <v>16.101996672212977</v>
          </cell>
        </row>
        <row r="218">
          <cell r="I218">
            <v>32.04015470643057</v>
          </cell>
        </row>
        <row r="219">
          <cell r="I219">
            <v>8.0910714285714285</v>
          </cell>
        </row>
        <row r="220">
          <cell r="I220">
            <v>0</v>
          </cell>
        </row>
        <row r="221">
          <cell r="I221">
            <v>2.373015873015873</v>
          </cell>
        </row>
        <row r="222">
          <cell r="I222">
            <v>12.060995850622406</v>
          </cell>
        </row>
        <row r="223">
          <cell r="I223">
            <v>30.873946566254258</v>
          </cell>
        </row>
        <row r="224">
          <cell r="I224">
            <v>0</v>
          </cell>
        </row>
        <row r="225">
          <cell r="I225">
            <v>20.233443466331313</v>
          </cell>
        </row>
        <row r="226">
          <cell r="I226">
            <v>2.264808362369338</v>
          </cell>
        </row>
        <row r="227">
          <cell r="I227">
            <v>22.317967522262965</v>
          </cell>
        </row>
        <row r="228">
          <cell r="I228">
            <v>21.438056876834327</v>
          </cell>
        </row>
        <row r="229">
          <cell r="I229">
            <v>10.184782608695652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8"/>
  <sheetViews>
    <sheetView workbookViewId="0">
      <pane xSplit="1" ySplit="1" topLeftCell="G2" activePane="bottomRight" state="frozen"/>
      <selection pane="topRight" activeCell="B1" sqref="B1"/>
      <selection pane="bottomLeft" activeCell="A2" sqref="A2"/>
      <selection pane="bottomRight"/>
    </sheetView>
  </sheetViews>
  <sheetFormatPr defaultRowHeight="13.8" x14ac:dyDescent="0.25"/>
  <cols>
    <col min="1" max="1" width="24.5546875" bestFit="1" customWidth="1"/>
    <col min="2" max="2" width="10.88671875" customWidth="1"/>
    <col min="3" max="3" width="11.21875" bestFit="1" customWidth="1"/>
    <col min="4" max="4" width="14.6640625" style="141" customWidth="1"/>
    <col min="5" max="5" width="12.33203125" style="141" customWidth="1"/>
    <col min="6" max="6" width="14.6640625" style="4" customWidth="1"/>
    <col min="7" max="9" width="15.21875" bestFit="1" customWidth="1"/>
    <col min="10" max="11" width="14.6640625" bestFit="1" customWidth="1"/>
  </cols>
  <sheetData>
    <row r="1" spans="1:15" s="148" customFormat="1" ht="110.4" x14ac:dyDescent="0.25">
      <c r="A1" s="5" t="s">
        <v>244</v>
      </c>
      <c r="B1" s="173" t="s">
        <v>243</v>
      </c>
      <c r="C1" s="8" t="s">
        <v>245</v>
      </c>
      <c r="D1" s="169" t="s">
        <v>288</v>
      </c>
      <c r="E1" s="169" t="s">
        <v>291</v>
      </c>
      <c r="F1" s="177" t="s">
        <v>292</v>
      </c>
      <c r="G1" s="168" t="s">
        <v>293</v>
      </c>
      <c r="H1" s="167" t="s">
        <v>294</v>
      </c>
      <c r="I1" s="166" t="s">
        <v>295</v>
      </c>
      <c r="J1" s="177" t="s">
        <v>297</v>
      </c>
      <c r="K1" s="177" t="s">
        <v>298</v>
      </c>
      <c r="L1" s="179" t="s">
        <v>299</v>
      </c>
      <c r="M1" s="179" t="s">
        <v>300</v>
      </c>
      <c r="N1" s="179" t="s">
        <v>301</v>
      </c>
      <c r="O1" s="178" t="s">
        <v>302</v>
      </c>
    </row>
    <row r="2" spans="1:15" x14ac:dyDescent="0.25">
      <c r="A2" s="14" t="s">
        <v>232</v>
      </c>
      <c r="B2" s="174">
        <v>495</v>
      </c>
      <c r="C2" s="17" t="s">
        <v>247</v>
      </c>
      <c r="D2" s="165">
        <v>4510</v>
      </c>
      <c r="E2" s="165">
        <v>0</v>
      </c>
      <c r="F2" s="165">
        <f>SUM(D2:E2)</f>
        <v>4510</v>
      </c>
      <c r="G2" s="164">
        <v>6660</v>
      </c>
      <c r="H2" s="163">
        <v>3200.01</v>
      </c>
      <c r="I2" s="162">
        <v>533.19000000000005</v>
      </c>
      <c r="J2" s="165">
        <f>SUM(D2,G2,H2,I2)</f>
        <v>14903.2</v>
      </c>
      <c r="K2" s="165">
        <f>SUM(F2:I2)</f>
        <v>14903.2</v>
      </c>
      <c r="L2" s="176">
        <f>F2/B2</f>
        <v>9.1111111111111107</v>
      </c>
      <c r="M2" s="161">
        <f>G2/K2</f>
        <v>0.44688389070803586</v>
      </c>
      <c r="N2" s="161">
        <f>H2/K2</f>
        <v>0.21471965752321651</v>
      </c>
      <c r="O2" s="175">
        <f>I2/K2</f>
        <v>3.5776880133125771E-2</v>
      </c>
    </row>
    <row r="3" spans="1:15" x14ac:dyDescent="0.25">
      <c r="A3" s="14" t="s">
        <v>231</v>
      </c>
      <c r="B3" s="174">
        <v>653</v>
      </c>
      <c r="C3" s="17" t="s">
        <v>247</v>
      </c>
      <c r="D3" s="165">
        <v>3668</v>
      </c>
      <c r="E3" s="165">
        <v>0</v>
      </c>
      <c r="F3" s="165">
        <f t="shared" ref="F3:F66" si="0">SUM(D3:E3)</f>
        <v>3668</v>
      </c>
      <c r="G3" s="164">
        <v>8503</v>
      </c>
      <c r="H3" s="163">
        <v>3200</v>
      </c>
      <c r="I3" s="162">
        <v>2162.31</v>
      </c>
      <c r="J3" s="165">
        <f t="shared" ref="J3:J66" si="1">SUM(D3,G3,H3,I3)</f>
        <v>17533.310000000001</v>
      </c>
      <c r="K3" s="165">
        <f t="shared" ref="K3:K66" si="2">SUM(F3:I3)</f>
        <v>17533.310000000001</v>
      </c>
      <c r="L3" s="176">
        <f t="shared" ref="L3:L66" si="3">F3/B3</f>
        <v>5.6171516079632466</v>
      </c>
      <c r="M3" s="161">
        <f t="shared" ref="M3:M66" si="4">G3/K3</f>
        <v>0.48496262257383227</v>
      </c>
      <c r="N3" s="161">
        <f t="shared" ref="N3:N66" si="5">H3/K3</f>
        <v>0.18250974858711788</v>
      </c>
      <c r="O3" s="175">
        <f t="shared" ref="O3:O66" si="6">I3/K3</f>
        <v>0.1233258295210659</v>
      </c>
    </row>
    <row r="4" spans="1:15" x14ac:dyDescent="0.25">
      <c r="A4" s="14" t="s">
        <v>230</v>
      </c>
      <c r="B4" s="174">
        <v>58690</v>
      </c>
      <c r="C4" s="17" t="s">
        <v>247</v>
      </c>
      <c r="D4" s="165">
        <v>1553492</v>
      </c>
      <c r="E4" s="165">
        <v>0</v>
      </c>
      <c r="F4" s="165">
        <f t="shared" si="0"/>
        <v>1553492</v>
      </c>
      <c r="G4" s="164">
        <v>304645</v>
      </c>
      <c r="H4" s="163">
        <v>167339</v>
      </c>
      <c r="I4" s="162">
        <v>498944</v>
      </c>
      <c r="J4" s="165">
        <f t="shared" si="1"/>
        <v>2524420</v>
      </c>
      <c r="K4" s="165">
        <f t="shared" si="2"/>
        <v>2524420</v>
      </c>
      <c r="L4" s="176">
        <f t="shared" si="3"/>
        <v>26.469449650707105</v>
      </c>
      <c r="M4" s="161">
        <f t="shared" si="4"/>
        <v>0.12067920552047599</v>
      </c>
      <c r="N4" s="161">
        <f t="shared" si="5"/>
        <v>6.6288097860102521E-2</v>
      </c>
      <c r="O4" s="175">
        <f t="shared" si="6"/>
        <v>0.19764698425777011</v>
      </c>
    </row>
    <row r="5" spans="1:15" x14ac:dyDescent="0.25">
      <c r="A5" s="14" t="s">
        <v>229</v>
      </c>
      <c r="B5" s="174">
        <v>865</v>
      </c>
      <c r="C5" s="17" t="s">
        <v>248</v>
      </c>
      <c r="D5" s="165">
        <v>10550</v>
      </c>
      <c r="E5" s="165">
        <v>0</v>
      </c>
      <c r="F5" s="165">
        <f t="shared" si="0"/>
        <v>10550</v>
      </c>
      <c r="G5" s="164">
        <v>8503</v>
      </c>
      <c r="H5" s="163">
        <v>47226.01</v>
      </c>
      <c r="I5" s="162">
        <v>26697.63</v>
      </c>
      <c r="J5" s="165">
        <f t="shared" si="1"/>
        <v>92976.640000000014</v>
      </c>
      <c r="K5" s="165">
        <f t="shared" si="2"/>
        <v>92976.640000000014</v>
      </c>
      <c r="L5" s="176">
        <f t="shared" si="3"/>
        <v>12.196531791907514</v>
      </c>
      <c r="M5" s="161">
        <f t="shared" si="4"/>
        <v>9.1453078966931889E-2</v>
      </c>
      <c r="N5" s="161">
        <f t="shared" si="5"/>
        <v>0.50793414345796961</v>
      </c>
      <c r="O5" s="175">
        <f t="shared" si="6"/>
        <v>0.28714341580852992</v>
      </c>
    </row>
    <row r="6" spans="1:15" x14ac:dyDescent="0.25">
      <c r="A6" s="14" t="s">
        <v>228</v>
      </c>
      <c r="B6" s="174">
        <v>830</v>
      </c>
      <c r="C6" s="17" t="s">
        <v>249</v>
      </c>
      <c r="D6" s="165">
        <v>5798</v>
      </c>
      <c r="E6" s="165">
        <v>6840</v>
      </c>
      <c r="F6" s="165">
        <f t="shared" si="0"/>
        <v>12638</v>
      </c>
      <c r="G6" s="164">
        <v>8503</v>
      </c>
      <c r="H6" s="163">
        <v>10646.400000000001</v>
      </c>
      <c r="I6" s="162">
        <v>1729.0900000000001</v>
      </c>
      <c r="J6" s="165">
        <f t="shared" si="1"/>
        <v>26676.49</v>
      </c>
      <c r="K6" s="165">
        <f t="shared" si="2"/>
        <v>33516.490000000005</v>
      </c>
      <c r="L6" s="176">
        <f t="shared" si="3"/>
        <v>15.226506024096386</v>
      </c>
      <c r="M6" s="161">
        <f t="shared" si="4"/>
        <v>0.2536960164981476</v>
      </c>
      <c r="N6" s="161">
        <f t="shared" si="5"/>
        <v>0.31764662707819347</v>
      </c>
      <c r="O6" s="175">
        <f t="shared" si="6"/>
        <v>5.1589232643394337E-2</v>
      </c>
    </row>
    <row r="7" spans="1:15" x14ac:dyDescent="0.25">
      <c r="A7" s="14" t="s">
        <v>227</v>
      </c>
      <c r="B7" s="174">
        <v>174</v>
      </c>
      <c r="C7" s="17" t="s">
        <v>249</v>
      </c>
      <c r="D7" s="165">
        <v>348</v>
      </c>
      <c r="E7" s="165">
        <v>0</v>
      </c>
      <c r="F7" s="165">
        <f t="shared" si="0"/>
        <v>348</v>
      </c>
      <c r="G7" s="164">
        <v>6660</v>
      </c>
      <c r="H7" s="163">
        <v>2003.55</v>
      </c>
      <c r="I7" s="162">
        <v>9761.25</v>
      </c>
      <c r="J7" s="165">
        <f t="shared" si="1"/>
        <v>18772.8</v>
      </c>
      <c r="K7" s="165">
        <f t="shared" si="2"/>
        <v>18772.8</v>
      </c>
      <c r="L7" s="176">
        <f t="shared" si="3"/>
        <v>2</v>
      </c>
      <c r="M7" s="161">
        <f t="shared" si="4"/>
        <v>0.35476860138072108</v>
      </c>
      <c r="N7" s="161">
        <f t="shared" si="5"/>
        <v>0.10672622091536692</v>
      </c>
      <c r="O7" s="175">
        <f t="shared" si="6"/>
        <v>0.51996771925338792</v>
      </c>
    </row>
    <row r="8" spans="1:15" x14ac:dyDescent="0.25">
      <c r="A8" s="14" t="s">
        <v>226</v>
      </c>
      <c r="B8" s="174">
        <v>207</v>
      </c>
      <c r="C8" s="17" t="s">
        <v>249</v>
      </c>
      <c r="D8" s="165">
        <v>3454</v>
      </c>
      <c r="E8" s="165">
        <v>0</v>
      </c>
      <c r="F8" s="165">
        <f t="shared" si="0"/>
        <v>3454</v>
      </c>
      <c r="G8" s="164">
        <v>6660</v>
      </c>
      <c r="H8" s="163">
        <v>10769</v>
      </c>
      <c r="I8" s="162">
        <v>244.39</v>
      </c>
      <c r="J8" s="165">
        <f t="shared" si="1"/>
        <v>21127.39</v>
      </c>
      <c r="K8" s="165">
        <f t="shared" si="2"/>
        <v>21127.39</v>
      </c>
      <c r="L8" s="176">
        <f t="shared" si="3"/>
        <v>16.685990338164252</v>
      </c>
      <c r="M8" s="161">
        <f t="shared" si="4"/>
        <v>0.31523060822941218</v>
      </c>
      <c r="N8" s="161">
        <f t="shared" si="5"/>
        <v>0.50971748048386478</v>
      </c>
      <c r="O8" s="175">
        <f t="shared" si="6"/>
        <v>1.1567448700478383E-2</v>
      </c>
    </row>
    <row r="9" spans="1:15" x14ac:dyDescent="0.25">
      <c r="A9" s="14" t="s">
        <v>225</v>
      </c>
      <c r="B9" s="174">
        <v>379</v>
      </c>
      <c r="C9" s="38" t="s">
        <v>250</v>
      </c>
      <c r="D9" s="165">
        <v>1000</v>
      </c>
      <c r="E9" s="165">
        <v>0</v>
      </c>
      <c r="F9" s="165">
        <f t="shared" si="0"/>
        <v>1000</v>
      </c>
      <c r="G9" s="164">
        <v>6660</v>
      </c>
      <c r="H9" s="163">
        <v>6000</v>
      </c>
      <c r="I9" s="162">
        <v>645.85</v>
      </c>
      <c r="J9" s="165">
        <f t="shared" si="1"/>
        <v>14305.85</v>
      </c>
      <c r="K9" s="165">
        <f t="shared" si="2"/>
        <v>14305.85</v>
      </c>
      <c r="L9" s="176">
        <f t="shared" si="3"/>
        <v>2.6385224274406331</v>
      </c>
      <c r="M9" s="161">
        <f t="shared" si="4"/>
        <v>0.46554381599136019</v>
      </c>
      <c r="N9" s="161">
        <f t="shared" si="5"/>
        <v>0.41940884323545963</v>
      </c>
      <c r="O9" s="175">
        <f t="shared" si="6"/>
        <v>4.5145866900603598E-2</v>
      </c>
    </row>
    <row r="10" spans="1:15" x14ac:dyDescent="0.25">
      <c r="A10" s="14" t="s">
        <v>224</v>
      </c>
      <c r="B10" s="174">
        <v>188</v>
      </c>
      <c r="C10" s="17" t="s">
        <v>251</v>
      </c>
      <c r="D10" s="165">
        <v>609</v>
      </c>
      <c r="E10" s="165">
        <v>0</v>
      </c>
      <c r="F10" s="165">
        <f t="shared" si="0"/>
        <v>609</v>
      </c>
      <c r="G10" s="164">
        <v>6660</v>
      </c>
      <c r="H10" s="163">
        <v>22900</v>
      </c>
      <c r="I10" s="162">
        <v>2695.97</v>
      </c>
      <c r="J10" s="165">
        <f t="shared" si="1"/>
        <v>32864.97</v>
      </c>
      <c r="K10" s="165">
        <f t="shared" si="2"/>
        <v>32864.97</v>
      </c>
      <c r="L10" s="176">
        <f t="shared" si="3"/>
        <v>3.2393617021276597</v>
      </c>
      <c r="M10" s="161">
        <f t="shared" si="4"/>
        <v>0.20264737804416069</v>
      </c>
      <c r="N10" s="161">
        <f t="shared" si="5"/>
        <v>0.69679053411580782</v>
      </c>
      <c r="O10" s="175">
        <f t="shared" si="6"/>
        <v>8.2031719487344723E-2</v>
      </c>
    </row>
    <row r="11" spans="1:15" x14ac:dyDescent="0.25">
      <c r="A11" s="14" t="s">
        <v>223</v>
      </c>
      <c r="B11" s="174">
        <v>2990</v>
      </c>
      <c r="C11" s="17" t="s">
        <v>252</v>
      </c>
      <c r="D11" s="165">
        <v>41860</v>
      </c>
      <c r="E11" s="165">
        <v>0</v>
      </c>
      <c r="F11" s="165">
        <f t="shared" si="0"/>
        <v>41860</v>
      </c>
      <c r="G11" s="164">
        <v>16650</v>
      </c>
      <c r="H11" s="163">
        <v>79338</v>
      </c>
      <c r="I11" s="162">
        <v>27617</v>
      </c>
      <c r="J11" s="165">
        <f t="shared" si="1"/>
        <v>165465</v>
      </c>
      <c r="K11" s="165">
        <f t="shared" si="2"/>
        <v>165465</v>
      </c>
      <c r="L11" s="176">
        <f t="shared" si="3"/>
        <v>14</v>
      </c>
      <c r="M11" s="161">
        <f t="shared" si="4"/>
        <v>0.10062550992657057</v>
      </c>
      <c r="N11" s="161">
        <f t="shared" si="5"/>
        <v>0.47948508748073609</v>
      </c>
      <c r="O11" s="175">
        <f t="shared" si="6"/>
        <v>0.16690538784637235</v>
      </c>
    </row>
    <row r="12" spans="1:15" x14ac:dyDescent="0.25">
      <c r="A12" s="14" t="s">
        <v>222</v>
      </c>
      <c r="B12" s="174">
        <v>7662</v>
      </c>
      <c r="C12" s="17" t="s">
        <v>252</v>
      </c>
      <c r="D12" s="165">
        <v>146758</v>
      </c>
      <c r="E12" s="165">
        <v>0</v>
      </c>
      <c r="F12" s="165">
        <f t="shared" si="0"/>
        <v>146758</v>
      </c>
      <c r="G12" s="164">
        <v>42524</v>
      </c>
      <c r="H12" s="163">
        <v>0</v>
      </c>
      <c r="I12" s="162">
        <v>0</v>
      </c>
      <c r="J12" s="165">
        <f t="shared" si="1"/>
        <v>189282</v>
      </c>
      <c r="K12" s="165">
        <f t="shared" si="2"/>
        <v>189282</v>
      </c>
      <c r="L12" s="176">
        <f t="shared" si="3"/>
        <v>19.154006786739753</v>
      </c>
      <c r="M12" s="161">
        <f t="shared" si="4"/>
        <v>0.22465950275250685</v>
      </c>
      <c r="N12" s="161">
        <f t="shared" si="5"/>
        <v>0</v>
      </c>
      <c r="O12" s="175">
        <f t="shared" si="6"/>
        <v>0</v>
      </c>
    </row>
    <row r="13" spans="1:15" x14ac:dyDescent="0.25">
      <c r="A13" s="14" t="s">
        <v>221</v>
      </c>
      <c r="B13" s="174">
        <v>9386</v>
      </c>
      <c r="C13" s="17" t="s">
        <v>247</v>
      </c>
      <c r="D13" s="165">
        <v>413036</v>
      </c>
      <c r="E13" s="165">
        <v>0</v>
      </c>
      <c r="F13" s="165">
        <f t="shared" si="0"/>
        <v>413036</v>
      </c>
      <c r="G13" s="164">
        <v>52092</v>
      </c>
      <c r="H13" s="163">
        <v>42173</v>
      </c>
      <c r="I13" s="162">
        <v>21824</v>
      </c>
      <c r="J13" s="165">
        <f t="shared" si="1"/>
        <v>529125</v>
      </c>
      <c r="K13" s="165">
        <f t="shared" si="2"/>
        <v>529125</v>
      </c>
      <c r="L13" s="176">
        <f t="shared" si="3"/>
        <v>44.005540166204987</v>
      </c>
      <c r="M13" s="161">
        <f t="shared" si="4"/>
        <v>9.8449326718639263E-2</v>
      </c>
      <c r="N13" s="161">
        <f t="shared" si="5"/>
        <v>7.9703283723127807E-2</v>
      </c>
      <c r="O13" s="175">
        <f t="shared" si="6"/>
        <v>4.12454523978266E-2</v>
      </c>
    </row>
    <row r="14" spans="1:15" x14ac:dyDescent="0.25">
      <c r="A14" s="14" t="s">
        <v>220</v>
      </c>
      <c r="B14" s="174">
        <v>960</v>
      </c>
      <c r="C14" s="17" t="s">
        <v>251</v>
      </c>
      <c r="D14" s="165">
        <v>8000</v>
      </c>
      <c r="E14" s="165">
        <v>4523</v>
      </c>
      <c r="F14" s="165">
        <f t="shared" si="0"/>
        <v>12523</v>
      </c>
      <c r="G14" s="164">
        <v>8503</v>
      </c>
      <c r="H14" s="163">
        <v>14705.439999999999</v>
      </c>
      <c r="I14" s="162">
        <v>1346.15</v>
      </c>
      <c r="J14" s="165">
        <f t="shared" si="1"/>
        <v>32554.59</v>
      </c>
      <c r="K14" s="165">
        <f t="shared" si="2"/>
        <v>37077.590000000004</v>
      </c>
      <c r="L14" s="176">
        <f t="shared" si="3"/>
        <v>13.044791666666667</v>
      </c>
      <c r="M14" s="161">
        <f t="shared" si="4"/>
        <v>0.22932989981279794</v>
      </c>
      <c r="N14" s="161">
        <f t="shared" si="5"/>
        <v>0.3966126169473258</v>
      </c>
      <c r="O14" s="175">
        <f t="shared" si="6"/>
        <v>3.6306297146065855E-2</v>
      </c>
    </row>
    <row r="15" spans="1:15" x14ac:dyDescent="0.25">
      <c r="A15" s="14" t="s">
        <v>219</v>
      </c>
      <c r="B15" s="174">
        <f>4432+6096</f>
        <v>10528</v>
      </c>
      <c r="C15" s="17" t="s">
        <v>248</v>
      </c>
      <c r="D15" s="165">
        <v>72463</v>
      </c>
      <c r="E15" s="165">
        <v>0</v>
      </c>
      <c r="F15" s="165">
        <f t="shared" si="0"/>
        <v>72463</v>
      </c>
      <c r="G15" s="164">
        <v>58430</v>
      </c>
      <c r="H15" s="163">
        <v>179007</v>
      </c>
      <c r="I15" s="162">
        <v>61361</v>
      </c>
      <c r="J15" s="165">
        <f t="shared" si="1"/>
        <v>371261</v>
      </c>
      <c r="K15" s="165">
        <f t="shared" si="2"/>
        <v>371261</v>
      </c>
      <c r="L15" s="176">
        <f t="shared" si="3"/>
        <v>6.8828837386018238</v>
      </c>
      <c r="M15" s="161">
        <f t="shared" si="4"/>
        <v>0.1573825422007698</v>
      </c>
      <c r="N15" s="161">
        <f t="shared" si="5"/>
        <v>0.48215945116777686</v>
      </c>
      <c r="O15" s="175">
        <f t="shared" si="6"/>
        <v>0.16527725777822072</v>
      </c>
    </row>
    <row r="16" spans="1:15" x14ac:dyDescent="0.25">
      <c r="A16" s="14" t="s">
        <v>218</v>
      </c>
      <c r="B16" s="174">
        <v>873</v>
      </c>
      <c r="C16" s="17" t="s">
        <v>249</v>
      </c>
      <c r="D16" s="165">
        <v>8650</v>
      </c>
      <c r="E16" s="165">
        <v>0</v>
      </c>
      <c r="F16" s="165">
        <f t="shared" si="0"/>
        <v>8650</v>
      </c>
      <c r="G16" s="164">
        <v>8503</v>
      </c>
      <c r="H16" s="163">
        <v>10614</v>
      </c>
      <c r="I16" s="162">
        <v>4530.88</v>
      </c>
      <c r="J16" s="165">
        <f t="shared" si="1"/>
        <v>32297.88</v>
      </c>
      <c r="K16" s="165">
        <f t="shared" si="2"/>
        <v>32297.88</v>
      </c>
      <c r="L16" s="176">
        <f t="shared" si="3"/>
        <v>9.9083619702176406</v>
      </c>
      <c r="M16" s="161">
        <f t="shared" si="4"/>
        <v>0.26326805350691745</v>
      </c>
      <c r="N16" s="161">
        <f t="shared" si="5"/>
        <v>0.32862838056243937</v>
      </c>
      <c r="O16" s="175">
        <f t="shared" si="6"/>
        <v>0.14028413010389537</v>
      </c>
    </row>
    <row r="17" spans="1:15" x14ac:dyDescent="0.25">
      <c r="A17" s="14" t="s">
        <v>217</v>
      </c>
      <c r="B17" s="174">
        <v>1282</v>
      </c>
      <c r="C17" s="17" t="s">
        <v>253</v>
      </c>
      <c r="D17" s="165">
        <v>11520</v>
      </c>
      <c r="E17" s="165">
        <v>1446</v>
      </c>
      <c r="F17" s="165">
        <f t="shared" si="0"/>
        <v>12966</v>
      </c>
      <c r="G17" s="164">
        <v>16650</v>
      </c>
      <c r="H17" s="163">
        <v>19697.39</v>
      </c>
      <c r="I17" s="162">
        <v>11586.86</v>
      </c>
      <c r="J17" s="165">
        <f t="shared" si="1"/>
        <v>59454.25</v>
      </c>
      <c r="K17" s="165">
        <f t="shared" si="2"/>
        <v>60900.25</v>
      </c>
      <c r="L17" s="176">
        <f t="shared" si="3"/>
        <v>10.113884555382215</v>
      </c>
      <c r="M17" s="161">
        <f t="shared" si="4"/>
        <v>0.27339789245528551</v>
      </c>
      <c r="N17" s="161">
        <f t="shared" si="5"/>
        <v>0.32343693170389282</v>
      </c>
      <c r="O17" s="175">
        <f t="shared" si="6"/>
        <v>0.19025964589636332</v>
      </c>
    </row>
    <row r="18" spans="1:15" x14ac:dyDescent="0.25">
      <c r="A18" s="14" t="s">
        <v>216</v>
      </c>
      <c r="B18" s="174">
        <v>403</v>
      </c>
      <c r="C18" s="17" t="s">
        <v>249</v>
      </c>
      <c r="D18" s="165">
        <v>3000</v>
      </c>
      <c r="E18" s="165">
        <v>0</v>
      </c>
      <c r="F18" s="165">
        <f t="shared" si="0"/>
        <v>3000</v>
      </c>
      <c r="G18" s="164">
        <v>6660</v>
      </c>
      <c r="H18" s="163">
        <v>13137.9</v>
      </c>
      <c r="I18" s="162">
        <v>4808.45</v>
      </c>
      <c r="J18" s="165">
        <f t="shared" si="1"/>
        <v>27606.350000000002</v>
      </c>
      <c r="K18" s="165">
        <f t="shared" si="2"/>
        <v>27606.350000000002</v>
      </c>
      <c r="L18" s="176">
        <f t="shared" si="3"/>
        <v>7.4441687344913152</v>
      </c>
      <c r="M18" s="161">
        <f t="shared" si="4"/>
        <v>0.24124884311037131</v>
      </c>
      <c r="N18" s="161">
        <f t="shared" si="5"/>
        <v>0.47590137776272484</v>
      </c>
      <c r="O18" s="175">
        <f t="shared" si="6"/>
        <v>0.17417912907718694</v>
      </c>
    </row>
    <row r="19" spans="1:15" x14ac:dyDescent="0.25">
      <c r="A19" s="14" t="s">
        <v>215</v>
      </c>
      <c r="B19" s="174">
        <v>16768</v>
      </c>
      <c r="C19" s="17" t="s">
        <v>248</v>
      </c>
      <c r="D19" s="165">
        <v>552227</v>
      </c>
      <c r="E19" s="165">
        <v>0</v>
      </c>
      <c r="F19" s="165">
        <f t="shared" si="0"/>
        <v>552227</v>
      </c>
      <c r="G19" s="164">
        <v>87845</v>
      </c>
      <c r="H19" s="163">
        <v>80524</v>
      </c>
      <c r="I19" s="162">
        <v>56419</v>
      </c>
      <c r="J19" s="165">
        <f t="shared" si="1"/>
        <v>777015</v>
      </c>
      <c r="K19" s="165">
        <f t="shared" si="2"/>
        <v>777015</v>
      </c>
      <c r="L19" s="176">
        <f t="shared" si="3"/>
        <v>32.933385019083971</v>
      </c>
      <c r="M19" s="161">
        <f t="shared" si="4"/>
        <v>0.11305444553837442</v>
      </c>
      <c r="N19" s="161">
        <f t="shared" si="5"/>
        <v>0.10363249100725211</v>
      </c>
      <c r="O19" s="175">
        <f t="shared" si="6"/>
        <v>7.2609923875343457E-2</v>
      </c>
    </row>
    <row r="20" spans="1:15" x14ac:dyDescent="0.25">
      <c r="A20" s="14" t="s">
        <v>214</v>
      </c>
      <c r="B20" s="174">
        <v>2365</v>
      </c>
      <c r="C20" s="17" t="s">
        <v>254</v>
      </c>
      <c r="D20" s="165" t="s">
        <v>289</v>
      </c>
      <c r="E20" s="165">
        <v>163612.47</v>
      </c>
      <c r="F20" s="165">
        <f t="shared" si="0"/>
        <v>163612.47</v>
      </c>
      <c r="G20" s="164">
        <v>16650</v>
      </c>
      <c r="H20" s="163">
        <v>32257</v>
      </c>
      <c r="I20" s="162">
        <v>13752</v>
      </c>
      <c r="J20" s="165">
        <f t="shared" si="1"/>
        <v>62659</v>
      </c>
      <c r="K20" s="165">
        <f t="shared" si="2"/>
        <v>226271.47</v>
      </c>
      <c r="L20" s="176">
        <f t="shared" si="3"/>
        <v>69.180748414376325</v>
      </c>
      <c r="M20" s="161">
        <f t="shared" si="4"/>
        <v>7.3584177448442797E-2</v>
      </c>
      <c r="N20" s="161">
        <f t="shared" si="5"/>
        <v>0.14255884756482998</v>
      </c>
      <c r="O20" s="175">
        <f t="shared" si="6"/>
        <v>6.0776553049308422E-2</v>
      </c>
    </row>
    <row r="21" spans="1:15" x14ac:dyDescent="0.25">
      <c r="A21" s="14" t="s">
        <v>213</v>
      </c>
      <c r="B21" s="174">
        <v>785</v>
      </c>
      <c r="C21" s="17" t="s">
        <v>247</v>
      </c>
      <c r="D21" s="165">
        <v>7754</v>
      </c>
      <c r="E21" s="165">
        <v>17132.37</v>
      </c>
      <c r="F21" s="165">
        <f t="shared" si="0"/>
        <v>24886.37</v>
      </c>
      <c r="G21" s="164">
        <v>8503</v>
      </c>
      <c r="H21" s="163">
        <v>9590.08</v>
      </c>
      <c r="I21" s="162">
        <v>11147.84</v>
      </c>
      <c r="J21" s="165">
        <f t="shared" si="1"/>
        <v>36994.92</v>
      </c>
      <c r="K21" s="165">
        <f t="shared" si="2"/>
        <v>54127.289999999994</v>
      </c>
      <c r="L21" s="176">
        <f t="shared" si="3"/>
        <v>31.702382165605094</v>
      </c>
      <c r="M21" s="161">
        <f t="shared" si="4"/>
        <v>0.1570926606523253</v>
      </c>
      <c r="N21" s="161">
        <f t="shared" si="5"/>
        <v>0.17717642985636267</v>
      </c>
      <c r="O21" s="175">
        <f t="shared" si="6"/>
        <v>0.20595599742754536</v>
      </c>
    </row>
    <row r="22" spans="1:15" x14ac:dyDescent="0.25">
      <c r="A22" s="14" t="s">
        <v>212</v>
      </c>
      <c r="B22" s="174">
        <v>1122</v>
      </c>
      <c r="C22" s="17" t="s">
        <v>249</v>
      </c>
      <c r="D22" s="165">
        <v>17305</v>
      </c>
      <c r="E22" s="165">
        <v>11083.88</v>
      </c>
      <c r="F22" s="165">
        <f t="shared" si="0"/>
        <v>28388.879999999997</v>
      </c>
      <c r="G22" s="164">
        <v>8503</v>
      </c>
      <c r="H22" s="163">
        <v>16137.79</v>
      </c>
      <c r="I22" s="162">
        <v>24339.989999999998</v>
      </c>
      <c r="J22" s="165">
        <f t="shared" si="1"/>
        <v>66285.78</v>
      </c>
      <c r="K22" s="165">
        <f t="shared" si="2"/>
        <v>77369.66</v>
      </c>
      <c r="L22" s="176">
        <f t="shared" si="3"/>
        <v>25.302032085561496</v>
      </c>
      <c r="M22" s="161">
        <f t="shared" si="4"/>
        <v>0.10990096117780535</v>
      </c>
      <c r="N22" s="161">
        <f t="shared" si="5"/>
        <v>0.20858034014883869</v>
      </c>
      <c r="O22" s="175">
        <f t="shared" si="6"/>
        <v>0.31459347242833946</v>
      </c>
    </row>
    <row r="23" spans="1:15" x14ac:dyDescent="0.25">
      <c r="A23" s="14" t="s">
        <v>211</v>
      </c>
      <c r="B23" s="174">
        <v>526</v>
      </c>
      <c r="C23" s="17" t="s">
        <v>254</v>
      </c>
      <c r="D23" s="165">
        <v>9543</v>
      </c>
      <c r="E23" s="165">
        <v>0</v>
      </c>
      <c r="F23" s="165">
        <f t="shared" si="0"/>
        <v>9543</v>
      </c>
      <c r="G23" s="164">
        <v>6660</v>
      </c>
      <c r="H23" s="163">
        <v>7814</v>
      </c>
      <c r="I23" s="162">
        <v>7154</v>
      </c>
      <c r="J23" s="165">
        <f t="shared" si="1"/>
        <v>31171</v>
      </c>
      <c r="K23" s="165">
        <f t="shared" si="2"/>
        <v>31171</v>
      </c>
      <c r="L23" s="176">
        <f t="shared" si="3"/>
        <v>18.1425855513308</v>
      </c>
      <c r="M23" s="161">
        <f t="shared" si="4"/>
        <v>0.21366013281575824</v>
      </c>
      <c r="N23" s="161">
        <f t="shared" si="5"/>
        <v>0.25068172339674699</v>
      </c>
      <c r="O23" s="175">
        <f t="shared" si="6"/>
        <v>0.22950819672131148</v>
      </c>
    </row>
    <row r="24" spans="1:15" x14ac:dyDescent="0.25">
      <c r="A24" s="14" t="s">
        <v>210</v>
      </c>
      <c r="B24" s="174">
        <v>3861</v>
      </c>
      <c r="C24" s="17" t="s">
        <v>254</v>
      </c>
      <c r="D24" s="165">
        <v>239166</v>
      </c>
      <c r="E24" s="165">
        <v>0</v>
      </c>
      <c r="F24" s="165">
        <f t="shared" si="0"/>
        <v>239166</v>
      </c>
      <c r="G24" s="164">
        <v>22367</v>
      </c>
      <c r="H24" s="163">
        <v>0</v>
      </c>
      <c r="I24" s="162">
        <v>1480</v>
      </c>
      <c r="J24" s="165">
        <f t="shared" si="1"/>
        <v>263013</v>
      </c>
      <c r="K24" s="165">
        <f t="shared" si="2"/>
        <v>263013</v>
      </c>
      <c r="L24" s="176">
        <f t="shared" si="3"/>
        <v>61.944055944055947</v>
      </c>
      <c r="M24" s="161">
        <f t="shared" si="4"/>
        <v>8.5041423807948657E-2</v>
      </c>
      <c r="N24" s="161">
        <f t="shared" si="5"/>
        <v>0</v>
      </c>
      <c r="O24" s="175">
        <f t="shared" si="6"/>
        <v>5.6270982803131404E-3</v>
      </c>
    </row>
    <row r="25" spans="1:15" x14ac:dyDescent="0.25">
      <c r="A25" s="14" t="s">
        <v>209</v>
      </c>
      <c r="B25" s="174">
        <v>347</v>
      </c>
      <c r="C25" s="17" t="s">
        <v>249</v>
      </c>
      <c r="D25" s="165">
        <v>6660</v>
      </c>
      <c r="E25" s="165">
        <v>0</v>
      </c>
      <c r="F25" s="165">
        <f t="shared" si="0"/>
        <v>6660</v>
      </c>
      <c r="G25" s="164">
        <v>1800</v>
      </c>
      <c r="H25" s="163">
        <v>8948.06</v>
      </c>
      <c r="I25" s="162">
        <v>1186.3499999999999</v>
      </c>
      <c r="J25" s="165">
        <f t="shared" si="1"/>
        <v>18594.409999999996</v>
      </c>
      <c r="K25" s="165">
        <f t="shared" si="2"/>
        <v>18594.409999999996</v>
      </c>
      <c r="L25" s="176">
        <f t="shared" si="3"/>
        <v>19.19308357348703</v>
      </c>
      <c r="M25" s="161">
        <f t="shared" si="4"/>
        <v>9.6803286579138587E-2</v>
      </c>
      <c r="N25" s="161">
        <f t="shared" si="5"/>
        <v>0.48122312028184822</v>
      </c>
      <c r="O25" s="175">
        <f t="shared" si="6"/>
        <v>6.3801432796200583E-2</v>
      </c>
    </row>
    <row r="26" spans="1:15" x14ac:dyDescent="0.25">
      <c r="A26" s="14" t="s">
        <v>208</v>
      </c>
      <c r="B26" s="174">
        <v>1582</v>
      </c>
      <c r="C26" s="17" t="s">
        <v>254</v>
      </c>
      <c r="D26" s="165">
        <v>7053</v>
      </c>
      <c r="E26" s="165">
        <v>800</v>
      </c>
      <c r="F26" s="165">
        <f t="shared" si="0"/>
        <v>7853</v>
      </c>
      <c r="G26" s="164">
        <v>16650</v>
      </c>
      <c r="H26" s="163">
        <v>2360</v>
      </c>
      <c r="I26" s="162">
        <v>3392.8300000000004</v>
      </c>
      <c r="J26" s="165">
        <f t="shared" si="1"/>
        <v>29455.83</v>
      </c>
      <c r="K26" s="165">
        <f t="shared" si="2"/>
        <v>30255.83</v>
      </c>
      <c r="L26" s="176">
        <f t="shared" si="3"/>
        <v>4.9639696586599245</v>
      </c>
      <c r="M26" s="161">
        <f t="shared" si="4"/>
        <v>0.55030716394162704</v>
      </c>
      <c r="N26" s="161">
        <f t="shared" si="5"/>
        <v>7.8001495910044447E-2</v>
      </c>
      <c r="O26" s="175">
        <f t="shared" si="6"/>
        <v>0.11213805735952377</v>
      </c>
    </row>
    <row r="27" spans="1:15" x14ac:dyDescent="0.25">
      <c r="A27" s="14" t="s">
        <v>207</v>
      </c>
      <c r="B27" s="174">
        <v>8793</v>
      </c>
      <c r="C27" s="17" t="s">
        <v>249</v>
      </c>
      <c r="D27" s="165">
        <v>210673</v>
      </c>
      <c r="E27" s="165">
        <v>109129.33</v>
      </c>
      <c r="F27" s="165">
        <f t="shared" si="0"/>
        <v>319802.33</v>
      </c>
      <c r="G27" s="164">
        <v>43612</v>
      </c>
      <c r="H27" s="163">
        <v>28803.020000000004</v>
      </c>
      <c r="I27" s="162">
        <v>26896</v>
      </c>
      <c r="J27" s="165">
        <f t="shared" si="1"/>
        <v>309984.02</v>
      </c>
      <c r="K27" s="165">
        <f t="shared" si="2"/>
        <v>419113.35000000003</v>
      </c>
      <c r="L27" s="176">
        <f t="shared" si="3"/>
        <v>36.370104628681908</v>
      </c>
      <c r="M27" s="161">
        <f t="shared" si="4"/>
        <v>0.10405776862035054</v>
      </c>
      <c r="N27" s="161">
        <f t="shared" si="5"/>
        <v>6.8723699686492931E-2</v>
      </c>
      <c r="O27" s="175">
        <f t="shared" si="6"/>
        <v>6.4173570228674412E-2</v>
      </c>
    </row>
    <row r="28" spans="1:15" x14ac:dyDescent="0.25">
      <c r="A28" s="14" t="s">
        <v>206</v>
      </c>
      <c r="B28" s="174">
        <v>1488</v>
      </c>
      <c r="C28" s="17" t="s">
        <v>252</v>
      </c>
      <c r="D28" s="165">
        <v>35000</v>
      </c>
      <c r="E28" s="165">
        <v>3714.56</v>
      </c>
      <c r="F28" s="165">
        <f t="shared" si="0"/>
        <v>38714.559999999998</v>
      </c>
      <c r="G28" s="164">
        <v>16650</v>
      </c>
      <c r="H28" s="163">
        <v>19157.73</v>
      </c>
      <c r="I28" s="162">
        <v>17195.170000000002</v>
      </c>
      <c r="J28" s="165">
        <f t="shared" si="1"/>
        <v>88002.9</v>
      </c>
      <c r="K28" s="165">
        <f t="shared" si="2"/>
        <v>91717.459999999992</v>
      </c>
      <c r="L28" s="176">
        <f t="shared" si="3"/>
        <v>26.017849462365589</v>
      </c>
      <c r="M28" s="161">
        <f t="shared" si="4"/>
        <v>0.18153577301421128</v>
      </c>
      <c r="N28" s="161">
        <f t="shared" si="5"/>
        <v>0.20887767716201475</v>
      </c>
      <c r="O28" s="175">
        <f t="shared" si="6"/>
        <v>0.18747978847211866</v>
      </c>
    </row>
    <row r="29" spans="1:15" x14ac:dyDescent="0.25">
      <c r="A29" s="14" t="s">
        <v>205</v>
      </c>
      <c r="B29" s="174">
        <v>6921</v>
      </c>
      <c r="C29" s="17" t="s">
        <v>252</v>
      </c>
      <c r="D29" s="165">
        <v>122124</v>
      </c>
      <c r="E29" s="165">
        <v>38346.14</v>
      </c>
      <c r="F29" s="165">
        <f t="shared" si="0"/>
        <v>160470.14000000001</v>
      </c>
      <c r="G29" s="164">
        <v>38413</v>
      </c>
      <c r="H29" s="163">
        <v>161329</v>
      </c>
      <c r="I29" s="162">
        <v>50395</v>
      </c>
      <c r="J29" s="165">
        <f t="shared" si="1"/>
        <v>372261</v>
      </c>
      <c r="K29" s="165">
        <f t="shared" si="2"/>
        <v>410607.14</v>
      </c>
      <c r="L29" s="176">
        <f t="shared" si="3"/>
        <v>23.185976015026732</v>
      </c>
      <c r="M29" s="161">
        <f t="shared" si="4"/>
        <v>9.3551709792479495E-2</v>
      </c>
      <c r="N29" s="161">
        <f t="shared" si="5"/>
        <v>0.39290354278788236</v>
      </c>
      <c r="O29" s="175">
        <f t="shared" si="6"/>
        <v>0.12273288769406202</v>
      </c>
    </row>
    <row r="30" spans="1:15" x14ac:dyDescent="0.25">
      <c r="A30" s="14" t="s">
        <v>204</v>
      </c>
      <c r="B30" s="174">
        <v>13233</v>
      </c>
      <c r="C30" s="17" t="s">
        <v>252</v>
      </c>
      <c r="D30" s="165">
        <v>238485</v>
      </c>
      <c r="E30" s="165">
        <v>0</v>
      </c>
      <c r="F30" s="165">
        <f t="shared" si="0"/>
        <v>238485</v>
      </c>
      <c r="G30" s="164">
        <v>73443</v>
      </c>
      <c r="H30" s="163">
        <v>0</v>
      </c>
      <c r="I30" s="162">
        <v>0</v>
      </c>
      <c r="J30" s="165">
        <f t="shared" si="1"/>
        <v>311928</v>
      </c>
      <c r="K30" s="165">
        <f t="shared" si="2"/>
        <v>311928</v>
      </c>
      <c r="L30" s="176">
        <f t="shared" si="3"/>
        <v>18.021990478349579</v>
      </c>
      <c r="M30" s="161">
        <f t="shared" si="4"/>
        <v>0.23544856505347389</v>
      </c>
      <c r="N30" s="161">
        <f t="shared" si="5"/>
        <v>0</v>
      </c>
      <c r="O30" s="175">
        <f t="shared" si="6"/>
        <v>0</v>
      </c>
    </row>
    <row r="31" spans="1:15" x14ac:dyDescent="0.25">
      <c r="A31" s="14" t="s">
        <v>203</v>
      </c>
      <c r="B31" s="174">
        <v>2025</v>
      </c>
      <c r="C31" s="17" t="s">
        <v>253</v>
      </c>
      <c r="D31" s="165">
        <v>49000</v>
      </c>
      <c r="E31" s="165">
        <v>18849.989999999998</v>
      </c>
      <c r="F31" s="165">
        <f t="shared" si="0"/>
        <v>67849.989999999991</v>
      </c>
      <c r="G31" s="164">
        <v>16650</v>
      </c>
      <c r="H31" s="163">
        <v>10904.439999999999</v>
      </c>
      <c r="I31" s="162">
        <v>22078.92</v>
      </c>
      <c r="J31" s="165">
        <f t="shared" si="1"/>
        <v>98633.36</v>
      </c>
      <c r="K31" s="165">
        <f t="shared" si="2"/>
        <v>117483.34999999999</v>
      </c>
      <c r="L31" s="176">
        <f t="shared" si="3"/>
        <v>33.506167901234562</v>
      </c>
      <c r="M31" s="161">
        <f t="shared" si="4"/>
        <v>0.14172220999826785</v>
      </c>
      <c r="N31" s="161">
        <f t="shared" si="5"/>
        <v>9.2816897032643342E-2</v>
      </c>
      <c r="O31" s="175">
        <f t="shared" si="6"/>
        <v>0.18793233253903638</v>
      </c>
    </row>
    <row r="32" spans="1:15" x14ac:dyDescent="0.25">
      <c r="A32" s="14" t="s">
        <v>202</v>
      </c>
      <c r="B32" s="174">
        <v>1241</v>
      </c>
      <c r="C32" s="17" t="s">
        <v>249</v>
      </c>
      <c r="D32" s="165">
        <v>4944</v>
      </c>
      <c r="E32" s="165">
        <v>9443</v>
      </c>
      <c r="F32" s="165">
        <f t="shared" si="0"/>
        <v>14387</v>
      </c>
      <c r="G32" s="164">
        <v>16650</v>
      </c>
      <c r="H32" s="163">
        <v>14446.65</v>
      </c>
      <c r="I32" s="162">
        <v>2156.58</v>
      </c>
      <c r="J32" s="165">
        <f t="shared" si="1"/>
        <v>38197.230000000003</v>
      </c>
      <c r="K32" s="165">
        <f t="shared" si="2"/>
        <v>47640.23</v>
      </c>
      <c r="L32" s="176">
        <f t="shared" si="3"/>
        <v>11.593070104754231</v>
      </c>
      <c r="M32" s="161">
        <f t="shared" si="4"/>
        <v>0.34949453434628674</v>
      </c>
      <c r="N32" s="161">
        <f t="shared" si="5"/>
        <v>0.30324475763446146</v>
      </c>
      <c r="O32" s="175">
        <f t="shared" si="6"/>
        <v>4.5268043416247149E-2</v>
      </c>
    </row>
    <row r="33" spans="1:15" x14ac:dyDescent="0.25">
      <c r="A33" s="14" t="s">
        <v>201</v>
      </c>
      <c r="B33" s="174">
        <v>948</v>
      </c>
      <c r="C33" s="17" t="s">
        <v>252</v>
      </c>
      <c r="D33" s="165">
        <v>26000</v>
      </c>
      <c r="E33" s="165">
        <v>6598.47</v>
      </c>
      <c r="F33" s="165">
        <f t="shared" si="0"/>
        <v>32598.47</v>
      </c>
      <c r="G33" s="164">
        <v>8503</v>
      </c>
      <c r="H33" s="163">
        <v>14852.76</v>
      </c>
      <c r="I33" s="162">
        <v>54902.71</v>
      </c>
      <c r="J33" s="165">
        <f t="shared" si="1"/>
        <v>104258.47</v>
      </c>
      <c r="K33" s="165">
        <f t="shared" si="2"/>
        <v>110856.94</v>
      </c>
      <c r="L33" s="176">
        <f t="shared" si="3"/>
        <v>34.386571729957808</v>
      </c>
      <c r="M33" s="161">
        <f t="shared" si="4"/>
        <v>7.6702459945223095E-2</v>
      </c>
      <c r="N33" s="161">
        <f t="shared" si="5"/>
        <v>0.13398132764624388</v>
      </c>
      <c r="O33" s="175">
        <f t="shared" si="6"/>
        <v>0.49525731090899677</v>
      </c>
    </row>
    <row r="34" spans="1:15" x14ac:dyDescent="0.25">
      <c r="A34" s="14" t="s">
        <v>200</v>
      </c>
      <c r="B34" s="174">
        <v>7201</v>
      </c>
      <c r="C34" s="17" t="s">
        <v>248</v>
      </c>
      <c r="D34" s="165">
        <v>265000</v>
      </c>
      <c r="E34" s="165">
        <v>0</v>
      </c>
      <c r="F34" s="165">
        <f t="shared" si="0"/>
        <v>265000</v>
      </c>
      <c r="G34" s="164">
        <v>39966</v>
      </c>
      <c r="H34" s="163">
        <v>0</v>
      </c>
      <c r="I34" s="162">
        <v>436.96</v>
      </c>
      <c r="J34" s="165">
        <f t="shared" si="1"/>
        <v>305402.96000000002</v>
      </c>
      <c r="K34" s="165">
        <f t="shared" si="2"/>
        <v>305402.96000000002</v>
      </c>
      <c r="L34" s="176">
        <f t="shared" si="3"/>
        <v>36.800444382724621</v>
      </c>
      <c r="M34" s="161">
        <f t="shared" si="4"/>
        <v>0.13086317172564405</v>
      </c>
      <c r="N34" s="161">
        <f t="shared" si="5"/>
        <v>0</v>
      </c>
      <c r="O34" s="175">
        <f t="shared" si="6"/>
        <v>1.430765438553706E-3</v>
      </c>
    </row>
    <row r="35" spans="1:15" x14ac:dyDescent="0.25">
      <c r="A35" s="14" t="s">
        <v>199</v>
      </c>
      <c r="B35" s="174">
        <v>581</v>
      </c>
      <c r="C35" s="17" t="s">
        <v>248</v>
      </c>
      <c r="D35" s="165">
        <v>16569</v>
      </c>
      <c r="E35" s="165">
        <v>0</v>
      </c>
      <c r="F35" s="165">
        <f t="shared" si="0"/>
        <v>16569</v>
      </c>
      <c r="G35" s="164">
        <v>6660</v>
      </c>
      <c r="H35" s="163">
        <v>63906</v>
      </c>
      <c r="I35" s="162">
        <v>2505.4700000000003</v>
      </c>
      <c r="J35" s="165">
        <f t="shared" si="1"/>
        <v>89640.47</v>
      </c>
      <c r="K35" s="165">
        <f t="shared" si="2"/>
        <v>89640.47</v>
      </c>
      <c r="L35" s="176">
        <f t="shared" si="3"/>
        <v>28.518072289156628</v>
      </c>
      <c r="M35" s="161">
        <f t="shared" si="4"/>
        <v>7.4296799202413819E-2</v>
      </c>
      <c r="N35" s="161">
        <f t="shared" si="5"/>
        <v>0.71291460207649515</v>
      </c>
      <c r="O35" s="175">
        <f t="shared" si="6"/>
        <v>2.7950210435085852E-2</v>
      </c>
    </row>
    <row r="36" spans="1:15" x14ac:dyDescent="0.25">
      <c r="A36" s="14" t="s">
        <v>198</v>
      </c>
      <c r="B36" s="174">
        <v>14185</v>
      </c>
      <c r="C36" s="17" t="s">
        <v>253</v>
      </c>
      <c r="D36" s="165">
        <v>265783</v>
      </c>
      <c r="E36" s="165">
        <v>0</v>
      </c>
      <c r="F36" s="165">
        <f t="shared" si="0"/>
        <v>265783</v>
      </c>
      <c r="G36" s="164">
        <v>75902</v>
      </c>
      <c r="H36" s="163">
        <v>39886</v>
      </c>
      <c r="I36" s="162">
        <v>41980</v>
      </c>
      <c r="J36" s="165">
        <f t="shared" si="1"/>
        <v>423551</v>
      </c>
      <c r="K36" s="165">
        <f t="shared" si="2"/>
        <v>423551</v>
      </c>
      <c r="L36" s="176">
        <f t="shared" si="3"/>
        <v>18.736905181529785</v>
      </c>
      <c r="M36" s="161">
        <f t="shared" si="4"/>
        <v>0.17920392113346445</v>
      </c>
      <c r="N36" s="161">
        <f t="shared" si="5"/>
        <v>9.417047769926172E-2</v>
      </c>
      <c r="O36" s="175">
        <f t="shared" si="6"/>
        <v>9.911439236361147E-2</v>
      </c>
    </row>
    <row r="37" spans="1:15" x14ac:dyDescent="0.25">
      <c r="A37" s="14" t="s">
        <v>197</v>
      </c>
      <c r="B37" s="174">
        <v>1348</v>
      </c>
      <c r="C37" s="17" t="s">
        <v>252</v>
      </c>
      <c r="D37" s="165">
        <v>12880</v>
      </c>
      <c r="E37" s="165">
        <v>8374</v>
      </c>
      <c r="F37" s="165">
        <f t="shared" si="0"/>
        <v>21254</v>
      </c>
      <c r="G37" s="164">
        <v>16650</v>
      </c>
      <c r="H37" s="163">
        <v>4000</v>
      </c>
      <c r="I37" s="162">
        <v>1129.58</v>
      </c>
      <c r="J37" s="165">
        <f t="shared" si="1"/>
        <v>34659.58</v>
      </c>
      <c r="K37" s="165">
        <f t="shared" si="2"/>
        <v>43033.58</v>
      </c>
      <c r="L37" s="176">
        <f t="shared" si="3"/>
        <v>15.767062314540059</v>
      </c>
      <c r="M37" s="161">
        <f t="shared" si="4"/>
        <v>0.38690715483118066</v>
      </c>
      <c r="N37" s="161">
        <f t="shared" si="5"/>
        <v>9.2950667827310665E-2</v>
      </c>
      <c r="O37" s="175">
        <f t="shared" si="6"/>
        <v>2.6248803841093394E-2</v>
      </c>
    </row>
    <row r="38" spans="1:15" x14ac:dyDescent="0.25">
      <c r="A38" s="14" t="s">
        <v>196</v>
      </c>
      <c r="B38" s="174">
        <v>1230915</v>
      </c>
      <c r="C38" s="17" t="s">
        <v>250</v>
      </c>
      <c r="D38" s="165">
        <v>43285027</v>
      </c>
      <c r="E38" s="165">
        <v>0</v>
      </c>
      <c r="F38" s="165">
        <f t="shared" si="0"/>
        <v>43285027</v>
      </c>
      <c r="G38" s="164">
        <v>6760417</v>
      </c>
      <c r="H38" s="163">
        <v>2075441</v>
      </c>
      <c r="I38" s="162">
        <v>1811542</v>
      </c>
      <c r="J38" s="165">
        <f t="shared" si="1"/>
        <v>53932427</v>
      </c>
      <c r="K38" s="165">
        <f t="shared" si="2"/>
        <v>53932427</v>
      </c>
      <c r="L38" s="176">
        <f t="shared" si="3"/>
        <v>35.164919592335785</v>
      </c>
      <c r="M38" s="161">
        <f t="shared" si="4"/>
        <v>0.12534976406680159</v>
      </c>
      <c r="N38" s="161">
        <f t="shared" si="5"/>
        <v>3.8482247424170252E-2</v>
      </c>
      <c r="O38" s="175">
        <f t="shared" si="6"/>
        <v>3.3589105863898912E-2</v>
      </c>
    </row>
    <row r="39" spans="1:15" x14ac:dyDescent="0.25">
      <c r="A39" s="14" t="s">
        <v>195</v>
      </c>
      <c r="B39" s="174">
        <v>2101</v>
      </c>
      <c r="C39" s="17" t="s">
        <v>248</v>
      </c>
      <c r="D39" s="165">
        <v>57504</v>
      </c>
      <c r="E39" s="165">
        <v>4544.45</v>
      </c>
      <c r="F39" s="165">
        <f t="shared" si="0"/>
        <v>62048.45</v>
      </c>
      <c r="G39" s="164">
        <v>16650</v>
      </c>
      <c r="H39" s="163">
        <v>70295.899999999994</v>
      </c>
      <c r="I39" s="162">
        <v>2372.2399999999998</v>
      </c>
      <c r="J39" s="165">
        <f t="shared" si="1"/>
        <v>146822.13999999998</v>
      </c>
      <c r="K39" s="165">
        <f t="shared" si="2"/>
        <v>151366.58999999997</v>
      </c>
      <c r="L39" s="176">
        <f t="shared" si="3"/>
        <v>29.532817705854352</v>
      </c>
      <c r="M39" s="161">
        <f t="shared" si="4"/>
        <v>0.10999785355539821</v>
      </c>
      <c r="N39" s="161">
        <f t="shared" si="5"/>
        <v>0.4644082951198148</v>
      </c>
      <c r="O39" s="175">
        <f t="shared" si="6"/>
        <v>1.5672150637733202E-2</v>
      </c>
    </row>
    <row r="40" spans="1:15" x14ac:dyDescent="0.25">
      <c r="A40" s="14" t="s">
        <v>194</v>
      </c>
      <c r="B40" s="174">
        <v>18038</v>
      </c>
      <c r="C40" s="17" t="s">
        <v>249</v>
      </c>
      <c r="D40" s="165">
        <v>507252</v>
      </c>
      <c r="E40" s="165">
        <v>0</v>
      </c>
      <c r="F40" s="165">
        <f t="shared" si="0"/>
        <v>507252</v>
      </c>
      <c r="G40" s="164">
        <v>100111</v>
      </c>
      <c r="H40" s="163">
        <v>201375.86</v>
      </c>
      <c r="I40" s="162">
        <v>51948</v>
      </c>
      <c r="J40" s="165">
        <f t="shared" si="1"/>
        <v>860686.86</v>
      </c>
      <c r="K40" s="165">
        <f t="shared" si="2"/>
        <v>860686.86</v>
      </c>
      <c r="L40" s="176">
        <f t="shared" si="3"/>
        <v>28.121299478877923</v>
      </c>
      <c r="M40" s="161">
        <f t="shared" si="4"/>
        <v>0.1163152415269823</v>
      </c>
      <c r="N40" s="161">
        <f t="shared" si="5"/>
        <v>0.23397111000393336</v>
      </c>
      <c r="O40" s="175">
        <f t="shared" si="6"/>
        <v>6.0356446013361931E-2</v>
      </c>
    </row>
    <row r="41" spans="1:15" x14ac:dyDescent="0.25">
      <c r="A41" s="14" t="s">
        <v>193</v>
      </c>
      <c r="B41" s="174">
        <v>13077</v>
      </c>
      <c r="C41" s="17" t="s">
        <v>247</v>
      </c>
      <c r="D41" s="165">
        <v>671544</v>
      </c>
      <c r="E41" s="165">
        <v>0</v>
      </c>
      <c r="F41" s="165">
        <f t="shared" si="0"/>
        <v>671544</v>
      </c>
      <c r="G41" s="164">
        <v>72577</v>
      </c>
      <c r="H41" s="163">
        <v>45960</v>
      </c>
      <c r="I41" s="162">
        <v>74340</v>
      </c>
      <c r="J41" s="165">
        <f t="shared" si="1"/>
        <v>864421</v>
      </c>
      <c r="K41" s="165">
        <f t="shared" si="2"/>
        <v>864421</v>
      </c>
      <c r="L41" s="176">
        <f t="shared" si="3"/>
        <v>51.353062629043357</v>
      </c>
      <c r="M41" s="161">
        <f t="shared" si="4"/>
        <v>8.3960246222616067E-2</v>
      </c>
      <c r="N41" s="161">
        <f t="shared" si="5"/>
        <v>5.3168537090144734E-2</v>
      </c>
      <c r="O41" s="175">
        <f t="shared" si="6"/>
        <v>8.5999761690194937E-2</v>
      </c>
    </row>
    <row r="42" spans="1:15" x14ac:dyDescent="0.25">
      <c r="A42" s="14" t="s">
        <v>192</v>
      </c>
      <c r="B42" s="174">
        <v>592</v>
      </c>
      <c r="C42" s="17" t="s">
        <v>247</v>
      </c>
      <c r="D42" s="165">
        <v>9133</v>
      </c>
      <c r="E42" s="165">
        <v>0</v>
      </c>
      <c r="F42" s="165">
        <f t="shared" si="0"/>
        <v>9133</v>
      </c>
      <c r="G42" s="164">
        <v>6660</v>
      </c>
      <c r="H42" s="163">
        <v>3200</v>
      </c>
      <c r="I42" s="162">
        <v>15904.400000000001</v>
      </c>
      <c r="J42" s="165">
        <f t="shared" si="1"/>
        <v>34897.4</v>
      </c>
      <c r="K42" s="165">
        <f t="shared" si="2"/>
        <v>34897.4</v>
      </c>
      <c r="L42" s="176">
        <f t="shared" si="3"/>
        <v>15.427364864864865</v>
      </c>
      <c r="M42" s="161">
        <f t="shared" si="4"/>
        <v>0.19084516324998424</v>
      </c>
      <c r="N42" s="161">
        <f t="shared" si="5"/>
        <v>9.1697375735728157E-2</v>
      </c>
      <c r="O42" s="175">
        <f t="shared" si="6"/>
        <v>0.45574741957853598</v>
      </c>
    </row>
    <row r="43" spans="1:15" x14ac:dyDescent="0.25">
      <c r="A43" s="14" t="s">
        <v>191</v>
      </c>
      <c r="B43" s="174">
        <v>3580</v>
      </c>
      <c r="C43" s="17" t="s">
        <v>251</v>
      </c>
      <c r="D43" s="165">
        <v>141980</v>
      </c>
      <c r="E43" s="165">
        <v>67041</v>
      </c>
      <c r="F43" s="165">
        <f t="shared" si="0"/>
        <v>209021</v>
      </c>
      <c r="G43" s="164">
        <v>19869</v>
      </c>
      <c r="H43" s="163">
        <v>15129</v>
      </c>
      <c r="I43" s="162">
        <v>23644</v>
      </c>
      <c r="J43" s="165">
        <f t="shared" si="1"/>
        <v>200622</v>
      </c>
      <c r="K43" s="165">
        <f t="shared" si="2"/>
        <v>267663</v>
      </c>
      <c r="L43" s="176">
        <f t="shared" si="3"/>
        <v>58.385754189944137</v>
      </c>
      <c r="M43" s="161">
        <f t="shared" si="4"/>
        <v>7.423140292083702E-2</v>
      </c>
      <c r="N43" s="161">
        <f t="shared" si="5"/>
        <v>5.6522567556965289E-2</v>
      </c>
      <c r="O43" s="175">
        <f t="shared" si="6"/>
        <v>8.8334958511262301E-2</v>
      </c>
    </row>
    <row r="44" spans="1:15" x14ac:dyDescent="0.25">
      <c r="A44" s="14" t="s">
        <v>190</v>
      </c>
      <c r="B44" s="174">
        <v>262</v>
      </c>
      <c r="C44" s="17" t="s">
        <v>251</v>
      </c>
      <c r="D44" s="165">
        <v>1024</v>
      </c>
      <c r="E44" s="165">
        <v>3697.7999999999997</v>
      </c>
      <c r="F44" s="165">
        <f t="shared" si="0"/>
        <v>4721.7999999999993</v>
      </c>
      <c r="G44" s="164">
        <v>6660</v>
      </c>
      <c r="H44" s="163">
        <v>14400.11</v>
      </c>
      <c r="I44" s="162">
        <v>5541.4600000000009</v>
      </c>
      <c r="J44" s="165">
        <f t="shared" si="1"/>
        <v>27625.57</v>
      </c>
      <c r="K44" s="165">
        <f t="shared" si="2"/>
        <v>31323.370000000003</v>
      </c>
      <c r="L44" s="176">
        <f t="shared" si="3"/>
        <v>18.02213740458015</v>
      </c>
      <c r="M44" s="161">
        <f t="shared" si="4"/>
        <v>0.21262080038003572</v>
      </c>
      <c r="N44" s="161">
        <f t="shared" si="5"/>
        <v>0.45972416122530874</v>
      </c>
      <c r="O44" s="175">
        <f t="shared" si="6"/>
        <v>0.17691136043152447</v>
      </c>
    </row>
    <row r="45" spans="1:15" x14ac:dyDescent="0.25">
      <c r="A45" s="14" t="s">
        <v>189</v>
      </c>
      <c r="B45" s="174">
        <v>501</v>
      </c>
      <c r="C45" s="17" t="s">
        <v>249</v>
      </c>
      <c r="D45" s="165">
        <v>4000</v>
      </c>
      <c r="E45" s="165">
        <v>8618.61</v>
      </c>
      <c r="F45" s="165">
        <f t="shared" si="0"/>
        <v>12618.61</v>
      </c>
      <c r="G45" s="164">
        <v>6660</v>
      </c>
      <c r="H45" s="163">
        <v>43440.65</v>
      </c>
      <c r="I45" s="162">
        <v>12596.519999999999</v>
      </c>
      <c r="J45" s="165">
        <f t="shared" si="1"/>
        <v>66697.17</v>
      </c>
      <c r="K45" s="165">
        <f t="shared" si="2"/>
        <v>75315.78</v>
      </c>
      <c r="L45" s="176">
        <f t="shared" si="3"/>
        <v>25.186846307385231</v>
      </c>
      <c r="M45" s="161">
        <f t="shared" si="4"/>
        <v>8.8427684078953975E-2</v>
      </c>
      <c r="N45" s="161">
        <f t="shared" si="5"/>
        <v>0.57678019134901082</v>
      </c>
      <c r="O45" s="175">
        <f t="shared" si="6"/>
        <v>0.16724941307120497</v>
      </c>
    </row>
    <row r="46" spans="1:15" x14ac:dyDescent="0.25">
      <c r="A46" s="14" t="s">
        <v>188</v>
      </c>
      <c r="B46" s="174">
        <v>3442</v>
      </c>
      <c r="C46" s="17" t="s">
        <v>249</v>
      </c>
      <c r="D46" s="165">
        <v>142270</v>
      </c>
      <c r="E46" s="165">
        <v>13246.74</v>
      </c>
      <c r="F46" s="165">
        <f t="shared" si="0"/>
        <v>155516.74</v>
      </c>
      <c r="G46" s="164">
        <v>19103</v>
      </c>
      <c r="H46" s="163">
        <v>36218.794000000002</v>
      </c>
      <c r="I46" s="162">
        <v>16217.600000000002</v>
      </c>
      <c r="J46" s="165">
        <f t="shared" si="1"/>
        <v>213809.394</v>
      </c>
      <c r="K46" s="165">
        <f t="shared" si="2"/>
        <v>227056.13399999999</v>
      </c>
      <c r="L46" s="176">
        <f t="shared" si="3"/>
        <v>45.182085996513649</v>
      </c>
      <c r="M46" s="161">
        <f t="shared" si="4"/>
        <v>8.4133379986113921E-2</v>
      </c>
      <c r="N46" s="161">
        <f t="shared" si="5"/>
        <v>0.15951471278023258</v>
      </c>
      <c r="O46" s="175">
        <f t="shared" si="6"/>
        <v>7.142550925314356E-2</v>
      </c>
    </row>
    <row r="47" spans="1:15" x14ac:dyDescent="0.25">
      <c r="A47" s="14" t="s">
        <v>187</v>
      </c>
      <c r="B47" s="174">
        <v>932</v>
      </c>
      <c r="C47" s="17" t="s">
        <v>249</v>
      </c>
      <c r="D47" s="165">
        <v>5376</v>
      </c>
      <c r="E47" s="165">
        <v>8642.24</v>
      </c>
      <c r="F47" s="165">
        <f t="shared" si="0"/>
        <v>14018.24</v>
      </c>
      <c r="G47" s="164">
        <v>8503</v>
      </c>
      <c r="H47" s="163">
        <v>9972.75</v>
      </c>
      <c r="I47" s="162">
        <v>3712.84</v>
      </c>
      <c r="J47" s="165">
        <f t="shared" si="1"/>
        <v>27564.59</v>
      </c>
      <c r="K47" s="165">
        <f t="shared" si="2"/>
        <v>36206.83</v>
      </c>
      <c r="L47" s="176">
        <f t="shared" si="3"/>
        <v>15.041030042918456</v>
      </c>
      <c r="M47" s="161">
        <f t="shared" si="4"/>
        <v>0.2348451935725939</v>
      </c>
      <c r="N47" s="161">
        <f t="shared" si="5"/>
        <v>0.27543836342480132</v>
      </c>
      <c r="O47" s="175">
        <f t="shared" si="6"/>
        <v>0.10254529324991997</v>
      </c>
    </row>
    <row r="48" spans="1:15" x14ac:dyDescent="0.25">
      <c r="A48" s="14" t="s">
        <v>186</v>
      </c>
      <c r="B48" s="174">
        <v>134</v>
      </c>
      <c r="C48" s="17" t="s">
        <v>247</v>
      </c>
      <c r="D48" s="165">
        <v>320</v>
      </c>
      <c r="E48" s="165">
        <v>0</v>
      </c>
      <c r="F48" s="165">
        <f t="shared" si="0"/>
        <v>320</v>
      </c>
      <c r="G48" s="164">
        <v>6660</v>
      </c>
      <c r="H48" s="163">
        <v>11417.67</v>
      </c>
      <c r="I48" s="162">
        <v>2320.61</v>
      </c>
      <c r="J48" s="165">
        <f t="shared" si="1"/>
        <v>20718.28</v>
      </c>
      <c r="K48" s="165">
        <f t="shared" si="2"/>
        <v>20718.28</v>
      </c>
      <c r="L48" s="176">
        <f t="shared" si="3"/>
        <v>2.3880597014925371</v>
      </c>
      <c r="M48" s="161">
        <f t="shared" si="4"/>
        <v>0.32145525593823426</v>
      </c>
      <c r="N48" s="161">
        <f t="shared" si="5"/>
        <v>0.55109159640665151</v>
      </c>
      <c r="O48" s="175">
        <f t="shared" si="6"/>
        <v>0.11200785007249638</v>
      </c>
    </row>
    <row r="49" spans="1:15" x14ac:dyDescent="0.25">
      <c r="A49" s="14" t="s">
        <v>185</v>
      </c>
      <c r="B49" s="174">
        <v>378</v>
      </c>
      <c r="C49" s="17" t="s">
        <v>251</v>
      </c>
      <c r="D49" s="165">
        <v>2600</v>
      </c>
      <c r="E49" s="165">
        <v>0</v>
      </c>
      <c r="F49" s="165">
        <f t="shared" si="0"/>
        <v>2600</v>
      </c>
      <c r="G49" s="164">
        <v>6660</v>
      </c>
      <c r="H49" s="163">
        <v>16400</v>
      </c>
      <c r="I49" s="162">
        <v>1998.94</v>
      </c>
      <c r="J49" s="165">
        <f t="shared" si="1"/>
        <v>27658.94</v>
      </c>
      <c r="K49" s="165">
        <f t="shared" si="2"/>
        <v>27658.94</v>
      </c>
      <c r="L49" s="176">
        <f t="shared" si="3"/>
        <v>6.8783068783068781</v>
      </c>
      <c r="M49" s="161">
        <f t="shared" si="4"/>
        <v>0.24079013873995173</v>
      </c>
      <c r="N49" s="161">
        <f t="shared" si="5"/>
        <v>0.59293667797825955</v>
      </c>
      <c r="O49" s="175">
        <f t="shared" si="6"/>
        <v>7.227102701694281E-2</v>
      </c>
    </row>
    <row r="50" spans="1:15" x14ac:dyDescent="0.25">
      <c r="A50" s="14" t="s">
        <v>184</v>
      </c>
      <c r="B50" s="174">
        <v>340</v>
      </c>
      <c r="C50" s="17" t="s">
        <v>252</v>
      </c>
      <c r="D50" s="165">
        <v>1627</v>
      </c>
      <c r="E50" s="165">
        <v>0</v>
      </c>
      <c r="F50" s="165">
        <f t="shared" si="0"/>
        <v>1627</v>
      </c>
      <c r="G50" s="164">
        <v>6660</v>
      </c>
      <c r="H50" s="163">
        <v>15444.89</v>
      </c>
      <c r="I50" s="162">
        <v>508.84</v>
      </c>
      <c r="J50" s="165">
        <f t="shared" si="1"/>
        <v>24240.73</v>
      </c>
      <c r="K50" s="165">
        <f t="shared" si="2"/>
        <v>24240.73</v>
      </c>
      <c r="L50" s="176">
        <f t="shared" si="3"/>
        <v>4.7852941176470587</v>
      </c>
      <c r="M50" s="161">
        <f t="shared" si="4"/>
        <v>0.27474420118536036</v>
      </c>
      <c r="N50" s="161">
        <f t="shared" si="5"/>
        <v>0.63714624105792195</v>
      </c>
      <c r="O50" s="175">
        <f t="shared" si="6"/>
        <v>2.0991117016690503E-2</v>
      </c>
    </row>
    <row r="51" spans="1:15" x14ac:dyDescent="0.25">
      <c r="A51" s="14" t="s">
        <v>183</v>
      </c>
      <c r="B51" s="174">
        <v>18496</v>
      </c>
      <c r="C51" s="17" t="s">
        <v>247</v>
      </c>
      <c r="D51" s="165">
        <v>324654</v>
      </c>
      <c r="E51" s="165">
        <v>0</v>
      </c>
      <c r="F51" s="165">
        <f t="shared" si="0"/>
        <v>324654</v>
      </c>
      <c r="G51" s="164">
        <v>95476</v>
      </c>
      <c r="H51" s="163">
        <v>121431</v>
      </c>
      <c r="I51" s="162">
        <v>63458</v>
      </c>
      <c r="J51" s="165">
        <f t="shared" si="1"/>
        <v>605019</v>
      </c>
      <c r="K51" s="165">
        <f t="shared" si="2"/>
        <v>605019</v>
      </c>
      <c r="L51" s="176">
        <f t="shared" si="3"/>
        <v>17.552660034602077</v>
      </c>
      <c r="M51" s="161">
        <f t="shared" si="4"/>
        <v>0.15780661433773155</v>
      </c>
      <c r="N51" s="161">
        <f t="shared" si="5"/>
        <v>0.20070609352764129</v>
      </c>
      <c r="O51" s="175">
        <f t="shared" si="6"/>
        <v>0.1048859622590365</v>
      </c>
    </row>
    <row r="52" spans="1:15" x14ac:dyDescent="0.25">
      <c r="A52" s="14" t="s">
        <v>182</v>
      </c>
      <c r="B52" s="174">
        <v>3758</v>
      </c>
      <c r="C52" s="17" t="s">
        <v>251</v>
      </c>
      <c r="D52" s="165">
        <v>164697</v>
      </c>
      <c r="E52" s="165">
        <v>4695.1109999999999</v>
      </c>
      <c r="F52" s="165">
        <f t="shared" si="0"/>
        <v>169392.111</v>
      </c>
      <c r="G52" s="164">
        <v>20857</v>
      </c>
      <c r="H52" s="163">
        <v>16089.939999999999</v>
      </c>
      <c r="I52" s="162">
        <v>38290.600000000006</v>
      </c>
      <c r="J52" s="165">
        <f t="shared" si="1"/>
        <v>239934.54</v>
      </c>
      <c r="K52" s="165">
        <f t="shared" si="2"/>
        <v>244629.65100000001</v>
      </c>
      <c r="L52" s="176">
        <f t="shared" si="3"/>
        <v>45.075069451836086</v>
      </c>
      <c r="M52" s="161">
        <f t="shared" si="4"/>
        <v>8.5259492930397057E-2</v>
      </c>
      <c r="N52" s="161">
        <f t="shared" si="5"/>
        <v>6.577264830419105E-2</v>
      </c>
      <c r="O52" s="175">
        <f t="shared" si="6"/>
        <v>0.15652477058065214</v>
      </c>
    </row>
    <row r="53" spans="1:15" x14ac:dyDescent="0.25">
      <c r="A53" s="14" t="s">
        <v>181</v>
      </c>
      <c r="B53" s="174">
        <v>675</v>
      </c>
      <c r="C53" s="17" t="s">
        <v>249</v>
      </c>
      <c r="D53" s="165">
        <v>5164</v>
      </c>
      <c r="E53" s="165">
        <v>0</v>
      </c>
      <c r="F53" s="165">
        <f t="shared" si="0"/>
        <v>5164</v>
      </c>
      <c r="G53" s="164">
        <v>8503</v>
      </c>
      <c r="H53" s="163">
        <v>29814.33</v>
      </c>
      <c r="I53" s="162">
        <v>4705.05</v>
      </c>
      <c r="J53" s="165">
        <f t="shared" si="1"/>
        <v>48186.380000000005</v>
      </c>
      <c r="K53" s="165">
        <f t="shared" si="2"/>
        <v>48186.380000000005</v>
      </c>
      <c r="L53" s="176">
        <f t="shared" si="3"/>
        <v>7.6503703703703705</v>
      </c>
      <c r="M53" s="161">
        <f t="shared" si="4"/>
        <v>0.17646065132927602</v>
      </c>
      <c r="N53" s="161">
        <f t="shared" si="5"/>
        <v>0.6187294002994207</v>
      </c>
      <c r="O53" s="175">
        <f t="shared" si="6"/>
        <v>9.7642736391486545E-2</v>
      </c>
    </row>
    <row r="54" spans="1:15" x14ac:dyDescent="0.25">
      <c r="A54" s="14" t="s">
        <v>180</v>
      </c>
      <c r="B54" s="174">
        <v>7526</v>
      </c>
      <c r="C54" s="17" t="s">
        <v>251</v>
      </c>
      <c r="D54" s="165">
        <v>145284</v>
      </c>
      <c r="E54" s="165">
        <v>37040.120000000003</v>
      </c>
      <c r="F54" s="165">
        <f t="shared" si="0"/>
        <v>182324.12</v>
      </c>
      <c r="G54" s="164">
        <v>41769</v>
      </c>
      <c r="H54" s="163">
        <v>37072.17</v>
      </c>
      <c r="I54" s="162">
        <v>35071.050000000003</v>
      </c>
      <c r="J54" s="165">
        <f t="shared" si="1"/>
        <v>259196.21999999997</v>
      </c>
      <c r="K54" s="165">
        <f t="shared" si="2"/>
        <v>296236.33999999997</v>
      </c>
      <c r="L54" s="176">
        <f t="shared" si="3"/>
        <v>24.225899548232793</v>
      </c>
      <c r="M54" s="161">
        <f t="shared" si="4"/>
        <v>0.14099890648122376</v>
      </c>
      <c r="N54" s="161">
        <f t="shared" si="5"/>
        <v>0.12514389693040362</v>
      </c>
      <c r="O54" s="175">
        <f t="shared" si="6"/>
        <v>0.11838875000953633</v>
      </c>
    </row>
    <row r="55" spans="1:15" x14ac:dyDescent="0.25">
      <c r="A55" s="14" t="s">
        <v>179</v>
      </c>
      <c r="B55" s="174">
        <v>23084</v>
      </c>
      <c r="C55" s="17" t="s">
        <v>247</v>
      </c>
      <c r="D55" s="165">
        <v>422900</v>
      </c>
      <c r="E55" s="165">
        <v>0</v>
      </c>
      <c r="F55" s="165">
        <f t="shared" si="0"/>
        <v>422900</v>
      </c>
      <c r="G55" s="164">
        <v>114929</v>
      </c>
      <c r="H55" s="163">
        <v>96262</v>
      </c>
      <c r="I55" s="162">
        <v>96124</v>
      </c>
      <c r="J55" s="165">
        <f t="shared" si="1"/>
        <v>730215</v>
      </c>
      <c r="K55" s="165">
        <f t="shared" si="2"/>
        <v>730215</v>
      </c>
      <c r="L55" s="176">
        <f t="shared" si="3"/>
        <v>18.320048518454339</v>
      </c>
      <c r="M55" s="161">
        <f t="shared" si="4"/>
        <v>0.15739063152633129</v>
      </c>
      <c r="N55" s="161">
        <f t="shared" si="5"/>
        <v>0.13182692768568161</v>
      </c>
      <c r="O55" s="175">
        <f t="shared" si="6"/>
        <v>0.13163794224988531</v>
      </c>
    </row>
    <row r="56" spans="1:15" x14ac:dyDescent="0.25">
      <c r="A56" s="14" t="s">
        <v>178</v>
      </c>
      <c r="B56" s="174">
        <v>15736</v>
      </c>
      <c r="C56" s="17" t="s">
        <v>252</v>
      </c>
      <c r="D56" s="165">
        <v>453727</v>
      </c>
      <c r="E56" s="165">
        <v>0</v>
      </c>
      <c r="F56" s="165">
        <f t="shared" si="0"/>
        <v>453727</v>
      </c>
      <c r="G56" s="164">
        <v>87335</v>
      </c>
      <c r="H56" s="163">
        <v>48850</v>
      </c>
      <c r="I56" s="162">
        <v>21716</v>
      </c>
      <c r="J56" s="165">
        <f t="shared" si="1"/>
        <v>611628</v>
      </c>
      <c r="K56" s="165">
        <f t="shared" si="2"/>
        <v>611628</v>
      </c>
      <c r="L56" s="176">
        <f t="shared" si="3"/>
        <v>28.833693441789528</v>
      </c>
      <c r="M56" s="161">
        <f t="shared" si="4"/>
        <v>0.14279104292151437</v>
      </c>
      <c r="N56" s="161">
        <f t="shared" si="5"/>
        <v>7.9868809145428266E-2</v>
      </c>
      <c r="O56" s="175">
        <f t="shared" si="6"/>
        <v>3.5505241748252203E-2</v>
      </c>
    </row>
    <row r="57" spans="1:15" x14ac:dyDescent="0.25">
      <c r="A57" s="14" t="s">
        <v>177</v>
      </c>
      <c r="B57" s="174">
        <v>722</v>
      </c>
      <c r="C57" s="17" t="s">
        <v>247</v>
      </c>
      <c r="D57" s="165">
        <v>5754</v>
      </c>
      <c r="E57" s="165">
        <v>0</v>
      </c>
      <c r="F57" s="165">
        <f t="shared" si="0"/>
        <v>5754</v>
      </c>
      <c r="G57" s="164">
        <v>8503</v>
      </c>
      <c r="H57" s="163">
        <v>18300</v>
      </c>
      <c r="I57" s="162">
        <v>3635.28</v>
      </c>
      <c r="J57" s="165">
        <f t="shared" si="1"/>
        <v>36192.28</v>
      </c>
      <c r="K57" s="165">
        <f t="shared" si="2"/>
        <v>36192.28</v>
      </c>
      <c r="L57" s="176">
        <f t="shared" si="3"/>
        <v>7.9695290858725762</v>
      </c>
      <c r="M57" s="161">
        <f t="shared" si="4"/>
        <v>0.2349396059049057</v>
      </c>
      <c r="N57" s="161">
        <f t="shared" si="5"/>
        <v>0.5056326929389362</v>
      </c>
      <c r="O57" s="175">
        <f t="shared" si="6"/>
        <v>0.10044351999929267</v>
      </c>
    </row>
    <row r="58" spans="1:15" x14ac:dyDescent="0.25">
      <c r="A58" s="14" t="s">
        <v>176</v>
      </c>
      <c r="B58" s="174">
        <v>947</v>
      </c>
      <c r="C58" s="17" t="s">
        <v>249</v>
      </c>
      <c r="D58" s="165">
        <v>13500</v>
      </c>
      <c r="E58" s="165">
        <v>250</v>
      </c>
      <c r="F58" s="165">
        <f t="shared" si="0"/>
        <v>13750</v>
      </c>
      <c r="G58" s="164">
        <v>8503</v>
      </c>
      <c r="H58" s="163">
        <v>18096.07</v>
      </c>
      <c r="I58" s="162">
        <v>18811.37</v>
      </c>
      <c r="J58" s="165">
        <f t="shared" si="1"/>
        <v>58910.44</v>
      </c>
      <c r="K58" s="165">
        <f t="shared" si="2"/>
        <v>59160.44</v>
      </c>
      <c r="L58" s="176">
        <f t="shared" si="3"/>
        <v>14.519535374868004</v>
      </c>
      <c r="M58" s="161">
        <f t="shared" si="4"/>
        <v>0.14372780188923542</v>
      </c>
      <c r="N58" s="161">
        <f t="shared" si="5"/>
        <v>0.30588126119413578</v>
      </c>
      <c r="O58" s="175">
        <f t="shared" si="6"/>
        <v>0.31797211109315615</v>
      </c>
    </row>
    <row r="59" spans="1:15" x14ac:dyDescent="0.25">
      <c r="A59" s="14" t="s">
        <v>175</v>
      </c>
      <c r="B59" s="174">
        <v>277</v>
      </c>
      <c r="C59" s="17" t="s">
        <v>251</v>
      </c>
      <c r="D59" s="165">
        <v>12800</v>
      </c>
      <c r="E59" s="165">
        <v>16735.48</v>
      </c>
      <c r="F59" s="165">
        <f t="shared" si="0"/>
        <v>29535.48</v>
      </c>
      <c r="G59" s="164">
        <v>6660</v>
      </c>
      <c r="H59" s="163">
        <v>4519.58</v>
      </c>
      <c r="I59" s="162">
        <v>1660.22</v>
      </c>
      <c r="J59" s="165">
        <f t="shared" si="1"/>
        <v>25639.800000000003</v>
      </c>
      <c r="K59" s="165">
        <f t="shared" si="2"/>
        <v>42375.28</v>
      </c>
      <c r="L59" s="176">
        <f t="shared" si="3"/>
        <v>106.62628158844765</v>
      </c>
      <c r="M59" s="161">
        <f t="shared" si="4"/>
        <v>0.15716710308462858</v>
      </c>
      <c r="N59" s="161">
        <f t="shared" si="5"/>
        <v>0.10665605041429815</v>
      </c>
      <c r="O59" s="175">
        <f t="shared" si="6"/>
        <v>3.9178974156630943E-2</v>
      </c>
    </row>
    <row r="60" spans="1:15" x14ac:dyDescent="0.25">
      <c r="A60" s="14" t="s">
        <v>174</v>
      </c>
      <c r="B60" s="174">
        <v>457</v>
      </c>
      <c r="C60" s="17" t="s">
        <v>249</v>
      </c>
      <c r="D60" s="165">
        <v>2440</v>
      </c>
      <c r="E60" s="165">
        <v>2057.13</v>
      </c>
      <c r="F60" s="165">
        <f t="shared" si="0"/>
        <v>4497.13</v>
      </c>
      <c r="G60" s="164">
        <v>6660</v>
      </c>
      <c r="H60" s="163">
        <v>30098.269999999997</v>
      </c>
      <c r="I60" s="162">
        <v>1808.79</v>
      </c>
      <c r="J60" s="165">
        <f t="shared" si="1"/>
        <v>41007.06</v>
      </c>
      <c r="K60" s="165">
        <f t="shared" si="2"/>
        <v>43064.189999999995</v>
      </c>
      <c r="L60" s="176">
        <f t="shared" si="3"/>
        <v>9.84054704595186</v>
      </c>
      <c r="M60" s="161">
        <f t="shared" si="4"/>
        <v>0.15465285658455438</v>
      </c>
      <c r="N60" s="161">
        <f t="shared" si="5"/>
        <v>0.69891643149447369</v>
      </c>
      <c r="O60" s="175">
        <f t="shared" si="6"/>
        <v>4.2002183252488903E-2</v>
      </c>
    </row>
    <row r="61" spans="1:15" x14ac:dyDescent="0.25">
      <c r="A61" s="14" t="s">
        <v>173</v>
      </c>
      <c r="B61" s="174">
        <v>2918</v>
      </c>
      <c r="C61" s="17" t="s">
        <v>247</v>
      </c>
      <c r="D61" s="165">
        <v>53338</v>
      </c>
      <c r="E61" s="165">
        <v>0</v>
      </c>
      <c r="F61" s="165">
        <f t="shared" si="0"/>
        <v>53338</v>
      </c>
      <c r="G61" s="164">
        <v>16650</v>
      </c>
      <c r="H61" s="163">
        <v>32514.92</v>
      </c>
      <c r="I61" s="162">
        <v>49378.69999999999</v>
      </c>
      <c r="J61" s="165">
        <f t="shared" si="1"/>
        <v>151881.62</v>
      </c>
      <c r="K61" s="165">
        <f t="shared" si="2"/>
        <v>151881.62</v>
      </c>
      <c r="L61" s="176">
        <f t="shared" si="3"/>
        <v>18.278958190541466</v>
      </c>
      <c r="M61" s="161">
        <f t="shared" si="4"/>
        <v>0.10962485124928217</v>
      </c>
      <c r="N61" s="161">
        <f t="shared" si="5"/>
        <v>0.21408067677971832</v>
      </c>
      <c r="O61" s="175">
        <f t="shared" si="6"/>
        <v>0.3251130716145903</v>
      </c>
    </row>
    <row r="62" spans="1:15" x14ac:dyDescent="0.25">
      <c r="A62" s="14" t="s">
        <v>172</v>
      </c>
      <c r="B62" s="174">
        <v>5565</v>
      </c>
      <c r="C62" s="17" t="s">
        <v>251</v>
      </c>
      <c r="D62" s="165">
        <v>97000</v>
      </c>
      <c r="E62" s="165">
        <v>15725.75</v>
      </c>
      <c r="F62" s="165">
        <f t="shared" si="0"/>
        <v>112725.75</v>
      </c>
      <c r="G62" s="164">
        <v>31907</v>
      </c>
      <c r="H62" s="163">
        <v>9268</v>
      </c>
      <c r="I62" s="162">
        <v>8055.22</v>
      </c>
      <c r="J62" s="165">
        <f t="shared" si="1"/>
        <v>146230.22</v>
      </c>
      <c r="K62" s="165">
        <f t="shared" si="2"/>
        <v>161955.97</v>
      </c>
      <c r="L62" s="176">
        <f t="shared" si="3"/>
        <v>20.256199460916442</v>
      </c>
      <c r="M62" s="161">
        <f t="shared" si="4"/>
        <v>0.19701033558688821</v>
      </c>
      <c r="N62" s="161">
        <f t="shared" si="5"/>
        <v>5.7225429849853633E-2</v>
      </c>
      <c r="O62" s="175">
        <f t="shared" si="6"/>
        <v>4.9737098299000651E-2</v>
      </c>
    </row>
    <row r="63" spans="1:15" x14ac:dyDescent="0.25">
      <c r="A63" s="14" t="s">
        <v>171</v>
      </c>
      <c r="B63" s="174">
        <v>167</v>
      </c>
      <c r="C63" s="17" t="s">
        <v>249</v>
      </c>
      <c r="D63" s="165" t="s">
        <v>289</v>
      </c>
      <c r="E63" s="165">
        <v>5312</v>
      </c>
      <c r="F63" s="165">
        <f t="shared" si="0"/>
        <v>5312</v>
      </c>
      <c r="G63" s="164">
        <v>6660</v>
      </c>
      <c r="H63" s="163">
        <v>13769</v>
      </c>
      <c r="I63" s="162">
        <v>533.43000000000006</v>
      </c>
      <c r="J63" s="165">
        <f t="shared" si="1"/>
        <v>20962.43</v>
      </c>
      <c r="K63" s="165">
        <f t="shared" si="2"/>
        <v>26274.43</v>
      </c>
      <c r="L63" s="176">
        <f t="shared" si="3"/>
        <v>31.808383233532933</v>
      </c>
      <c r="M63" s="161">
        <f t="shared" si="4"/>
        <v>0.25347838183359256</v>
      </c>
      <c r="N63" s="161">
        <f t="shared" si="5"/>
        <v>0.52404562154155199</v>
      </c>
      <c r="O63" s="175">
        <f t="shared" si="6"/>
        <v>2.030224823145545E-2</v>
      </c>
    </row>
    <row r="64" spans="1:15" x14ac:dyDescent="0.25">
      <c r="A64" s="14" t="s">
        <v>170</v>
      </c>
      <c r="B64" s="174">
        <v>807</v>
      </c>
      <c r="C64" s="17" t="s">
        <v>249</v>
      </c>
      <c r="D64" s="165">
        <v>4035</v>
      </c>
      <c r="E64" s="165">
        <v>7387.3099999999995</v>
      </c>
      <c r="F64" s="165">
        <f t="shared" si="0"/>
        <v>11422.31</v>
      </c>
      <c r="G64" s="164">
        <v>8503</v>
      </c>
      <c r="H64" s="163">
        <v>8636.25</v>
      </c>
      <c r="I64" s="162">
        <v>6218.66</v>
      </c>
      <c r="J64" s="165">
        <f t="shared" si="1"/>
        <v>27392.91</v>
      </c>
      <c r="K64" s="165">
        <f t="shared" si="2"/>
        <v>34780.22</v>
      </c>
      <c r="L64" s="176">
        <f t="shared" si="3"/>
        <v>14.154039653035936</v>
      </c>
      <c r="M64" s="161">
        <f t="shared" si="4"/>
        <v>0.24447803952936467</v>
      </c>
      <c r="N64" s="161">
        <f t="shared" si="5"/>
        <v>0.2483092401370664</v>
      </c>
      <c r="O64" s="175">
        <f t="shared" si="6"/>
        <v>0.17879875400443124</v>
      </c>
    </row>
    <row r="65" spans="1:15" x14ac:dyDescent="0.25">
      <c r="A65" s="14" t="s">
        <v>169</v>
      </c>
      <c r="B65" s="174">
        <v>830</v>
      </c>
      <c r="C65" s="17" t="s">
        <v>249</v>
      </c>
      <c r="D65" s="165">
        <v>1660</v>
      </c>
      <c r="E65" s="165">
        <v>0</v>
      </c>
      <c r="F65" s="165">
        <f t="shared" si="0"/>
        <v>1660</v>
      </c>
      <c r="G65" s="164">
        <v>8503</v>
      </c>
      <c r="H65" s="163">
        <v>15931.89</v>
      </c>
      <c r="I65" s="162">
        <v>7162.18</v>
      </c>
      <c r="J65" s="165">
        <f t="shared" si="1"/>
        <v>33257.07</v>
      </c>
      <c r="K65" s="165">
        <f t="shared" si="2"/>
        <v>33257.07</v>
      </c>
      <c r="L65" s="176">
        <f t="shared" si="3"/>
        <v>2</v>
      </c>
      <c r="M65" s="161">
        <f t="shared" si="4"/>
        <v>0.25567495873809687</v>
      </c>
      <c r="N65" s="161">
        <f t="shared" si="5"/>
        <v>0.47905272472890725</v>
      </c>
      <c r="O65" s="175">
        <f t="shared" si="6"/>
        <v>0.21535811783780112</v>
      </c>
    </row>
    <row r="66" spans="1:15" x14ac:dyDescent="0.25">
      <c r="A66" s="14" t="s">
        <v>168</v>
      </c>
      <c r="B66" s="174">
        <v>186</v>
      </c>
      <c r="C66" s="17" t="s">
        <v>247</v>
      </c>
      <c r="D66" s="165">
        <v>2000</v>
      </c>
      <c r="E66" s="165">
        <v>0</v>
      </c>
      <c r="F66" s="165">
        <f t="shared" si="0"/>
        <v>2000</v>
      </c>
      <c r="G66" s="164">
        <v>6660</v>
      </c>
      <c r="H66" s="163">
        <v>7124.3</v>
      </c>
      <c r="I66" s="162">
        <v>9288.56</v>
      </c>
      <c r="J66" s="165">
        <f t="shared" si="1"/>
        <v>25072.86</v>
      </c>
      <c r="K66" s="165">
        <f t="shared" si="2"/>
        <v>25072.86</v>
      </c>
      <c r="L66" s="176">
        <f t="shared" si="3"/>
        <v>10.75268817204301</v>
      </c>
      <c r="M66" s="161">
        <f t="shared" si="4"/>
        <v>0.26562585999363453</v>
      </c>
      <c r="N66" s="161">
        <f t="shared" si="5"/>
        <v>0.28414389104394155</v>
      </c>
      <c r="O66" s="175">
        <f t="shared" si="6"/>
        <v>0.37046272343880993</v>
      </c>
    </row>
    <row r="67" spans="1:15" x14ac:dyDescent="0.25">
      <c r="A67" s="14" t="s">
        <v>167</v>
      </c>
      <c r="B67" s="174">
        <v>6650</v>
      </c>
      <c r="C67" s="17" t="s">
        <v>248</v>
      </c>
      <c r="D67" s="165">
        <v>466425</v>
      </c>
      <c r="E67" s="165">
        <v>0</v>
      </c>
      <c r="F67" s="165">
        <f t="shared" ref="F67:F130" si="7">SUM(D67:E67)</f>
        <v>466425</v>
      </c>
      <c r="G67" s="164">
        <v>36908</v>
      </c>
      <c r="H67" s="163">
        <v>34350</v>
      </c>
      <c r="I67" s="162">
        <v>41485.9</v>
      </c>
      <c r="J67" s="165">
        <f t="shared" ref="J67:J130" si="8">SUM(D67,G67,H67,I67)</f>
        <v>579168.9</v>
      </c>
      <c r="K67" s="165">
        <f t="shared" ref="K67:K130" si="9">SUM(F67:I67)</f>
        <v>579168.9</v>
      </c>
      <c r="L67" s="176">
        <f t="shared" ref="L67:L130" si="10">F67/B67</f>
        <v>70.139097744360896</v>
      </c>
      <c r="M67" s="161">
        <f t="shared" ref="M67:M130" si="11">G67/K67</f>
        <v>6.3725797431457384E-2</v>
      </c>
      <c r="N67" s="161">
        <f t="shared" ref="N67:N130" si="12">H67/K67</f>
        <v>5.930912381517723E-2</v>
      </c>
      <c r="O67" s="175">
        <f t="shared" ref="O67:O130" si="13">I67/K67</f>
        <v>7.163005472151561E-2</v>
      </c>
    </row>
    <row r="68" spans="1:15" x14ac:dyDescent="0.25">
      <c r="A68" s="14" t="s">
        <v>166</v>
      </c>
      <c r="B68" s="174">
        <v>4957</v>
      </c>
      <c r="C68" s="17" t="s">
        <v>249</v>
      </c>
      <c r="D68" s="165">
        <v>180000</v>
      </c>
      <c r="E68" s="165">
        <v>40273.51</v>
      </c>
      <c r="F68" s="165">
        <f t="shared" si="7"/>
        <v>220273.51</v>
      </c>
      <c r="G68" s="164">
        <v>27511</v>
      </c>
      <c r="H68" s="163">
        <v>71362.78</v>
      </c>
      <c r="I68" s="162">
        <v>51415.08</v>
      </c>
      <c r="J68" s="165">
        <f t="shared" si="8"/>
        <v>330288.86000000004</v>
      </c>
      <c r="K68" s="165">
        <f t="shared" si="9"/>
        <v>370562.37000000005</v>
      </c>
      <c r="L68" s="176">
        <f t="shared" si="10"/>
        <v>44.436858987290705</v>
      </c>
      <c r="M68" s="161">
        <f t="shared" si="11"/>
        <v>7.424121342919951E-2</v>
      </c>
      <c r="N68" s="161">
        <f t="shared" si="12"/>
        <v>0.19257967289015337</v>
      </c>
      <c r="O68" s="175">
        <f t="shared" si="13"/>
        <v>0.13874878876665214</v>
      </c>
    </row>
    <row r="69" spans="1:15" x14ac:dyDescent="0.25">
      <c r="A69" s="14" t="s">
        <v>165</v>
      </c>
      <c r="B69" s="174">
        <v>259</v>
      </c>
      <c r="C69" s="17" t="s">
        <v>249</v>
      </c>
      <c r="D69" s="165">
        <v>6851</v>
      </c>
      <c r="E69" s="165">
        <v>3639.3599999999997</v>
      </c>
      <c r="F69" s="165">
        <f t="shared" si="7"/>
        <v>10490.36</v>
      </c>
      <c r="G69" s="164">
        <v>6660</v>
      </c>
      <c r="H69" s="163">
        <v>12352.31</v>
      </c>
      <c r="I69" s="162">
        <v>1169.7</v>
      </c>
      <c r="J69" s="165">
        <f t="shared" si="8"/>
        <v>27033.01</v>
      </c>
      <c r="K69" s="165">
        <f t="shared" si="9"/>
        <v>30672.37</v>
      </c>
      <c r="L69" s="176">
        <f t="shared" si="10"/>
        <v>40.503320463320463</v>
      </c>
      <c r="M69" s="161">
        <f t="shared" si="11"/>
        <v>0.21713353092701998</v>
      </c>
      <c r="N69" s="161">
        <f t="shared" si="12"/>
        <v>0.40271782063140216</v>
      </c>
      <c r="O69" s="175">
        <f t="shared" si="13"/>
        <v>3.8135298967768065E-2</v>
      </c>
    </row>
    <row r="70" spans="1:15" x14ac:dyDescent="0.25">
      <c r="A70" s="14" t="s">
        <v>164</v>
      </c>
      <c r="B70" s="174">
        <v>7049</v>
      </c>
      <c r="C70" s="17" t="s">
        <v>248</v>
      </c>
      <c r="D70" s="165">
        <v>338380</v>
      </c>
      <c r="E70" s="165">
        <v>0</v>
      </c>
      <c r="F70" s="165">
        <f t="shared" si="7"/>
        <v>338380</v>
      </c>
      <c r="G70" s="164">
        <v>39121</v>
      </c>
      <c r="H70" s="163">
        <v>281761</v>
      </c>
      <c r="I70" s="162">
        <v>18162</v>
      </c>
      <c r="J70" s="165">
        <f t="shared" si="8"/>
        <v>677424</v>
      </c>
      <c r="K70" s="165">
        <f t="shared" si="9"/>
        <v>677424</v>
      </c>
      <c r="L70" s="176">
        <f t="shared" si="10"/>
        <v>48.003972194637534</v>
      </c>
      <c r="M70" s="161">
        <f t="shared" si="11"/>
        <v>5.7749651621436499E-2</v>
      </c>
      <c r="N70" s="161">
        <f t="shared" si="12"/>
        <v>0.41593005267011501</v>
      </c>
      <c r="O70" s="175">
        <f t="shared" si="13"/>
        <v>2.6810387585913698E-2</v>
      </c>
    </row>
    <row r="71" spans="1:15" x14ac:dyDescent="0.25">
      <c r="A71" s="14" t="s">
        <v>163</v>
      </c>
      <c r="B71" s="174">
        <v>8029</v>
      </c>
      <c r="C71" s="17" t="s">
        <v>247</v>
      </c>
      <c r="D71" s="165">
        <v>178356</v>
      </c>
      <c r="E71" s="165">
        <v>10555</v>
      </c>
      <c r="F71" s="165">
        <f t="shared" si="7"/>
        <v>188911</v>
      </c>
      <c r="G71" s="164">
        <v>44561</v>
      </c>
      <c r="H71" s="163">
        <v>50495</v>
      </c>
      <c r="I71" s="162">
        <v>50706</v>
      </c>
      <c r="J71" s="165">
        <f t="shared" si="8"/>
        <v>324118</v>
      </c>
      <c r="K71" s="165">
        <f t="shared" si="9"/>
        <v>334673</v>
      </c>
      <c r="L71" s="176">
        <f t="shared" si="10"/>
        <v>23.528583883422591</v>
      </c>
      <c r="M71" s="161">
        <f t="shared" si="11"/>
        <v>0.13314787867560277</v>
      </c>
      <c r="N71" s="161">
        <f t="shared" si="12"/>
        <v>0.15087861883091855</v>
      </c>
      <c r="O71" s="175">
        <f t="shared" si="13"/>
        <v>0.15150908498743551</v>
      </c>
    </row>
    <row r="72" spans="1:15" x14ac:dyDescent="0.25">
      <c r="A72" s="14" t="s">
        <v>162</v>
      </c>
      <c r="B72" s="174">
        <v>992</v>
      </c>
      <c r="C72" s="17" t="s">
        <v>253</v>
      </c>
      <c r="D72" s="165">
        <v>4603</v>
      </c>
      <c r="E72" s="165">
        <v>0</v>
      </c>
      <c r="F72" s="165">
        <f t="shared" si="7"/>
        <v>4603</v>
      </c>
      <c r="G72" s="164">
        <v>8503</v>
      </c>
      <c r="H72" s="163">
        <v>24382.5</v>
      </c>
      <c r="I72" s="162">
        <v>720.99099999999999</v>
      </c>
      <c r="J72" s="165">
        <f t="shared" si="8"/>
        <v>38209.491000000002</v>
      </c>
      <c r="K72" s="165">
        <f t="shared" si="9"/>
        <v>38209.491000000002</v>
      </c>
      <c r="L72" s="176">
        <f t="shared" si="10"/>
        <v>4.6401209677419351</v>
      </c>
      <c r="M72" s="161">
        <f t="shared" si="11"/>
        <v>0.22253633266143219</v>
      </c>
      <c r="N72" s="161">
        <f t="shared" si="12"/>
        <v>0.63812679420408924</v>
      </c>
      <c r="O72" s="175">
        <f t="shared" si="13"/>
        <v>1.8869421736081225E-2</v>
      </c>
    </row>
    <row r="73" spans="1:15" x14ac:dyDescent="0.25">
      <c r="A73" s="14" t="s">
        <v>161</v>
      </c>
      <c r="B73" s="174">
        <v>1125</v>
      </c>
      <c r="C73" s="17" t="s">
        <v>249</v>
      </c>
      <c r="D73" s="165">
        <v>36845</v>
      </c>
      <c r="E73" s="165">
        <v>0</v>
      </c>
      <c r="F73" s="165">
        <f t="shared" si="7"/>
        <v>36845</v>
      </c>
      <c r="G73" s="164">
        <v>8503</v>
      </c>
      <c r="H73" s="163">
        <v>14542</v>
      </c>
      <c r="I73" s="162">
        <v>3849</v>
      </c>
      <c r="J73" s="165">
        <f t="shared" si="8"/>
        <v>63739</v>
      </c>
      <c r="K73" s="165">
        <f t="shared" si="9"/>
        <v>63739</v>
      </c>
      <c r="L73" s="176">
        <f t="shared" si="10"/>
        <v>32.751111111111108</v>
      </c>
      <c r="M73" s="161">
        <f t="shared" si="11"/>
        <v>0.13340341078460596</v>
      </c>
      <c r="N73" s="161">
        <f t="shared" si="12"/>
        <v>0.22814917083732095</v>
      </c>
      <c r="O73" s="175">
        <f t="shared" si="13"/>
        <v>6.0386890286951475E-2</v>
      </c>
    </row>
    <row r="74" spans="1:15" x14ac:dyDescent="0.25">
      <c r="A74" s="14" t="s">
        <v>160</v>
      </c>
      <c r="B74" s="174">
        <v>168</v>
      </c>
      <c r="C74" s="17" t="s">
        <v>249</v>
      </c>
      <c r="D74" s="165">
        <v>500</v>
      </c>
      <c r="E74" s="165">
        <v>0</v>
      </c>
      <c r="F74" s="165">
        <f t="shared" si="7"/>
        <v>500</v>
      </c>
      <c r="G74" s="164">
        <v>6660</v>
      </c>
      <c r="H74" s="163">
        <v>4105</v>
      </c>
      <c r="I74" s="162">
        <v>5828.66</v>
      </c>
      <c r="J74" s="165">
        <f t="shared" si="8"/>
        <v>17093.66</v>
      </c>
      <c r="K74" s="165">
        <f t="shared" si="9"/>
        <v>17093.66</v>
      </c>
      <c r="L74" s="176">
        <f t="shared" si="10"/>
        <v>2.9761904761904763</v>
      </c>
      <c r="M74" s="161">
        <f t="shared" si="11"/>
        <v>0.38961813912292625</v>
      </c>
      <c r="N74" s="161">
        <f t="shared" si="12"/>
        <v>0.24014751668162349</v>
      </c>
      <c r="O74" s="175">
        <f t="shared" si="13"/>
        <v>0.34098373315018549</v>
      </c>
    </row>
    <row r="75" spans="1:15" x14ac:dyDescent="0.25">
      <c r="A75" s="14" t="s">
        <v>159</v>
      </c>
      <c r="B75" s="174">
        <v>401</v>
      </c>
      <c r="C75" s="17" t="s">
        <v>252</v>
      </c>
      <c r="D75" s="165" t="s">
        <v>289</v>
      </c>
      <c r="E75" s="165">
        <v>1043.3</v>
      </c>
      <c r="F75" s="165">
        <f t="shared" si="7"/>
        <v>1043.3</v>
      </c>
      <c r="G75" s="164">
        <v>6660</v>
      </c>
      <c r="H75" s="163">
        <v>14137.89</v>
      </c>
      <c r="I75" s="162">
        <v>5653.0999999999995</v>
      </c>
      <c r="J75" s="165">
        <f t="shared" si="8"/>
        <v>26450.989999999998</v>
      </c>
      <c r="K75" s="165">
        <f t="shared" si="9"/>
        <v>27494.289999999997</v>
      </c>
      <c r="L75" s="176">
        <f t="shared" si="10"/>
        <v>2.6017456359102242</v>
      </c>
      <c r="M75" s="161">
        <f t="shared" si="11"/>
        <v>0.24223211437720343</v>
      </c>
      <c r="N75" s="161">
        <f t="shared" si="12"/>
        <v>0.51421185998983787</v>
      </c>
      <c r="O75" s="175">
        <f t="shared" si="13"/>
        <v>0.205609964832698</v>
      </c>
    </row>
    <row r="76" spans="1:15" x14ac:dyDescent="0.25">
      <c r="A76" s="14" t="s">
        <v>158</v>
      </c>
      <c r="B76" s="174">
        <v>877926</v>
      </c>
      <c r="C76" s="17" t="s">
        <v>250</v>
      </c>
      <c r="D76" s="165">
        <v>40240685</v>
      </c>
      <c r="E76" s="165">
        <v>0</v>
      </c>
      <c r="F76" s="165">
        <f t="shared" si="7"/>
        <v>40240685</v>
      </c>
      <c r="G76" s="164">
        <v>4872489</v>
      </c>
      <c r="H76" s="163">
        <v>172880</v>
      </c>
      <c r="I76" s="162">
        <v>2722056</v>
      </c>
      <c r="J76" s="165">
        <f t="shared" si="8"/>
        <v>48008110</v>
      </c>
      <c r="K76" s="165">
        <f t="shared" si="9"/>
        <v>48008110</v>
      </c>
      <c r="L76" s="176">
        <f t="shared" si="10"/>
        <v>45.836078439412887</v>
      </c>
      <c r="M76" s="161">
        <f t="shared" si="11"/>
        <v>0.10149303940521716</v>
      </c>
      <c r="N76" s="161">
        <f t="shared" si="12"/>
        <v>3.6010582378685602E-3</v>
      </c>
      <c r="O76" s="175">
        <f t="shared" si="13"/>
        <v>5.6699920076003822E-2</v>
      </c>
    </row>
    <row r="77" spans="1:15" x14ac:dyDescent="0.25">
      <c r="A77" s="14" t="s">
        <v>157</v>
      </c>
      <c r="B77" s="174">
        <v>8646</v>
      </c>
      <c r="C77" s="17" t="s">
        <v>248</v>
      </c>
      <c r="D77" s="165">
        <v>324216</v>
      </c>
      <c r="E77" s="165">
        <v>0</v>
      </c>
      <c r="F77" s="165">
        <f t="shared" si="7"/>
        <v>324216</v>
      </c>
      <c r="G77" s="164">
        <v>47985</v>
      </c>
      <c r="H77" s="163">
        <v>163895</v>
      </c>
      <c r="I77" s="162">
        <v>31854</v>
      </c>
      <c r="J77" s="165">
        <f t="shared" si="8"/>
        <v>567950</v>
      </c>
      <c r="K77" s="165">
        <f t="shared" si="9"/>
        <v>567950</v>
      </c>
      <c r="L77" s="176">
        <f t="shared" si="10"/>
        <v>37.498959056210964</v>
      </c>
      <c r="M77" s="161">
        <f t="shared" si="11"/>
        <v>8.4488071133022272E-2</v>
      </c>
      <c r="N77" s="161">
        <f t="shared" si="12"/>
        <v>0.28857293775860549</v>
      </c>
      <c r="O77" s="175">
        <f t="shared" si="13"/>
        <v>5.6085923056607097E-2</v>
      </c>
    </row>
    <row r="78" spans="1:15" x14ac:dyDescent="0.25">
      <c r="A78" s="14" t="s">
        <v>156</v>
      </c>
      <c r="B78" s="174">
        <v>1646</v>
      </c>
      <c r="C78" s="17" t="s">
        <v>252</v>
      </c>
      <c r="D78" s="165">
        <v>13666</v>
      </c>
      <c r="E78" s="165">
        <v>38267.199999999997</v>
      </c>
      <c r="F78" s="165">
        <f t="shared" si="7"/>
        <v>51933.2</v>
      </c>
      <c r="G78" s="164">
        <v>16650</v>
      </c>
      <c r="H78" s="163">
        <v>45000</v>
      </c>
      <c r="I78" s="162">
        <v>15516.550000000001</v>
      </c>
      <c r="J78" s="165">
        <f t="shared" si="8"/>
        <v>90832.55</v>
      </c>
      <c r="K78" s="165">
        <f t="shared" si="9"/>
        <v>129099.75</v>
      </c>
      <c r="L78" s="176">
        <f t="shared" si="10"/>
        <v>31.551154313487238</v>
      </c>
      <c r="M78" s="161">
        <f t="shared" si="11"/>
        <v>0.12897004060813441</v>
      </c>
      <c r="N78" s="161">
        <f t="shared" si="12"/>
        <v>0.34856767731928218</v>
      </c>
      <c r="O78" s="175">
        <f t="shared" si="13"/>
        <v>0.12019039541130018</v>
      </c>
    </row>
    <row r="79" spans="1:15" x14ac:dyDescent="0.25">
      <c r="A79" s="14" t="s">
        <v>155</v>
      </c>
      <c r="B79" s="174">
        <v>320</v>
      </c>
      <c r="C79" s="17" t="s">
        <v>249</v>
      </c>
      <c r="D79" s="165">
        <v>4000</v>
      </c>
      <c r="E79" s="165">
        <v>1671.8</v>
      </c>
      <c r="F79" s="165">
        <f t="shared" si="7"/>
        <v>5671.8</v>
      </c>
      <c r="G79" s="164">
        <v>6660</v>
      </c>
      <c r="H79" s="163">
        <v>24179.22</v>
      </c>
      <c r="I79" s="162">
        <v>9078.42</v>
      </c>
      <c r="J79" s="165">
        <f t="shared" si="8"/>
        <v>43917.64</v>
      </c>
      <c r="K79" s="165">
        <f t="shared" si="9"/>
        <v>45589.440000000002</v>
      </c>
      <c r="L79" s="176">
        <f t="shared" si="10"/>
        <v>17.724375000000002</v>
      </c>
      <c r="M79" s="161">
        <f t="shared" si="11"/>
        <v>0.14608646212807175</v>
      </c>
      <c r="N79" s="161">
        <f t="shared" si="12"/>
        <v>0.53036887489734463</v>
      </c>
      <c r="O79" s="175">
        <f t="shared" si="13"/>
        <v>0.19913427320010949</v>
      </c>
    </row>
    <row r="80" spans="1:15" x14ac:dyDescent="0.25">
      <c r="A80" s="14" t="s">
        <v>154</v>
      </c>
      <c r="B80" s="174">
        <v>188</v>
      </c>
      <c r="C80" s="17" t="s">
        <v>247</v>
      </c>
      <c r="D80" s="165">
        <v>1000</v>
      </c>
      <c r="E80" s="165">
        <v>3442.09</v>
      </c>
      <c r="F80" s="165">
        <f t="shared" si="7"/>
        <v>4442.09</v>
      </c>
      <c r="G80" s="160">
        <v>6660</v>
      </c>
      <c r="H80" s="163">
        <v>12098.58</v>
      </c>
      <c r="I80" s="162">
        <v>3413.63</v>
      </c>
      <c r="J80" s="165">
        <f t="shared" si="8"/>
        <v>23172.210000000003</v>
      </c>
      <c r="K80" s="165">
        <f t="shared" si="9"/>
        <v>26614.3</v>
      </c>
      <c r="L80" s="176">
        <f t="shared" si="10"/>
        <v>23.62813829787234</v>
      </c>
      <c r="M80" s="161">
        <f t="shared" si="11"/>
        <v>0.25024141157197449</v>
      </c>
      <c r="N80" s="161">
        <f t="shared" si="12"/>
        <v>0.45458945003250134</v>
      </c>
      <c r="O80" s="175">
        <f t="shared" si="13"/>
        <v>0.12826300146913502</v>
      </c>
    </row>
    <row r="81" spans="1:15" x14ac:dyDescent="0.25">
      <c r="A81" s="14" t="s">
        <v>153</v>
      </c>
      <c r="B81" s="174">
        <f>1673+3162</f>
        <v>4835</v>
      </c>
      <c r="C81" s="17" t="s">
        <v>254</v>
      </c>
      <c r="D81" s="165">
        <v>96959</v>
      </c>
      <c r="E81" s="165">
        <v>0</v>
      </c>
      <c r="F81" s="165">
        <f t="shared" si="7"/>
        <v>96959</v>
      </c>
      <c r="G81" s="164">
        <v>28599</v>
      </c>
      <c r="H81" s="163">
        <v>54290</v>
      </c>
      <c r="I81" s="162">
        <v>20430</v>
      </c>
      <c r="J81" s="165">
        <f t="shared" si="8"/>
        <v>200278</v>
      </c>
      <c r="K81" s="165">
        <f t="shared" si="9"/>
        <v>200278</v>
      </c>
      <c r="L81" s="176">
        <f t="shared" si="10"/>
        <v>20.053567735263702</v>
      </c>
      <c r="M81" s="161">
        <f t="shared" si="11"/>
        <v>0.14279651284714248</v>
      </c>
      <c r="N81" s="161">
        <f t="shared" si="12"/>
        <v>0.27107320824054565</v>
      </c>
      <c r="O81" s="175">
        <f t="shared" si="13"/>
        <v>0.10200820859005982</v>
      </c>
    </row>
    <row r="82" spans="1:15" x14ac:dyDescent="0.25">
      <c r="A82" s="14" t="s">
        <v>152</v>
      </c>
      <c r="B82" s="174">
        <v>1075</v>
      </c>
      <c r="C82" s="17" t="s">
        <v>254</v>
      </c>
      <c r="D82" s="165">
        <v>14244</v>
      </c>
      <c r="E82" s="165">
        <v>10412</v>
      </c>
      <c r="F82" s="165">
        <f t="shared" si="7"/>
        <v>24656</v>
      </c>
      <c r="G82" s="164">
        <v>8503</v>
      </c>
      <c r="H82" s="163">
        <v>19701.7</v>
      </c>
      <c r="I82" s="162">
        <v>5367.9299999999994</v>
      </c>
      <c r="J82" s="165">
        <f t="shared" si="8"/>
        <v>47816.63</v>
      </c>
      <c r="K82" s="165">
        <f t="shared" si="9"/>
        <v>58228.63</v>
      </c>
      <c r="L82" s="176">
        <f t="shared" si="10"/>
        <v>22.93581395348837</v>
      </c>
      <c r="M82" s="161">
        <f t="shared" si="11"/>
        <v>0.14602782170901155</v>
      </c>
      <c r="N82" s="161">
        <f t="shared" si="12"/>
        <v>0.33835073914670499</v>
      </c>
      <c r="O82" s="175">
        <f t="shared" si="13"/>
        <v>9.2187125130713185E-2</v>
      </c>
    </row>
    <row r="83" spans="1:15" x14ac:dyDescent="0.25">
      <c r="A83" s="14" t="s">
        <v>151</v>
      </c>
      <c r="B83" s="174">
        <v>526</v>
      </c>
      <c r="C83" s="17" t="s">
        <v>253</v>
      </c>
      <c r="D83" s="165">
        <v>1224</v>
      </c>
      <c r="E83" s="165">
        <v>0</v>
      </c>
      <c r="F83" s="165">
        <f t="shared" si="7"/>
        <v>1224</v>
      </c>
      <c r="G83" s="164">
        <v>6660</v>
      </c>
      <c r="H83" s="163">
        <v>9371</v>
      </c>
      <c r="I83" s="162">
        <v>26640</v>
      </c>
      <c r="J83" s="165">
        <f t="shared" si="8"/>
        <v>43895</v>
      </c>
      <c r="K83" s="165">
        <f t="shared" si="9"/>
        <v>43895</v>
      </c>
      <c r="L83" s="176">
        <f t="shared" si="10"/>
        <v>2.3269961977186311</v>
      </c>
      <c r="M83" s="161">
        <f t="shared" si="11"/>
        <v>0.15172570907848273</v>
      </c>
      <c r="N83" s="161">
        <f t="shared" si="12"/>
        <v>0.21348672969586513</v>
      </c>
      <c r="O83" s="175">
        <f t="shared" si="13"/>
        <v>0.60690283631393094</v>
      </c>
    </row>
    <row r="84" spans="1:15" x14ac:dyDescent="0.25">
      <c r="A84" s="14" t="s">
        <v>150</v>
      </c>
      <c r="B84" s="174">
        <v>880</v>
      </c>
      <c r="C84" s="17" t="s">
        <v>249</v>
      </c>
      <c r="D84" s="165">
        <v>20500</v>
      </c>
      <c r="E84" s="165">
        <v>16764.84</v>
      </c>
      <c r="F84" s="165">
        <f t="shared" si="7"/>
        <v>37264.839999999997</v>
      </c>
      <c r="G84" s="164">
        <v>8503</v>
      </c>
      <c r="H84" s="163">
        <v>4145.55</v>
      </c>
      <c r="I84" s="162">
        <v>14240.279999999999</v>
      </c>
      <c r="J84" s="165">
        <f t="shared" si="8"/>
        <v>47388.83</v>
      </c>
      <c r="K84" s="165">
        <f t="shared" si="9"/>
        <v>64153.67</v>
      </c>
      <c r="L84" s="176">
        <f t="shared" si="10"/>
        <v>42.346409090909084</v>
      </c>
      <c r="M84" s="161">
        <f t="shared" si="11"/>
        <v>0.13254113131797449</v>
      </c>
      <c r="N84" s="161">
        <f t="shared" si="12"/>
        <v>6.4619062323324608E-2</v>
      </c>
      <c r="O84" s="175">
        <f t="shared" si="13"/>
        <v>0.22197140085672415</v>
      </c>
    </row>
    <row r="85" spans="1:15" x14ac:dyDescent="0.25">
      <c r="A85" s="14" t="s">
        <v>149</v>
      </c>
      <c r="B85" s="174">
        <v>3117</v>
      </c>
      <c r="C85" s="17" t="s">
        <v>251</v>
      </c>
      <c r="D85" s="165">
        <v>6772</v>
      </c>
      <c r="E85" s="165">
        <v>123783.46999999999</v>
      </c>
      <c r="F85" s="165">
        <f t="shared" si="7"/>
        <v>130555.46999999999</v>
      </c>
      <c r="G85" s="164">
        <v>17300</v>
      </c>
      <c r="H85" s="163">
        <v>9740</v>
      </c>
      <c r="I85" s="162">
        <v>12916.21</v>
      </c>
      <c r="J85" s="165">
        <f t="shared" si="8"/>
        <v>46728.21</v>
      </c>
      <c r="K85" s="165">
        <f t="shared" si="9"/>
        <v>170511.67999999996</v>
      </c>
      <c r="L85" s="176">
        <f t="shared" si="10"/>
        <v>41.884975938402306</v>
      </c>
      <c r="M85" s="161">
        <f t="shared" si="11"/>
        <v>0.10145932524974244</v>
      </c>
      <c r="N85" s="161">
        <f t="shared" si="12"/>
        <v>5.7122186585693145E-2</v>
      </c>
      <c r="O85" s="175">
        <f t="shared" si="13"/>
        <v>7.5749708172484151E-2</v>
      </c>
    </row>
    <row r="86" spans="1:15" x14ac:dyDescent="0.25">
      <c r="A86" s="14" t="s">
        <v>148</v>
      </c>
      <c r="B86" s="174">
        <v>24040</v>
      </c>
      <c r="C86" s="17" t="s">
        <v>250</v>
      </c>
      <c r="D86" s="165">
        <v>1029499</v>
      </c>
      <c r="E86" s="165">
        <v>0</v>
      </c>
      <c r="F86" s="165">
        <f t="shared" si="7"/>
        <v>1029499</v>
      </c>
      <c r="G86" s="159">
        <v>126584</v>
      </c>
      <c r="H86" s="163">
        <v>5275</v>
      </c>
      <c r="I86" s="162">
        <v>133260</v>
      </c>
      <c r="J86" s="165">
        <f t="shared" si="8"/>
        <v>1294618</v>
      </c>
      <c r="K86" s="165">
        <f t="shared" si="9"/>
        <v>1294618</v>
      </c>
      <c r="L86" s="176">
        <f t="shared" si="10"/>
        <v>42.824417637271218</v>
      </c>
      <c r="M86" s="161">
        <f t="shared" si="11"/>
        <v>9.7777104906621101E-2</v>
      </c>
      <c r="N86" s="161">
        <f t="shared" si="12"/>
        <v>4.0745609901917017E-3</v>
      </c>
      <c r="O86" s="175">
        <f t="shared" si="13"/>
        <v>0.10293383839866277</v>
      </c>
    </row>
    <row r="87" spans="1:15" x14ac:dyDescent="0.25">
      <c r="A87" s="14" t="s">
        <v>147</v>
      </c>
      <c r="B87" s="174">
        <v>2112</v>
      </c>
      <c r="C87" s="17" t="s">
        <v>254</v>
      </c>
      <c r="D87" s="165">
        <v>103405</v>
      </c>
      <c r="E87" s="165">
        <v>746.14</v>
      </c>
      <c r="F87" s="165">
        <f t="shared" si="7"/>
        <v>104151.14</v>
      </c>
      <c r="G87" s="164">
        <v>16650</v>
      </c>
      <c r="H87" s="163">
        <v>8523.68</v>
      </c>
      <c r="I87" s="162">
        <v>7333.13</v>
      </c>
      <c r="J87" s="165">
        <f t="shared" si="8"/>
        <v>135911.81</v>
      </c>
      <c r="K87" s="165">
        <f t="shared" si="9"/>
        <v>136657.95000000001</v>
      </c>
      <c r="L87" s="176">
        <f t="shared" si="10"/>
        <v>49.313986742424241</v>
      </c>
      <c r="M87" s="161">
        <f t="shared" si="11"/>
        <v>0.12183703911847059</v>
      </c>
      <c r="N87" s="161">
        <f t="shared" si="12"/>
        <v>6.2372368383983509E-2</v>
      </c>
      <c r="O87" s="175">
        <f t="shared" si="13"/>
        <v>5.3660471271521341E-2</v>
      </c>
    </row>
    <row r="88" spans="1:15" x14ac:dyDescent="0.25">
      <c r="A88" s="14" t="s">
        <v>146</v>
      </c>
      <c r="B88" s="174">
        <v>119</v>
      </c>
      <c r="C88" s="17" t="s">
        <v>249</v>
      </c>
      <c r="D88" s="158" t="s">
        <v>290</v>
      </c>
      <c r="E88" s="158" t="s">
        <v>145</v>
      </c>
      <c r="F88" s="165">
        <f t="shared" si="7"/>
        <v>0</v>
      </c>
      <c r="G88" s="160" t="s">
        <v>145</v>
      </c>
      <c r="H88" s="163" t="s">
        <v>145</v>
      </c>
      <c r="I88" s="162" t="s">
        <v>145</v>
      </c>
      <c r="J88" s="162" t="s">
        <v>145</v>
      </c>
      <c r="K88" s="162" t="s">
        <v>145</v>
      </c>
      <c r="L88" s="162" t="s">
        <v>145</v>
      </c>
      <c r="M88" s="162" t="s">
        <v>145</v>
      </c>
      <c r="N88" s="162" t="s">
        <v>145</v>
      </c>
      <c r="O88" s="157" t="s">
        <v>145</v>
      </c>
    </row>
    <row r="89" spans="1:15" x14ac:dyDescent="0.25">
      <c r="A89" s="14" t="s">
        <v>144</v>
      </c>
      <c r="B89" s="174">
        <v>3030</v>
      </c>
      <c r="C89" s="17" t="s">
        <v>252</v>
      </c>
      <c r="D89" s="165">
        <v>7750</v>
      </c>
      <c r="E89" s="165">
        <v>41187</v>
      </c>
      <c r="F89" s="165">
        <f t="shared" si="7"/>
        <v>48937</v>
      </c>
      <c r="G89" s="164">
        <v>16816</v>
      </c>
      <c r="H89" s="163">
        <v>19401.03</v>
      </c>
      <c r="I89" s="162">
        <v>21410.760000000002</v>
      </c>
      <c r="J89" s="165">
        <f t="shared" si="8"/>
        <v>65377.79</v>
      </c>
      <c r="K89" s="165">
        <f t="shared" si="9"/>
        <v>106564.79000000001</v>
      </c>
      <c r="L89" s="176">
        <f t="shared" si="10"/>
        <v>16.150825082508252</v>
      </c>
      <c r="M89" s="161">
        <f t="shared" si="11"/>
        <v>0.15780071447614169</v>
      </c>
      <c r="N89" s="161">
        <f t="shared" si="12"/>
        <v>0.18205853922294593</v>
      </c>
      <c r="O89" s="175">
        <f t="shared" si="13"/>
        <v>0.20091777030668384</v>
      </c>
    </row>
    <row r="90" spans="1:15" x14ac:dyDescent="0.25">
      <c r="A90" s="14" t="s">
        <v>143</v>
      </c>
      <c r="B90" s="174">
        <v>287</v>
      </c>
      <c r="C90" s="17" t="s">
        <v>251</v>
      </c>
      <c r="D90" s="165">
        <v>16000</v>
      </c>
      <c r="E90" s="165">
        <v>4424.3099999999995</v>
      </c>
      <c r="F90" s="165">
        <f t="shared" si="7"/>
        <v>20424.309999999998</v>
      </c>
      <c r="G90" s="164">
        <v>6660</v>
      </c>
      <c r="H90" s="163">
        <v>14028.8</v>
      </c>
      <c r="I90" s="162">
        <v>7206.7250000000004</v>
      </c>
      <c r="J90" s="165">
        <f t="shared" si="8"/>
        <v>43895.525000000001</v>
      </c>
      <c r="K90" s="165">
        <f t="shared" si="9"/>
        <v>48319.834999999999</v>
      </c>
      <c r="L90" s="176">
        <f t="shared" si="10"/>
        <v>71.164843205574911</v>
      </c>
      <c r="M90" s="161">
        <f t="shared" si="11"/>
        <v>0.13783159648620488</v>
      </c>
      <c r="N90" s="161">
        <f t="shared" si="12"/>
        <v>0.29033211723508573</v>
      </c>
      <c r="O90" s="175">
        <f t="shared" si="13"/>
        <v>0.14914630813619295</v>
      </c>
    </row>
    <row r="91" spans="1:15" x14ac:dyDescent="0.25">
      <c r="A91" s="14" t="s">
        <v>142</v>
      </c>
      <c r="B91" s="174">
        <v>4319</v>
      </c>
      <c r="C91" s="17" t="s">
        <v>248</v>
      </c>
      <c r="D91" s="165">
        <v>87505</v>
      </c>
      <c r="E91" s="165">
        <v>0</v>
      </c>
      <c r="F91" s="165">
        <f t="shared" si="7"/>
        <v>87505</v>
      </c>
      <c r="G91" s="164">
        <v>23971</v>
      </c>
      <c r="H91" s="163">
        <v>2439.86</v>
      </c>
      <c r="I91" s="162">
        <v>6294.59</v>
      </c>
      <c r="J91" s="165">
        <f t="shared" si="8"/>
        <v>120210.45</v>
      </c>
      <c r="K91" s="165">
        <f t="shared" si="9"/>
        <v>120210.45</v>
      </c>
      <c r="L91" s="176">
        <f t="shared" si="10"/>
        <v>20.260476962259784</v>
      </c>
      <c r="M91" s="161">
        <f t="shared" si="11"/>
        <v>0.1994086204651925</v>
      </c>
      <c r="N91" s="161">
        <f t="shared" si="12"/>
        <v>2.0296571554303307E-2</v>
      </c>
      <c r="O91" s="175">
        <f t="shared" si="13"/>
        <v>5.2363084906511877E-2</v>
      </c>
    </row>
    <row r="92" spans="1:15" x14ac:dyDescent="0.25">
      <c r="A92" s="14" t="s">
        <v>141</v>
      </c>
      <c r="B92" s="174">
        <v>68556</v>
      </c>
      <c r="C92" s="17" t="s">
        <v>254</v>
      </c>
      <c r="D92" s="165">
        <v>3511345</v>
      </c>
      <c r="E92" s="165">
        <v>0</v>
      </c>
      <c r="F92" s="165">
        <f t="shared" si="7"/>
        <v>3511345</v>
      </c>
      <c r="G92" s="164">
        <v>305428</v>
      </c>
      <c r="H92" s="163">
        <v>311236</v>
      </c>
      <c r="I92" s="162">
        <v>242863</v>
      </c>
      <c r="J92" s="165">
        <f t="shared" si="8"/>
        <v>4370872</v>
      </c>
      <c r="K92" s="165">
        <f t="shared" si="9"/>
        <v>4370872</v>
      </c>
      <c r="L92" s="176">
        <f t="shared" si="10"/>
        <v>51.218638777058175</v>
      </c>
      <c r="M92" s="161">
        <f t="shared" si="11"/>
        <v>6.9878047218037961E-2</v>
      </c>
      <c r="N92" s="161">
        <f t="shared" si="12"/>
        <v>7.1206843851753146E-2</v>
      </c>
      <c r="O92" s="175">
        <f t="shared" si="13"/>
        <v>5.556396984400367E-2</v>
      </c>
    </row>
    <row r="93" spans="1:15" x14ac:dyDescent="0.25">
      <c r="A93" s="14" t="s">
        <v>140</v>
      </c>
      <c r="B93" s="174">
        <v>20347</v>
      </c>
      <c r="C93" s="17" t="s">
        <v>254</v>
      </c>
      <c r="D93" s="165">
        <v>604494</v>
      </c>
      <c r="E93" s="165">
        <v>0</v>
      </c>
      <c r="F93" s="165">
        <f t="shared" si="7"/>
        <v>604494</v>
      </c>
      <c r="G93" s="164">
        <v>112925</v>
      </c>
      <c r="H93" s="163">
        <v>0</v>
      </c>
      <c r="I93" s="162">
        <v>0</v>
      </c>
      <c r="J93" s="165">
        <f t="shared" si="8"/>
        <v>717419</v>
      </c>
      <c r="K93" s="165">
        <f t="shared" si="9"/>
        <v>717419</v>
      </c>
      <c r="L93" s="176">
        <f t="shared" si="10"/>
        <v>29.709244606084436</v>
      </c>
      <c r="M93" s="161">
        <f t="shared" si="11"/>
        <v>0.15740452929180856</v>
      </c>
      <c r="N93" s="161">
        <f t="shared" si="12"/>
        <v>0</v>
      </c>
      <c r="O93" s="175">
        <f t="shared" si="13"/>
        <v>0</v>
      </c>
    </row>
    <row r="94" spans="1:15" x14ac:dyDescent="0.25">
      <c r="A94" s="14" t="s">
        <v>139</v>
      </c>
      <c r="B94" s="174">
        <v>447</v>
      </c>
      <c r="C94" s="17" t="s">
        <v>251</v>
      </c>
      <c r="D94" s="165">
        <v>6100</v>
      </c>
      <c r="E94" s="165">
        <v>0</v>
      </c>
      <c r="F94" s="165">
        <f t="shared" si="7"/>
        <v>6100</v>
      </c>
      <c r="G94" s="164">
        <v>6660</v>
      </c>
      <c r="H94" s="163">
        <v>16011.880000000001</v>
      </c>
      <c r="I94" s="162">
        <v>7177.82</v>
      </c>
      <c r="J94" s="165">
        <f t="shared" si="8"/>
        <v>35949.699999999997</v>
      </c>
      <c r="K94" s="165">
        <f t="shared" si="9"/>
        <v>35949.699999999997</v>
      </c>
      <c r="L94" s="176">
        <f t="shared" si="10"/>
        <v>13.646532438478747</v>
      </c>
      <c r="M94" s="161">
        <f t="shared" si="11"/>
        <v>0.18525884777898008</v>
      </c>
      <c r="N94" s="161">
        <f t="shared" si="12"/>
        <v>0.44539676269899336</v>
      </c>
      <c r="O94" s="175">
        <f t="shared" si="13"/>
        <v>0.19966286227701482</v>
      </c>
    </row>
    <row r="95" spans="1:15" x14ac:dyDescent="0.25">
      <c r="A95" s="14" t="s">
        <v>138</v>
      </c>
      <c r="B95" s="174">
        <v>2515</v>
      </c>
      <c r="C95" s="17" t="s">
        <v>254</v>
      </c>
      <c r="D95" s="165">
        <v>64791</v>
      </c>
      <c r="E95" s="165">
        <v>5876</v>
      </c>
      <c r="F95" s="165">
        <f t="shared" si="7"/>
        <v>70667</v>
      </c>
      <c r="G95" s="164">
        <v>16650</v>
      </c>
      <c r="H95" s="163">
        <v>33002</v>
      </c>
      <c r="I95" s="162">
        <v>50979.759999999995</v>
      </c>
      <c r="J95" s="165">
        <f t="shared" si="8"/>
        <v>165422.76</v>
      </c>
      <c r="K95" s="165">
        <f t="shared" si="9"/>
        <v>171298.76</v>
      </c>
      <c r="L95" s="176">
        <f t="shared" si="10"/>
        <v>28.098210735586481</v>
      </c>
      <c r="M95" s="161">
        <f t="shared" si="11"/>
        <v>9.7198602021403999E-2</v>
      </c>
      <c r="N95" s="161">
        <f t="shared" si="12"/>
        <v>0.19265755338801049</v>
      </c>
      <c r="O95" s="175">
        <f t="shared" si="13"/>
        <v>0.29760729149469611</v>
      </c>
    </row>
    <row r="96" spans="1:15" x14ac:dyDescent="0.25">
      <c r="A96" s="14" t="s">
        <v>137</v>
      </c>
      <c r="B96" s="174">
        <v>2673</v>
      </c>
      <c r="C96" s="17" t="s">
        <v>247</v>
      </c>
      <c r="D96" s="165">
        <v>57501</v>
      </c>
      <c r="E96" s="165">
        <v>10814.46</v>
      </c>
      <c r="F96" s="165">
        <f t="shared" si="7"/>
        <v>68315.459999999992</v>
      </c>
      <c r="G96" s="164">
        <v>16650</v>
      </c>
      <c r="H96" s="163">
        <v>25562</v>
      </c>
      <c r="I96" s="162">
        <v>14956</v>
      </c>
      <c r="J96" s="165">
        <f t="shared" si="8"/>
        <v>114669</v>
      </c>
      <c r="K96" s="165">
        <f t="shared" si="9"/>
        <v>125483.45999999999</v>
      </c>
      <c r="L96" s="176">
        <f t="shared" si="10"/>
        <v>25.557598204264867</v>
      </c>
      <c r="M96" s="161">
        <f t="shared" si="11"/>
        <v>0.13268680987916656</v>
      </c>
      <c r="N96" s="161">
        <f t="shared" si="12"/>
        <v>0.20370812217004539</v>
      </c>
      <c r="O96" s="175">
        <f t="shared" si="13"/>
        <v>0.1191870227359048</v>
      </c>
    </row>
    <row r="97" spans="1:15" x14ac:dyDescent="0.25">
      <c r="A97" s="14" t="s">
        <v>136</v>
      </c>
      <c r="B97" s="174">
        <v>639</v>
      </c>
      <c r="C97" s="17" t="s">
        <v>249</v>
      </c>
      <c r="D97" s="165">
        <v>6370</v>
      </c>
      <c r="E97" s="165">
        <v>0</v>
      </c>
      <c r="F97" s="165">
        <f t="shared" si="7"/>
        <v>6370</v>
      </c>
      <c r="G97" s="164">
        <v>8503</v>
      </c>
      <c r="H97" s="163">
        <v>1998</v>
      </c>
      <c r="I97" s="162">
        <v>11365.779999999999</v>
      </c>
      <c r="J97" s="165">
        <f t="shared" si="8"/>
        <v>28236.78</v>
      </c>
      <c r="K97" s="165">
        <f t="shared" si="9"/>
        <v>28236.78</v>
      </c>
      <c r="L97" s="176">
        <f t="shared" si="10"/>
        <v>9.9687010954616593</v>
      </c>
      <c r="M97" s="161">
        <f t="shared" si="11"/>
        <v>0.3011320695915044</v>
      </c>
      <c r="N97" s="161">
        <f t="shared" si="12"/>
        <v>7.0758776319396199E-2</v>
      </c>
      <c r="O97" s="175">
        <f t="shared" si="13"/>
        <v>0.40251685921695035</v>
      </c>
    </row>
    <row r="98" spans="1:15" x14ac:dyDescent="0.25">
      <c r="A98" s="14" t="s">
        <v>135</v>
      </c>
      <c r="B98" s="174">
        <v>492</v>
      </c>
      <c r="C98" s="17" t="s">
        <v>249</v>
      </c>
      <c r="D98" s="165">
        <v>7500</v>
      </c>
      <c r="E98" s="165">
        <v>0</v>
      </c>
      <c r="F98" s="165">
        <f t="shared" si="7"/>
        <v>7500</v>
      </c>
      <c r="G98" s="164">
        <v>6660</v>
      </c>
      <c r="H98" s="163">
        <v>27232.400000000001</v>
      </c>
      <c r="I98" s="162">
        <v>11576.929999999998</v>
      </c>
      <c r="J98" s="165">
        <f t="shared" si="8"/>
        <v>52969.33</v>
      </c>
      <c r="K98" s="165">
        <f t="shared" si="9"/>
        <v>52969.33</v>
      </c>
      <c r="L98" s="176">
        <f t="shared" si="10"/>
        <v>15.24390243902439</v>
      </c>
      <c r="M98" s="161">
        <f t="shared" si="11"/>
        <v>0.12573313651503615</v>
      </c>
      <c r="N98" s="161">
        <f t="shared" si="12"/>
        <v>0.51411637640121177</v>
      </c>
      <c r="O98" s="175">
        <f t="shared" si="13"/>
        <v>0.21855911713438697</v>
      </c>
    </row>
    <row r="99" spans="1:15" x14ac:dyDescent="0.25">
      <c r="A99" s="14" t="s">
        <v>134</v>
      </c>
      <c r="B99" s="174">
        <v>151</v>
      </c>
      <c r="C99" s="17" t="s">
        <v>249</v>
      </c>
      <c r="D99" s="165">
        <v>2600</v>
      </c>
      <c r="E99" s="165">
        <v>0</v>
      </c>
      <c r="F99" s="165">
        <f t="shared" si="7"/>
        <v>2600</v>
      </c>
      <c r="G99" s="164">
        <v>6660</v>
      </c>
      <c r="H99" s="163">
        <v>3498</v>
      </c>
      <c r="I99" s="162">
        <v>2424.81</v>
      </c>
      <c r="J99" s="165">
        <f t="shared" si="8"/>
        <v>15182.81</v>
      </c>
      <c r="K99" s="165">
        <f t="shared" si="9"/>
        <v>15182.81</v>
      </c>
      <c r="L99" s="176">
        <f t="shared" si="10"/>
        <v>17.218543046357617</v>
      </c>
      <c r="M99" s="161">
        <f t="shared" si="11"/>
        <v>0.43865397775510595</v>
      </c>
      <c r="N99" s="161">
        <f t="shared" si="12"/>
        <v>0.23039213426236646</v>
      </c>
      <c r="O99" s="175">
        <f t="shared" si="13"/>
        <v>0.15970759036041418</v>
      </c>
    </row>
    <row r="100" spans="1:15" x14ac:dyDescent="0.25">
      <c r="A100" s="14" t="s">
        <v>133</v>
      </c>
      <c r="B100" s="174">
        <v>3823</v>
      </c>
      <c r="C100" s="17" t="s">
        <v>254</v>
      </c>
      <c r="D100" s="165">
        <v>107000</v>
      </c>
      <c r="E100" s="165">
        <v>0</v>
      </c>
      <c r="F100" s="165">
        <f t="shared" si="7"/>
        <v>107000</v>
      </c>
      <c r="G100" s="164">
        <v>24256</v>
      </c>
      <c r="H100" s="163">
        <v>15500</v>
      </c>
      <c r="I100" s="162">
        <v>19877.420000000002</v>
      </c>
      <c r="J100" s="165">
        <f t="shared" si="8"/>
        <v>166633.42000000001</v>
      </c>
      <c r="K100" s="165">
        <f t="shared" si="9"/>
        <v>166633.42000000001</v>
      </c>
      <c r="L100" s="176">
        <f t="shared" si="10"/>
        <v>27.988490714098877</v>
      </c>
      <c r="M100" s="161">
        <f t="shared" si="11"/>
        <v>0.14556503731364331</v>
      </c>
      <c r="N100" s="161">
        <f t="shared" si="12"/>
        <v>9.3018555341419493E-2</v>
      </c>
      <c r="O100" s="175">
        <f t="shared" si="13"/>
        <v>0.11928831563320251</v>
      </c>
    </row>
    <row r="101" spans="1:15" x14ac:dyDescent="0.25">
      <c r="A101" s="14" t="s">
        <v>132</v>
      </c>
      <c r="B101" s="174">
        <v>2600</v>
      </c>
      <c r="C101" s="17" t="s">
        <v>254</v>
      </c>
      <c r="D101" s="165">
        <v>180516</v>
      </c>
      <c r="E101" s="165">
        <v>0</v>
      </c>
      <c r="F101" s="165">
        <f t="shared" si="7"/>
        <v>180516</v>
      </c>
      <c r="G101" s="164">
        <v>16650</v>
      </c>
      <c r="H101" s="163">
        <v>199365</v>
      </c>
      <c r="I101" s="162">
        <v>27226</v>
      </c>
      <c r="J101" s="165">
        <f t="shared" si="8"/>
        <v>423757</v>
      </c>
      <c r="K101" s="165">
        <f t="shared" si="9"/>
        <v>423757</v>
      </c>
      <c r="L101" s="176">
        <f t="shared" si="10"/>
        <v>69.42923076923077</v>
      </c>
      <c r="M101" s="161">
        <f t="shared" si="11"/>
        <v>3.9291386336980864E-2</v>
      </c>
      <c r="N101" s="161">
        <f t="shared" si="12"/>
        <v>0.47047010432866004</v>
      </c>
      <c r="O101" s="175">
        <f t="shared" si="13"/>
        <v>6.4249086150789253E-2</v>
      </c>
    </row>
    <row r="102" spans="1:15" x14ac:dyDescent="0.25">
      <c r="A102" s="14" t="s">
        <v>131</v>
      </c>
      <c r="B102" s="174">
        <v>12920</v>
      </c>
      <c r="C102" s="17" t="s">
        <v>247</v>
      </c>
      <c r="D102" s="165">
        <v>310000</v>
      </c>
      <c r="E102" s="165">
        <v>3330.54</v>
      </c>
      <c r="F102" s="165">
        <f t="shared" si="7"/>
        <v>313330.53999999998</v>
      </c>
      <c r="G102" s="164">
        <v>71707</v>
      </c>
      <c r="H102" s="163">
        <v>37535</v>
      </c>
      <c r="I102" s="162">
        <v>222907.76</v>
      </c>
      <c r="J102" s="165">
        <f t="shared" si="8"/>
        <v>642149.76</v>
      </c>
      <c r="K102" s="165">
        <f t="shared" si="9"/>
        <v>645480.30000000005</v>
      </c>
      <c r="L102" s="176">
        <f t="shared" si="10"/>
        <v>24.251589783281734</v>
      </c>
      <c r="M102" s="161">
        <f t="shared" si="11"/>
        <v>0.11109091942852477</v>
      </c>
      <c r="N102" s="161">
        <f t="shared" si="12"/>
        <v>5.8150496614691412E-2</v>
      </c>
      <c r="O102" s="175">
        <f t="shared" si="13"/>
        <v>0.34533627130061134</v>
      </c>
    </row>
    <row r="103" spans="1:15" x14ac:dyDescent="0.25">
      <c r="A103" s="14" t="s">
        <v>130</v>
      </c>
      <c r="B103" s="174">
        <v>380</v>
      </c>
      <c r="C103" s="17" t="s">
        <v>254</v>
      </c>
      <c r="D103" s="165">
        <v>2500</v>
      </c>
      <c r="E103" s="165">
        <v>2583.79</v>
      </c>
      <c r="F103" s="165">
        <f t="shared" si="7"/>
        <v>5083.79</v>
      </c>
      <c r="G103" s="164">
        <v>6660</v>
      </c>
      <c r="H103" s="163">
        <v>13989.369999999999</v>
      </c>
      <c r="I103" s="162">
        <v>1789.1799999999998</v>
      </c>
      <c r="J103" s="165">
        <f t="shared" si="8"/>
        <v>24938.55</v>
      </c>
      <c r="K103" s="165">
        <f t="shared" si="9"/>
        <v>27522.34</v>
      </c>
      <c r="L103" s="176">
        <f t="shared" si="10"/>
        <v>13.378394736842106</v>
      </c>
      <c r="M103" s="161">
        <f t="shared" si="11"/>
        <v>0.241985238173789</v>
      </c>
      <c r="N103" s="161">
        <f t="shared" si="12"/>
        <v>0.50829144614883759</v>
      </c>
      <c r="O103" s="175">
        <f t="shared" si="13"/>
        <v>6.5008280545912872E-2</v>
      </c>
    </row>
    <row r="104" spans="1:15" x14ac:dyDescent="0.25">
      <c r="A104" s="14" t="s">
        <v>129</v>
      </c>
      <c r="B104" s="174">
        <v>9640</v>
      </c>
      <c r="C104" s="17" t="s">
        <v>248</v>
      </c>
      <c r="D104" s="165">
        <v>485154</v>
      </c>
      <c r="E104" s="165">
        <v>83813.175000000003</v>
      </c>
      <c r="F104" s="165">
        <f t="shared" si="7"/>
        <v>568967.17500000005</v>
      </c>
      <c r="G104" s="164">
        <v>54529</v>
      </c>
      <c r="H104" s="163">
        <v>47781.16</v>
      </c>
      <c r="I104" s="162">
        <v>27705.986000000001</v>
      </c>
      <c r="J104" s="165">
        <f t="shared" si="8"/>
        <v>615170.14600000007</v>
      </c>
      <c r="K104" s="165">
        <f t="shared" si="9"/>
        <v>698983.32100000011</v>
      </c>
      <c r="L104" s="176">
        <f t="shared" si="10"/>
        <v>59.021491182572618</v>
      </c>
      <c r="M104" s="161">
        <f t="shared" si="11"/>
        <v>7.8011875765487668E-2</v>
      </c>
      <c r="N104" s="161">
        <f t="shared" si="12"/>
        <v>6.8358083182359655E-2</v>
      </c>
      <c r="O104" s="175">
        <f t="shared" si="13"/>
        <v>3.9637549520298208E-2</v>
      </c>
    </row>
    <row r="105" spans="1:15" x14ac:dyDescent="0.25">
      <c r="A105" s="14" t="s">
        <v>128</v>
      </c>
      <c r="B105" s="174">
        <v>381</v>
      </c>
      <c r="C105" s="17" t="s">
        <v>252</v>
      </c>
      <c r="D105" s="165">
        <v>8424</v>
      </c>
      <c r="E105" s="165">
        <v>7021.01</v>
      </c>
      <c r="F105" s="165">
        <f t="shared" si="7"/>
        <v>15445.01</v>
      </c>
      <c r="G105" s="164">
        <v>6660</v>
      </c>
      <c r="H105" s="163">
        <v>14864.34</v>
      </c>
      <c r="I105" s="162">
        <v>2366.9299999999998</v>
      </c>
      <c r="J105" s="165">
        <f t="shared" si="8"/>
        <v>32315.27</v>
      </c>
      <c r="K105" s="165">
        <f t="shared" si="9"/>
        <v>39336.280000000006</v>
      </c>
      <c r="L105" s="176">
        <f t="shared" si="10"/>
        <v>40.53808398950131</v>
      </c>
      <c r="M105" s="161">
        <f t="shared" si="11"/>
        <v>0.16930935004530168</v>
      </c>
      <c r="N105" s="161">
        <f t="shared" si="12"/>
        <v>0.37787864027813506</v>
      </c>
      <c r="O105" s="175">
        <f t="shared" si="13"/>
        <v>6.0171678664072949E-2</v>
      </c>
    </row>
    <row r="106" spans="1:15" x14ac:dyDescent="0.25">
      <c r="A106" s="14" t="s">
        <v>127</v>
      </c>
      <c r="B106" s="174">
        <v>258</v>
      </c>
      <c r="C106" s="17" t="s">
        <v>249</v>
      </c>
      <c r="D106" s="165">
        <v>5145</v>
      </c>
      <c r="E106" s="165">
        <v>0</v>
      </c>
      <c r="F106" s="165">
        <f t="shared" si="7"/>
        <v>5145</v>
      </c>
      <c r="G106" s="164">
        <v>6660</v>
      </c>
      <c r="H106" s="163">
        <v>11601</v>
      </c>
      <c r="I106" s="162">
        <v>1434.99</v>
      </c>
      <c r="J106" s="165">
        <f t="shared" si="8"/>
        <v>24840.99</v>
      </c>
      <c r="K106" s="165">
        <f t="shared" si="9"/>
        <v>24840.99</v>
      </c>
      <c r="L106" s="176">
        <f t="shared" si="10"/>
        <v>19.941860465116278</v>
      </c>
      <c r="M106" s="161">
        <f t="shared" si="11"/>
        <v>0.26810525667455282</v>
      </c>
      <c r="N106" s="161">
        <f t="shared" si="12"/>
        <v>0.46701037277499807</v>
      </c>
      <c r="O106" s="175">
        <f t="shared" si="13"/>
        <v>5.7767021362675156E-2</v>
      </c>
    </row>
    <row r="107" spans="1:15" x14ac:dyDescent="0.25">
      <c r="A107" s="14" t="s">
        <v>126</v>
      </c>
      <c r="B107" s="174">
        <v>176</v>
      </c>
      <c r="C107" s="17" t="s">
        <v>247</v>
      </c>
      <c r="D107" s="165">
        <v>500</v>
      </c>
      <c r="E107" s="165">
        <v>0</v>
      </c>
      <c r="F107" s="165">
        <f t="shared" si="7"/>
        <v>500</v>
      </c>
      <c r="G107" s="164">
        <v>6660</v>
      </c>
      <c r="H107" s="163">
        <v>9505</v>
      </c>
      <c r="I107" s="162">
        <v>10101.120000000001</v>
      </c>
      <c r="J107" s="165">
        <f t="shared" si="8"/>
        <v>26766.120000000003</v>
      </c>
      <c r="K107" s="165">
        <f t="shared" si="9"/>
        <v>26766.120000000003</v>
      </c>
      <c r="L107" s="176">
        <f t="shared" si="10"/>
        <v>2.8409090909090908</v>
      </c>
      <c r="M107" s="161">
        <f t="shared" si="11"/>
        <v>0.24882201828281422</v>
      </c>
      <c r="N107" s="161">
        <f t="shared" si="12"/>
        <v>0.35511310567239479</v>
      </c>
      <c r="O107" s="175">
        <f t="shared" si="13"/>
        <v>0.37738454434187696</v>
      </c>
    </row>
    <row r="108" spans="1:15" x14ac:dyDescent="0.25">
      <c r="A108" s="14" t="s">
        <v>125</v>
      </c>
      <c r="B108" s="174">
        <v>820</v>
      </c>
      <c r="C108" s="17" t="s">
        <v>254</v>
      </c>
      <c r="D108" s="165">
        <v>8000</v>
      </c>
      <c r="E108" s="165">
        <v>6206</v>
      </c>
      <c r="F108" s="165">
        <f t="shared" si="7"/>
        <v>14206</v>
      </c>
      <c r="G108" s="164">
        <v>8503</v>
      </c>
      <c r="H108" s="163">
        <v>23600</v>
      </c>
      <c r="I108" s="162">
        <v>14722</v>
      </c>
      <c r="J108" s="165">
        <f t="shared" si="8"/>
        <v>54825</v>
      </c>
      <c r="K108" s="165">
        <f t="shared" si="9"/>
        <v>61031</v>
      </c>
      <c r="L108" s="176">
        <f t="shared" si="10"/>
        <v>17.324390243902439</v>
      </c>
      <c r="M108" s="161">
        <f t="shared" si="11"/>
        <v>0.13932263931444674</v>
      </c>
      <c r="N108" s="161">
        <f t="shared" si="12"/>
        <v>0.38668873195589126</v>
      </c>
      <c r="O108" s="175">
        <f t="shared" si="13"/>
        <v>0.24122167423112845</v>
      </c>
    </row>
    <row r="109" spans="1:15" x14ac:dyDescent="0.25">
      <c r="A109" s="14" t="s">
        <v>124</v>
      </c>
      <c r="B109" s="174">
        <v>7953</v>
      </c>
      <c r="C109" s="17" t="s">
        <v>249</v>
      </c>
      <c r="D109" s="165">
        <v>115000</v>
      </c>
      <c r="E109" s="165">
        <v>29262</v>
      </c>
      <c r="F109" s="165">
        <f t="shared" si="7"/>
        <v>144262</v>
      </c>
      <c r="G109" s="164">
        <v>43967</v>
      </c>
      <c r="H109" s="163">
        <v>16764.329999999998</v>
      </c>
      <c r="I109" s="162">
        <v>25272.550000000003</v>
      </c>
      <c r="J109" s="165">
        <f t="shared" si="8"/>
        <v>201003.88</v>
      </c>
      <c r="K109" s="165">
        <f t="shared" si="9"/>
        <v>230265.88</v>
      </c>
      <c r="L109" s="176">
        <f t="shared" si="10"/>
        <v>18.139318496164968</v>
      </c>
      <c r="M109" s="161">
        <f t="shared" si="11"/>
        <v>0.19094014276018662</v>
      </c>
      <c r="N109" s="161">
        <f t="shared" si="12"/>
        <v>7.280422961491298E-2</v>
      </c>
      <c r="O109" s="175">
        <f t="shared" si="13"/>
        <v>0.1097537768079231</v>
      </c>
    </row>
    <row r="110" spans="1:15" x14ac:dyDescent="0.25">
      <c r="A110" s="14" t="s">
        <v>123</v>
      </c>
      <c r="B110" s="174">
        <v>220</v>
      </c>
      <c r="C110" s="17" t="s">
        <v>252</v>
      </c>
      <c r="D110" s="165">
        <v>3500</v>
      </c>
      <c r="E110" s="165">
        <v>0</v>
      </c>
      <c r="F110" s="165">
        <f t="shared" si="7"/>
        <v>3500</v>
      </c>
      <c r="G110" s="164">
        <v>6660</v>
      </c>
      <c r="H110" s="163">
        <v>18822.810000000001</v>
      </c>
      <c r="I110" s="162">
        <v>14005.47</v>
      </c>
      <c r="J110" s="165">
        <f t="shared" si="8"/>
        <v>42988.28</v>
      </c>
      <c r="K110" s="165">
        <f t="shared" si="9"/>
        <v>42988.28</v>
      </c>
      <c r="L110" s="176">
        <f t="shared" si="10"/>
        <v>15.909090909090908</v>
      </c>
      <c r="M110" s="161">
        <f t="shared" si="11"/>
        <v>0.15492594725818293</v>
      </c>
      <c r="N110" s="161">
        <f t="shared" si="12"/>
        <v>0.43785910950612589</v>
      </c>
      <c r="O110" s="175">
        <f t="shared" si="13"/>
        <v>0.32579740338529478</v>
      </c>
    </row>
    <row r="111" spans="1:15" x14ac:dyDescent="0.25">
      <c r="A111" s="14" t="s">
        <v>122</v>
      </c>
      <c r="B111" s="174">
        <v>457</v>
      </c>
      <c r="C111" s="17" t="s">
        <v>252</v>
      </c>
      <c r="D111" s="165">
        <v>973</v>
      </c>
      <c r="E111" s="165">
        <v>0</v>
      </c>
      <c r="F111" s="165">
        <f t="shared" si="7"/>
        <v>973</v>
      </c>
      <c r="G111" s="164">
        <v>6666</v>
      </c>
      <c r="H111" s="163">
        <v>12093.18</v>
      </c>
      <c r="I111" s="162">
        <v>1315.04</v>
      </c>
      <c r="J111" s="165">
        <f t="shared" si="8"/>
        <v>21047.22</v>
      </c>
      <c r="K111" s="165">
        <f t="shared" si="9"/>
        <v>21047.22</v>
      </c>
      <c r="L111" s="176">
        <f t="shared" si="10"/>
        <v>2.1291028446389495</v>
      </c>
      <c r="M111" s="161">
        <f t="shared" si="11"/>
        <v>0.31671641195369266</v>
      </c>
      <c r="N111" s="161">
        <f t="shared" si="12"/>
        <v>0.57457374418094165</v>
      </c>
      <c r="O111" s="175">
        <f t="shared" si="13"/>
        <v>6.2480460602397841E-2</v>
      </c>
    </row>
    <row r="112" spans="1:15" x14ac:dyDescent="0.25">
      <c r="A112" s="14" t="s">
        <v>121</v>
      </c>
      <c r="B112" s="174">
        <v>1162</v>
      </c>
      <c r="C112" s="17" t="s">
        <v>247</v>
      </c>
      <c r="D112" s="165">
        <v>25564</v>
      </c>
      <c r="E112" s="165">
        <v>0</v>
      </c>
      <c r="F112" s="165">
        <f t="shared" si="7"/>
        <v>25564</v>
      </c>
      <c r="G112" s="164">
        <v>16650</v>
      </c>
      <c r="H112" s="163">
        <v>35848</v>
      </c>
      <c r="I112" s="162">
        <v>6056.4699999999993</v>
      </c>
      <c r="J112" s="165">
        <f t="shared" si="8"/>
        <v>84118.47</v>
      </c>
      <c r="K112" s="165">
        <f t="shared" si="9"/>
        <v>84118.47</v>
      </c>
      <c r="L112" s="176">
        <f t="shared" si="10"/>
        <v>22</v>
      </c>
      <c r="M112" s="161">
        <f t="shared" si="11"/>
        <v>0.19793512649481143</v>
      </c>
      <c r="N112" s="161">
        <f t="shared" si="12"/>
        <v>0.4261608657409009</v>
      </c>
      <c r="O112" s="175">
        <f t="shared" si="13"/>
        <v>7.1999288622344171E-2</v>
      </c>
    </row>
    <row r="113" spans="1:15" x14ac:dyDescent="0.25">
      <c r="A113" s="14" t="s">
        <v>120</v>
      </c>
      <c r="B113" s="174">
        <v>4584</v>
      </c>
      <c r="C113" s="17" t="s">
        <v>248</v>
      </c>
      <c r="D113" s="165">
        <v>116550</v>
      </c>
      <c r="E113" s="165">
        <v>49969.71</v>
      </c>
      <c r="F113" s="165">
        <f t="shared" si="7"/>
        <v>166519.71</v>
      </c>
      <c r="G113" s="164">
        <v>26335</v>
      </c>
      <c r="H113" s="163">
        <v>18686.84</v>
      </c>
      <c r="I113" s="162">
        <v>27464.730000000003</v>
      </c>
      <c r="J113" s="165">
        <f t="shared" si="8"/>
        <v>189036.57</v>
      </c>
      <c r="K113" s="165">
        <f t="shared" si="9"/>
        <v>239006.28</v>
      </c>
      <c r="L113" s="176">
        <f t="shared" si="10"/>
        <v>36.326289267015703</v>
      </c>
      <c r="M113" s="161">
        <f t="shared" si="11"/>
        <v>0.11018538927094301</v>
      </c>
      <c r="N113" s="161">
        <f t="shared" si="12"/>
        <v>7.8185560647193036E-2</v>
      </c>
      <c r="O113" s="175">
        <f t="shared" si="13"/>
        <v>0.11491216883506158</v>
      </c>
    </row>
    <row r="114" spans="1:15" x14ac:dyDescent="0.25">
      <c r="A114" s="14" t="s">
        <v>119</v>
      </c>
      <c r="B114" s="174">
        <v>981</v>
      </c>
      <c r="C114" s="17" t="s">
        <v>249</v>
      </c>
      <c r="D114" s="165">
        <v>13000</v>
      </c>
      <c r="E114" s="165">
        <v>0</v>
      </c>
      <c r="F114" s="165">
        <f t="shared" si="7"/>
        <v>13000</v>
      </c>
      <c r="G114" s="164">
        <v>8503</v>
      </c>
      <c r="H114" s="163">
        <v>2630.7</v>
      </c>
      <c r="I114" s="162">
        <v>7645.6299999999992</v>
      </c>
      <c r="J114" s="165">
        <f t="shared" si="8"/>
        <v>31779.33</v>
      </c>
      <c r="K114" s="165">
        <f t="shared" si="9"/>
        <v>31779.33</v>
      </c>
      <c r="L114" s="176">
        <f t="shared" si="10"/>
        <v>13.25178389398573</v>
      </c>
      <c r="M114" s="161">
        <f t="shared" si="11"/>
        <v>0.26756385361176588</v>
      </c>
      <c r="N114" s="161">
        <f t="shared" si="12"/>
        <v>8.2780222238794832E-2</v>
      </c>
      <c r="O114" s="175">
        <f t="shared" si="13"/>
        <v>0.24058499659999122</v>
      </c>
    </row>
    <row r="115" spans="1:15" x14ac:dyDescent="0.25">
      <c r="A115" s="14" t="s">
        <v>118</v>
      </c>
      <c r="B115" s="174">
        <v>967</v>
      </c>
      <c r="C115" s="17" t="s">
        <v>252</v>
      </c>
      <c r="D115" s="165">
        <v>2300</v>
      </c>
      <c r="E115" s="165">
        <v>0</v>
      </c>
      <c r="F115" s="165">
        <f t="shared" si="7"/>
        <v>2300</v>
      </c>
      <c r="G115" s="164">
        <v>8503</v>
      </c>
      <c r="H115" s="163">
        <v>9374.5499999999993</v>
      </c>
      <c r="I115" s="162">
        <v>1384.31</v>
      </c>
      <c r="J115" s="165">
        <f t="shared" si="8"/>
        <v>21561.86</v>
      </c>
      <c r="K115" s="165">
        <f t="shared" si="9"/>
        <v>21561.86</v>
      </c>
      <c r="L115" s="176">
        <f t="shared" si="10"/>
        <v>2.3784901758014478</v>
      </c>
      <c r="M115" s="161">
        <f t="shared" si="11"/>
        <v>0.39435373386154998</v>
      </c>
      <c r="N115" s="161">
        <f t="shared" si="12"/>
        <v>0.43477464374594765</v>
      </c>
      <c r="O115" s="175">
        <f t="shared" si="13"/>
        <v>6.4201789641524426E-2</v>
      </c>
    </row>
    <row r="116" spans="1:15" x14ac:dyDescent="0.25">
      <c r="A116" s="14" t="s">
        <v>117</v>
      </c>
      <c r="B116" s="174">
        <v>12220</v>
      </c>
      <c r="C116" s="17" t="s">
        <v>252</v>
      </c>
      <c r="D116" s="165">
        <v>451167</v>
      </c>
      <c r="E116" s="165">
        <v>117124.7</v>
      </c>
      <c r="F116" s="165">
        <f t="shared" si="7"/>
        <v>568291.69999999995</v>
      </c>
      <c r="G116" s="164">
        <v>67821</v>
      </c>
      <c r="H116" s="163">
        <v>2463</v>
      </c>
      <c r="I116" s="162">
        <v>17251.203999999998</v>
      </c>
      <c r="J116" s="165">
        <f t="shared" si="8"/>
        <v>538702.20400000003</v>
      </c>
      <c r="K116" s="165">
        <f t="shared" si="9"/>
        <v>655826.90399999998</v>
      </c>
      <c r="L116" s="176">
        <f t="shared" si="10"/>
        <v>46.505049099836327</v>
      </c>
      <c r="M116" s="161">
        <f t="shared" si="11"/>
        <v>0.10341295788011771</v>
      </c>
      <c r="N116" s="161">
        <f t="shared" si="12"/>
        <v>3.7555641358683876E-3</v>
      </c>
      <c r="O116" s="175">
        <f t="shared" si="13"/>
        <v>2.6304507934611962E-2</v>
      </c>
    </row>
    <row r="117" spans="1:15" x14ac:dyDescent="0.25">
      <c r="A117" s="14" t="s">
        <v>116</v>
      </c>
      <c r="B117" s="174">
        <v>10260</v>
      </c>
      <c r="C117" s="17" t="s">
        <v>248</v>
      </c>
      <c r="D117" s="165">
        <v>121795</v>
      </c>
      <c r="E117" s="165">
        <v>15000</v>
      </c>
      <c r="F117" s="165">
        <f t="shared" si="7"/>
        <v>136795</v>
      </c>
      <c r="G117" s="164">
        <v>56943</v>
      </c>
      <c r="H117" s="163">
        <v>3766.86</v>
      </c>
      <c r="I117" s="162">
        <v>17.130000000000003</v>
      </c>
      <c r="J117" s="165">
        <f t="shared" si="8"/>
        <v>182521.99</v>
      </c>
      <c r="K117" s="165">
        <f t="shared" si="9"/>
        <v>197521.99</v>
      </c>
      <c r="L117" s="176">
        <f t="shared" si="10"/>
        <v>13.332846003898636</v>
      </c>
      <c r="M117" s="161">
        <f t="shared" si="11"/>
        <v>0.28828688896866622</v>
      </c>
      <c r="N117" s="161">
        <f t="shared" si="12"/>
        <v>1.9070585507973064E-2</v>
      </c>
      <c r="O117" s="175">
        <f t="shared" si="13"/>
        <v>8.6724521153315657E-5</v>
      </c>
    </row>
    <row r="118" spans="1:15" x14ac:dyDescent="0.25">
      <c r="A118" s="14" t="s">
        <v>115</v>
      </c>
      <c r="B118" s="174">
        <v>12728</v>
      </c>
      <c r="C118" s="17" t="s">
        <v>249</v>
      </c>
      <c r="D118" s="165">
        <v>249528</v>
      </c>
      <c r="E118" s="165">
        <v>262983</v>
      </c>
      <c r="F118" s="165">
        <f t="shared" si="7"/>
        <v>512511</v>
      </c>
      <c r="G118" s="159">
        <v>70640</v>
      </c>
      <c r="H118" s="163">
        <v>303812</v>
      </c>
      <c r="I118" s="162">
        <v>51175</v>
      </c>
      <c r="J118" s="165">
        <f t="shared" si="8"/>
        <v>675155</v>
      </c>
      <c r="K118" s="165">
        <f t="shared" si="9"/>
        <v>938138</v>
      </c>
      <c r="L118" s="176">
        <f t="shared" si="10"/>
        <v>40.266420490257701</v>
      </c>
      <c r="M118" s="161">
        <f t="shared" si="11"/>
        <v>7.5298090472830218E-2</v>
      </c>
      <c r="N118" s="161">
        <f t="shared" si="12"/>
        <v>0.32384574550865652</v>
      </c>
      <c r="O118" s="175">
        <f t="shared" si="13"/>
        <v>5.4549543883735653E-2</v>
      </c>
    </row>
    <row r="119" spans="1:15" x14ac:dyDescent="0.25">
      <c r="A119" s="14" t="s">
        <v>114</v>
      </c>
      <c r="B119" s="174">
        <v>1753</v>
      </c>
      <c r="C119" s="38" t="s">
        <v>252</v>
      </c>
      <c r="D119" s="165">
        <v>6157</v>
      </c>
      <c r="E119" s="165">
        <v>0</v>
      </c>
      <c r="F119" s="165">
        <f t="shared" si="7"/>
        <v>6157</v>
      </c>
      <c r="G119" s="164">
        <v>16650</v>
      </c>
      <c r="H119" s="163">
        <v>4000</v>
      </c>
      <c r="I119" s="162">
        <v>11163.65</v>
      </c>
      <c r="J119" s="165">
        <f t="shared" si="8"/>
        <v>37970.65</v>
      </c>
      <c r="K119" s="165">
        <f t="shared" si="9"/>
        <v>37970.65</v>
      </c>
      <c r="L119" s="176">
        <f t="shared" si="10"/>
        <v>3.5122646891043923</v>
      </c>
      <c r="M119" s="161">
        <f t="shared" si="11"/>
        <v>0.4384965756446097</v>
      </c>
      <c r="N119" s="161">
        <f t="shared" si="12"/>
        <v>0.10534452267738371</v>
      </c>
      <c r="O119" s="175">
        <f t="shared" si="13"/>
        <v>0.29400734514684368</v>
      </c>
    </row>
    <row r="120" spans="1:15" x14ac:dyDescent="0.25">
      <c r="A120" s="14" t="s">
        <v>113</v>
      </c>
      <c r="B120" s="174">
        <v>3872</v>
      </c>
      <c r="C120" s="38" t="s">
        <v>252</v>
      </c>
      <c r="D120" s="165">
        <v>13934</v>
      </c>
      <c r="E120" s="165">
        <v>0</v>
      </c>
      <c r="F120" s="165">
        <f t="shared" si="7"/>
        <v>13934</v>
      </c>
      <c r="G120" s="164">
        <v>21784</v>
      </c>
      <c r="H120" s="163">
        <v>0</v>
      </c>
      <c r="I120" s="162">
        <v>0</v>
      </c>
      <c r="J120" s="165">
        <f t="shared" si="8"/>
        <v>35718</v>
      </c>
      <c r="K120" s="165">
        <f t="shared" si="9"/>
        <v>35718</v>
      </c>
      <c r="L120" s="176">
        <f t="shared" si="10"/>
        <v>3.5986570247933884</v>
      </c>
      <c r="M120" s="161">
        <f t="shared" si="11"/>
        <v>0.60988857158855481</v>
      </c>
      <c r="N120" s="161">
        <f t="shared" si="12"/>
        <v>0</v>
      </c>
      <c r="O120" s="175">
        <f t="shared" si="13"/>
        <v>0</v>
      </c>
    </row>
    <row r="121" spans="1:15" x14ac:dyDescent="0.25">
      <c r="A121" s="14" t="s">
        <v>112</v>
      </c>
      <c r="B121" s="174">
        <v>29304</v>
      </c>
      <c r="C121" s="17" t="s">
        <v>248</v>
      </c>
      <c r="D121" s="165">
        <v>904943</v>
      </c>
      <c r="E121" s="165">
        <v>0</v>
      </c>
      <c r="F121" s="165">
        <f t="shared" si="7"/>
        <v>904943</v>
      </c>
      <c r="G121" s="164">
        <v>158636</v>
      </c>
      <c r="H121" s="163">
        <v>97251</v>
      </c>
      <c r="I121" s="162">
        <v>33095</v>
      </c>
      <c r="J121" s="165">
        <f t="shared" si="8"/>
        <v>1193925</v>
      </c>
      <c r="K121" s="165">
        <f t="shared" si="9"/>
        <v>1193925</v>
      </c>
      <c r="L121" s="176">
        <f t="shared" si="10"/>
        <v>30.881210756210756</v>
      </c>
      <c r="M121" s="161">
        <f t="shared" si="11"/>
        <v>0.13286931758695061</v>
      </c>
      <c r="N121" s="161">
        <f t="shared" si="12"/>
        <v>8.1454865255355238E-2</v>
      </c>
      <c r="O121" s="175">
        <f t="shared" si="13"/>
        <v>2.7719496618296795E-2</v>
      </c>
    </row>
    <row r="122" spans="1:15" x14ac:dyDescent="0.25">
      <c r="A122" s="14" t="s">
        <v>111</v>
      </c>
      <c r="B122" s="174">
        <v>13524</v>
      </c>
      <c r="C122" s="17" t="s">
        <v>248</v>
      </c>
      <c r="D122" s="165">
        <v>38070</v>
      </c>
      <c r="E122" s="165">
        <v>0</v>
      </c>
      <c r="F122" s="165">
        <f t="shared" si="7"/>
        <v>38070</v>
      </c>
      <c r="G122" s="164">
        <v>75269.64</v>
      </c>
      <c r="H122" s="163">
        <v>0</v>
      </c>
      <c r="I122" s="162">
        <v>2736.17</v>
      </c>
      <c r="J122" s="165">
        <f t="shared" si="8"/>
        <v>116075.81</v>
      </c>
      <c r="K122" s="165">
        <f t="shared" si="9"/>
        <v>116075.81</v>
      </c>
      <c r="L122" s="176">
        <f t="shared" si="10"/>
        <v>2.8149955634427686</v>
      </c>
      <c r="M122" s="161">
        <f t="shared" si="11"/>
        <v>0.64845242087907895</v>
      </c>
      <c r="N122" s="161">
        <f t="shared" si="12"/>
        <v>0</v>
      </c>
      <c r="O122" s="175">
        <f t="shared" si="13"/>
        <v>2.357226712439052E-2</v>
      </c>
    </row>
    <row r="123" spans="1:15" x14ac:dyDescent="0.25">
      <c r="A123" s="14" t="s">
        <v>110</v>
      </c>
      <c r="B123" s="174">
        <v>94804</v>
      </c>
      <c r="C123" s="17" t="s">
        <v>251</v>
      </c>
      <c r="D123" s="165">
        <v>5901598</v>
      </c>
      <c r="E123" s="165">
        <v>0</v>
      </c>
      <c r="F123" s="165">
        <f t="shared" si="7"/>
        <v>5901598</v>
      </c>
      <c r="G123" s="164">
        <v>516172</v>
      </c>
      <c r="H123" s="163">
        <v>229599</v>
      </c>
      <c r="I123" s="162">
        <v>369627</v>
      </c>
      <c r="J123" s="165">
        <f t="shared" si="8"/>
        <v>7016996</v>
      </c>
      <c r="K123" s="165">
        <f t="shared" si="9"/>
        <v>7016996</v>
      </c>
      <c r="L123" s="176">
        <f t="shared" si="10"/>
        <v>62.25051685582887</v>
      </c>
      <c r="M123" s="161">
        <f t="shared" si="11"/>
        <v>7.3560252848939911E-2</v>
      </c>
      <c r="N123" s="161">
        <f t="shared" si="12"/>
        <v>3.272041198256348E-2</v>
      </c>
      <c r="O123" s="175">
        <f t="shared" si="13"/>
        <v>5.2675959912190345E-2</v>
      </c>
    </row>
    <row r="124" spans="1:15" x14ac:dyDescent="0.25">
      <c r="A124" s="14" t="s">
        <v>109</v>
      </c>
      <c r="B124" s="174">
        <v>725</v>
      </c>
      <c r="C124" s="17" t="s">
        <v>247</v>
      </c>
      <c r="D124" s="165">
        <v>4000</v>
      </c>
      <c r="E124" s="165">
        <v>0</v>
      </c>
      <c r="F124" s="165">
        <f t="shared" si="7"/>
        <v>4000</v>
      </c>
      <c r="G124" s="164">
        <v>8503</v>
      </c>
      <c r="H124" s="163">
        <v>3300</v>
      </c>
      <c r="I124" s="162">
        <v>5911.2000000000007</v>
      </c>
      <c r="J124" s="165">
        <f t="shared" si="8"/>
        <v>21714.2</v>
      </c>
      <c r="K124" s="165">
        <f t="shared" si="9"/>
        <v>21714.2</v>
      </c>
      <c r="L124" s="176">
        <f t="shared" si="10"/>
        <v>5.5172413793103452</v>
      </c>
      <c r="M124" s="161">
        <f t="shared" si="11"/>
        <v>0.39158707205423177</v>
      </c>
      <c r="N124" s="161">
        <f t="shared" si="12"/>
        <v>0.15197428410901623</v>
      </c>
      <c r="O124" s="175">
        <f t="shared" si="13"/>
        <v>0.2722273903712778</v>
      </c>
    </row>
    <row r="125" spans="1:15" x14ac:dyDescent="0.25">
      <c r="A125" s="14" t="s">
        <v>108</v>
      </c>
      <c r="B125" s="174">
        <v>19740</v>
      </c>
      <c r="C125" s="17" t="s">
        <v>250</v>
      </c>
      <c r="D125" s="165">
        <v>858172</v>
      </c>
      <c r="E125" s="165">
        <v>0</v>
      </c>
      <c r="F125" s="165">
        <f t="shared" si="7"/>
        <v>858172</v>
      </c>
      <c r="G125" s="159">
        <v>111061</v>
      </c>
      <c r="H125" s="163">
        <v>259470</v>
      </c>
      <c r="I125" s="162">
        <v>26827</v>
      </c>
      <c r="J125" s="165">
        <f t="shared" si="8"/>
        <v>1255530</v>
      </c>
      <c r="K125" s="165">
        <f t="shared" si="9"/>
        <v>1255530</v>
      </c>
      <c r="L125" s="176">
        <f t="shared" si="10"/>
        <v>43.473758865248229</v>
      </c>
      <c r="M125" s="161">
        <f t="shared" si="11"/>
        <v>8.8457464178474429E-2</v>
      </c>
      <c r="N125" s="161">
        <f t="shared" si="12"/>
        <v>0.20666172851305822</v>
      </c>
      <c r="O125" s="175">
        <f t="shared" si="13"/>
        <v>2.1367072073148391E-2</v>
      </c>
    </row>
    <row r="126" spans="1:15" x14ac:dyDescent="0.25">
      <c r="A126" s="14" t="s">
        <v>107</v>
      </c>
      <c r="B126" s="174">
        <v>173</v>
      </c>
      <c r="C126" s="17" t="s">
        <v>251</v>
      </c>
      <c r="D126" s="165">
        <v>1817</v>
      </c>
      <c r="E126" s="165">
        <v>0</v>
      </c>
      <c r="F126" s="165">
        <f t="shared" si="7"/>
        <v>1817</v>
      </c>
      <c r="G126" s="164">
        <v>6660</v>
      </c>
      <c r="H126" s="163">
        <v>17504.98</v>
      </c>
      <c r="I126" s="162">
        <v>14703.66</v>
      </c>
      <c r="J126" s="165">
        <f t="shared" si="8"/>
        <v>40685.64</v>
      </c>
      <c r="K126" s="165">
        <f t="shared" si="9"/>
        <v>40685.64</v>
      </c>
      <c r="L126" s="176">
        <f t="shared" si="10"/>
        <v>10.502890173410405</v>
      </c>
      <c r="M126" s="161">
        <f t="shared" si="11"/>
        <v>0.16369411910443096</v>
      </c>
      <c r="N126" s="161">
        <f t="shared" si="12"/>
        <v>0.4302495917478501</v>
      </c>
      <c r="O126" s="175">
        <f t="shared" si="13"/>
        <v>0.36139679749415271</v>
      </c>
    </row>
    <row r="127" spans="1:15" x14ac:dyDescent="0.25">
      <c r="A127" s="14" t="s">
        <v>106</v>
      </c>
      <c r="B127" s="174">
        <v>307</v>
      </c>
      <c r="C127" s="17" t="s">
        <v>247</v>
      </c>
      <c r="D127" s="165">
        <v>1000</v>
      </c>
      <c r="E127" s="165">
        <v>2578.35</v>
      </c>
      <c r="F127" s="165">
        <f t="shared" si="7"/>
        <v>3578.35</v>
      </c>
      <c r="G127" s="164">
        <v>6660</v>
      </c>
      <c r="H127" s="163">
        <v>6700</v>
      </c>
      <c r="I127" s="162">
        <v>12506.380000000001</v>
      </c>
      <c r="J127" s="165">
        <f t="shared" si="8"/>
        <v>26866.38</v>
      </c>
      <c r="K127" s="165">
        <f t="shared" si="9"/>
        <v>29444.73</v>
      </c>
      <c r="L127" s="176">
        <f t="shared" si="10"/>
        <v>11.655863192182411</v>
      </c>
      <c r="M127" s="161">
        <f t="shared" si="11"/>
        <v>0.22618648566313904</v>
      </c>
      <c r="N127" s="161">
        <f t="shared" si="12"/>
        <v>0.22754496305450925</v>
      </c>
      <c r="O127" s="175">
        <f t="shared" si="13"/>
        <v>0.42474086194711247</v>
      </c>
    </row>
    <row r="128" spans="1:15" x14ac:dyDescent="0.25">
      <c r="A128" s="14" t="s">
        <v>105</v>
      </c>
      <c r="B128" s="174">
        <v>273</v>
      </c>
      <c r="C128" s="17" t="s">
        <v>249</v>
      </c>
      <c r="D128" s="165">
        <v>1500</v>
      </c>
      <c r="E128" s="165">
        <v>0</v>
      </c>
      <c r="F128" s="165">
        <f t="shared" si="7"/>
        <v>1500</v>
      </c>
      <c r="G128" s="164">
        <v>6660</v>
      </c>
      <c r="H128" s="163">
        <v>2078.6799999999998</v>
      </c>
      <c r="I128" s="162">
        <v>12946.54</v>
      </c>
      <c r="J128" s="165">
        <f t="shared" si="8"/>
        <v>23185.22</v>
      </c>
      <c r="K128" s="165">
        <f t="shared" si="9"/>
        <v>23185.22</v>
      </c>
      <c r="L128" s="176">
        <f t="shared" si="10"/>
        <v>5.4945054945054945</v>
      </c>
      <c r="M128" s="161">
        <f t="shared" si="11"/>
        <v>0.28725196482931797</v>
      </c>
      <c r="N128" s="161">
        <f t="shared" si="12"/>
        <v>8.965539253024124E-2</v>
      </c>
      <c r="O128" s="175">
        <f t="shared" si="13"/>
        <v>0.5583962541653692</v>
      </c>
    </row>
    <row r="129" spans="1:15" x14ac:dyDescent="0.25">
      <c r="A129" s="14" t="s">
        <v>104</v>
      </c>
      <c r="B129" s="174">
        <v>11750</v>
      </c>
      <c r="C129" s="17" t="s">
        <v>250</v>
      </c>
      <c r="D129" s="165">
        <v>228000</v>
      </c>
      <c r="E129" s="165">
        <v>0</v>
      </c>
      <c r="F129" s="165">
        <f t="shared" si="7"/>
        <v>228000</v>
      </c>
      <c r="G129" s="164">
        <v>60645</v>
      </c>
      <c r="H129" s="163">
        <v>0</v>
      </c>
      <c r="I129" s="162">
        <v>1029.6400000000001</v>
      </c>
      <c r="J129" s="165">
        <f t="shared" si="8"/>
        <v>289674.64</v>
      </c>
      <c r="K129" s="165">
        <f t="shared" si="9"/>
        <v>289674.64</v>
      </c>
      <c r="L129" s="176">
        <f t="shared" si="10"/>
        <v>19.404255319148938</v>
      </c>
      <c r="M129" s="161">
        <f t="shared" si="11"/>
        <v>0.20935557216883052</v>
      </c>
      <c r="N129" s="161">
        <f t="shared" si="12"/>
        <v>0</v>
      </c>
      <c r="O129" s="175">
        <f t="shared" si="13"/>
        <v>3.5544706295311183E-3</v>
      </c>
    </row>
    <row r="130" spans="1:15" x14ac:dyDescent="0.25">
      <c r="A130" s="14" t="s">
        <v>103</v>
      </c>
      <c r="B130" s="174">
        <v>2398</v>
      </c>
      <c r="C130" s="17" t="s">
        <v>251</v>
      </c>
      <c r="D130" s="165">
        <v>35000</v>
      </c>
      <c r="E130" s="165">
        <v>0</v>
      </c>
      <c r="F130" s="165">
        <f t="shared" si="7"/>
        <v>35000</v>
      </c>
      <c r="G130" s="164">
        <v>16650</v>
      </c>
      <c r="H130" s="163">
        <v>19053.699999999997</v>
      </c>
      <c r="I130" s="162">
        <v>11515.874</v>
      </c>
      <c r="J130" s="165">
        <f t="shared" si="8"/>
        <v>82219.573999999993</v>
      </c>
      <c r="K130" s="165">
        <f t="shared" si="9"/>
        <v>82219.573999999993</v>
      </c>
      <c r="L130" s="176">
        <f t="shared" si="10"/>
        <v>14.595496246872393</v>
      </c>
      <c r="M130" s="161">
        <f t="shared" si="11"/>
        <v>0.20250652235196454</v>
      </c>
      <c r="N130" s="161">
        <f t="shared" si="12"/>
        <v>0.23174165314940695</v>
      </c>
      <c r="O130" s="175">
        <f t="shared" si="13"/>
        <v>0.14006243817317759</v>
      </c>
    </row>
    <row r="131" spans="1:15" x14ac:dyDescent="0.25">
      <c r="A131" s="14" t="s">
        <v>102</v>
      </c>
      <c r="B131" s="174">
        <v>1164</v>
      </c>
      <c r="C131" s="17" t="s">
        <v>254</v>
      </c>
      <c r="D131" s="165">
        <v>71220</v>
      </c>
      <c r="E131" s="165">
        <v>15357</v>
      </c>
      <c r="F131" s="165">
        <f t="shared" ref="F131:F194" si="14">SUM(D131:E131)</f>
        <v>86577</v>
      </c>
      <c r="G131" s="164">
        <v>16650</v>
      </c>
      <c r="H131" s="163">
        <v>45823.99</v>
      </c>
      <c r="I131" s="162">
        <v>15083.349999999999</v>
      </c>
      <c r="J131" s="165">
        <f t="shared" ref="J131:J194" si="15">SUM(D131,G131,H131,I131)</f>
        <v>148777.34</v>
      </c>
      <c r="K131" s="165">
        <f t="shared" ref="K131:K194" si="16">SUM(F131:I131)</f>
        <v>164134.34</v>
      </c>
      <c r="L131" s="176">
        <f t="shared" ref="L131:L194" si="17">F131/B131</f>
        <v>74.378865979381445</v>
      </c>
      <c r="M131" s="161">
        <f t="shared" ref="M131:M194" si="18">G131/K131</f>
        <v>0.10144129497824769</v>
      </c>
      <c r="N131" s="161">
        <f t="shared" ref="N131:N194" si="19">H131/K131</f>
        <v>0.27918587907929565</v>
      </c>
      <c r="O131" s="175">
        <f t="shared" ref="O131:O194" si="20">I131/K131</f>
        <v>9.189636976637551E-2</v>
      </c>
    </row>
    <row r="132" spans="1:15" x14ac:dyDescent="0.25">
      <c r="A132" s="14" t="s">
        <v>101</v>
      </c>
      <c r="B132" s="174">
        <v>803</v>
      </c>
      <c r="C132" s="17" t="s">
        <v>252</v>
      </c>
      <c r="D132" s="165">
        <v>11735</v>
      </c>
      <c r="E132" s="165">
        <v>489.84</v>
      </c>
      <c r="F132" s="165">
        <f t="shared" si="14"/>
        <v>12224.84</v>
      </c>
      <c r="G132" s="164">
        <v>8503</v>
      </c>
      <c r="H132" s="163">
        <v>37314.050000000003</v>
      </c>
      <c r="I132" s="162">
        <v>12919.789999999999</v>
      </c>
      <c r="J132" s="165">
        <f t="shared" si="15"/>
        <v>70471.839999999997</v>
      </c>
      <c r="K132" s="165">
        <f t="shared" si="16"/>
        <v>70961.679999999993</v>
      </c>
      <c r="L132" s="176">
        <f t="shared" si="17"/>
        <v>15.223960149439602</v>
      </c>
      <c r="M132" s="161">
        <f t="shared" si="18"/>
        <v>0.11982523525373132</v>
      </c>
      <c r="N132" s="161">
        <f t="shared" si="19"/>
        <v>0.52583380213095299</v>
      </c>
      <c r="O132" s="175">
        <f t="shared" si="20"/>
        <v>0.18206713820755091</v>
      </c>
    </row>
    <row r="133" spans="1:15" x14ac:dyDescent="0.25">
      <c r="A133" s="14" t="s">
        <v>100</v>
      </c>
      <c r="B133" s="174">
        <v>667</v>
      </c>
      <c r="C133" s="17" t="s">
        <v>252</v>
      </c>
      <c r="D133" s="165">
        <v>2782</v>
      </c>
      <c r="E133" s="165">
        <v>0</v>
      </c>
      <c r="F133" s="165">
        <f t="shared" si="14"/>
        <v>2782</v>
      </c>
      <c r="G133" s="164">
        <v>8503</v>
      </c>
      <c r="H133" s="163">
        <v>8775</v>
      </c>
      <c r="I133" s="162">
        <v>783</v>
      </c>
      <c r="J133" s="165">
        <f t="shared" si="15"/>
        <v>20843</v>
      </c>
      <c r="K133" s="165">
        <f t="shared" si="16"/>
        <v>20843</v>
      </c>
      <c r="L133" s="176">
        <f t="shared" si="17"/>
        <v>4.170914542728636</v>
      </c>
      <c r="M133" s="161">
        <f t="shared" si="18"/>
        <v>0.40795470901501701</v>
      </c>
      <c r="N133" s="161">
        <f t="shared" si="19"/>
        <v>0.42100465384061797</v>
      </c>
      <c r="O133" s="175">
        <f t="shared" si="20"/>
        <v>3.7566569111932062E-2</v>
      </c>
    </row>
    <row r="134" spans="1:15" x14ac:dyDescent="0.25">
      <c r="A134" s="14" t="s">
        <v>99</v>
      </c>
      <c r="B134" s="174">
        <v>1398</v>
      </c>
      <c r="C134" s="17" t="s">
        <v>248</v>
      </c>
      <c r="D134" s="165">
        <v>12000</v>
      </c>
      <c r="E134" s="165">
        <v>0</v>
      </c>
      <c r="F134" s="165">
        <f t="shared" si="14"/>
        <v>12000</v>
      </c>
      <c r="G134" s="164">
        <v>16650</v>
      </c>
      <c r="H134" s="163">
        <v>50891.259999999995</v>
      </c>
      <c r="I134" s="162">
        <v>15717.439999999999</v>
      </c>
      <c r="J134" s="165">
        <f t="shared" si="15"/>
        <v>95258.7</v>
      </c>
      <c r="K134" s="165">
        <f t="shared" si="16"/>
        <v>95258.7</v>
      </c>
      <c r="L134" s="176">
        <f t="shared" si="17"/>
        <v>8.5836909871244629</v>
      </c>
      <c r="M134" s="161">
        <f t="shared" si="18"/>
        <v>0.17478718479257013</v>
      </c>
      <c r="N134" s="161">
        <f t="shared" si="19"/>
        <v>0.53424264660340737</v>
      </c>
      <c r="O134" s="175">
        <f t="shared" si="20"/>
        <v>0.16499742280757557</v>
      </c>
    </row>
    <row r="135" spans="1:15" x14ac:dyDescent="0.25">
      <c r="A135" s="14" t="s">
        <v>98</v>
      </c>
      <c r="B135" s="174">
        <v>809</v>
      </c>
      <c r="C135" s="17" t="s">
        <v>254</v>
      </c>
      <c r="D135" s="165" t="s">
        <v>289</v>
      </c>
      <c r="E135" s="165">
        <v>34837.54</v>
      </c>
      <c r="F135" s="165">
        <f t="shared" si="14"/>
        <v>34837.54</v>
      </c>
      <c r="G135" s="164">
        <v>8503</v>
      </c>
      <c r="H135" s="163">
        <v>13035.75</v>
      </c>
      <c r="I135" s="162">
        <v>3856.9500000000003</v>
      </c>
      <c r="J135" s="165">
        <f t="shared" si="15"/>
        <v>25395.7</v>
      </c>
      <c r="K135" s="165">
        <f t="shared" si="16"/>
        <v>60233.24</v>
      </c>
      <c r="L135" s="176">
        <f t="shared" si="17"/>
        <v>43.062472187886279</v>
      </c>
      <c r="M135" s="161">
        <f t="shared" si="18"/>
        <v>0.1411678999834643</v>
      </c>
      <c r="N135" s="161">
        <f t="shared" si="19"/>
        <v>0.21642119866040746</v>
      </c>
      <c r="O135" s="175">
        <f t="shared" si="20"/>
        <v>6.4033580129509896E-2</v>
      </c>
    </row>
    <row r="136" spans="1:15" x14ac:dyDescent="0.25">
      <c r="A136" s="14" t="s">
        <v>97</v>
      </c>
      <c r="B136" s="174">
        <v>63018</v>
      </c>
      <c r="C136" s="17" t="s">
        <v>253</v>
      </c>
      <c r="D136" s="165">
        <v>2325920</v>
      </c>
      <c r="E136" s="165">
        <v>0</v>
      </c>
      <c r="F136" s="165">
        <f t="shared" si="14"/>
        <v>2325920</v>
      </c>
      <c r="G136" s="164">
        <v>339549</v>
      </c>
      <c r="H136" s="163">
        <v>121182</v>
      </c>
      <c r="I136" s="162">
        <v>109274</v>
      </c>
      <c r="J136" s="165">
        <f t="shared" si="15"/>
        <v>2895925</v>
      </c>
      <c r="K136" s="165">
        <f t="shared" si="16"/>
        <v>2895925</v>
      </c>
      <c r="L136" s="176">
        <f t="shared" si="17"/>
        <v>36.908819702307277</v>
      </c>
      <c r="M136" s="161">
        <f t="shared" si="18"/>
        <v>0.11725061940485337</v>
      </c>
      <c r="N136" s="161">
        <f t="shared" si="19"/>
        <v>4.1845696970743369E-2</v>
      </c>
      <c r="O136" s="175">
        <f t="shared" si="20"/>
        <v>3.7733712026381899E-2</v>
      </c>
    </row>
    <row r="137" spans="1:15" x14ac:dyDescent="0.25">
      <c r="A137" s="14" t="s">
        <v>96</v>
      </c>
      <c r="B137" s="174">
        <v>892</v>
      </c>
      <c r="C137" s="17" t="s">
        <v>251</v>
      </c>
      <c r="D137" s="165">
        <v>7000</v>
      </c>
      <c r="E137" s="165">
        <v>0</v>
      </c>
      <c r="F137" s="165">
        <f t="shared" si="14"/>
        <v>7000</v>
      </c>
      <c r="G137" s="164">
        <v>8503</v>
      </c>
      <c r="H137" s="163">
        <v>6519.58</v>
      </c>
      <c r="I137" s="162">
        <v>7569.6799999999985</v>
      </c>
      <c r="J137" s="165">
        <f t="shared" si="15"/>
        <v>29592.260000000002</v>
      </c>
      <c r="K137" s="165">
        <f t="shared" si="16"/>
        <v>29592.260000000002</v>
      </c>
      <c r="L137" s="176">
        <f t="shared" si="17"/>
        <v>7.8475336322869955</v>
      </c>
      <c r="M137" s="161">
        <f t="shared" si="18"/>
        <v>0.2873386486871905</v>
      </c>
      <c r="N137" s="161">
        <f t="shared" si="19"/>
        <v>0.22031369013383903</v>
      </c>
      <c r="O137" s="175">
        <f t="shared" si="20"/>
        <v>0.25579932049799503</v>
      </c>
    </row>
    <row r="138" spans="1:15" x14ac:dyDescent="0.25">
      <c r="A138" s="14" t="s">
        <v>95</v>
      </c>
      <c r="B138" s="174">
        <v>2092</v>
      </c>
      <c r="C138" s="17" t="s">
        <v>248</v>
      </c>
      <c r="D138" s="165">
        <v>31000</v>
      </c>
      <c r="E138" s="165">
        <v>0</v>
      </c>
      <c r="F138" s="165">
        <f t="shared" si="14"/>
        <v>31000</v>
      </c>
      <c r="G138" s="164">
        <v>16650</v>
      </c>
      <c r="H138" s="163">
        <v>28300</v>
      </c>
      <c r="I138" s="162">
        <v>3900</v>
      </c>
      <c r="J138" s="165">
        <f t="shared" si="15"/>
        <v>79850</v>
      </c>
      <c r="K138" s="165">
        <f t="shared" si="16"/>
        <v>79850</v>
      </c>
      <c r="L138" s="176">
        <f t="shared" si="17"/>
        <v>14.818355640535373</v>
      </c>
      <c r="M138" s="161">
        <f t="shared" si="18"/>
        <v>0.20851596743894804</v>
      </c>
      <c r="N138" s="161">
        <f t="shared" si="19"/>
        <v>0.35441452723857231</v>
      </c>
      <c r="O138" s="175">
        <f t="shared" si="20"/>
        <v>4.8841577958672514E-2</v>
      </c>
    </row>
    <row r="139" spans="1:15" x14ac:dyDescent="0.25">
      <c r="A139" s="14" t="s">
        <v>94</v>
      </c>
      <c r="B139" s="174">
        <v>122</v>
      </c>
      <c r="C139" s="17" t="s">
        <v>251</v>
      </c>
      <c r="D139" s="165">
        <v>1000</v>
      </c>
      <c r="E139" s="165">
        <v>0</v>
      </c>
      <c r="F139" s="165">
        <f t="shared" si="14"/>
        <v>1000</v>
      </c>
      <c r="G139" s="164">
        <v>6660</v>
      </c>
      <c r="H139" s="163">
        <v>18300</v>
      </c>
      <c r="I139" s="162">
        <v>36602.870000000003</v>
      </c>
      <c r="J139" s="165">
        <f t="shared" si="15"/>
        <v>62562.87</v>
      </c>
      <c r="K139" s="165">
        <f t="shared" si="16"/>
        <v>62562.87</v>
      </c>
      <c r="L139" s="176">
        <f t="shared" si="17"/>
        <v>8.1967213114754092</v>
      </c>
      <c r="M139" s="161">
        <f t="shared" si="18"/>
        <v>0.1064529168818502</v>
      </c>
      <c r="N139" s="161">
        <f t="shared" si="19"/>
        <v>0.29250576260328209</v>
      </c>
      <c r="O139" s="175">
        <f t="shared" si="20"/>
        <v>0.58505739906113641</v>
      </c>
    </row>
    <row r="140" spans="1:15" x14ac:dyDescent="0.25">
      <c r="A140" s="14" t="s">
        <v>93</v>
      </c>
      <c r="B140" s="174">
        <v>9402</v>
      </c>
      <c r="C140" s="17" t="s">
        <v>252</v>
      </c>
      <c r="D140" s="165">
        <v>307178</v>
      </c>
      <c r="E140" s="165">
        <v>75000</v>
      </c>
      <c r="F140" s="165">
        <f t="shared" si="14"/>
        <v>382178</v>
      </c>
      <c r="G140" s="164">
        <v>52181</v>
      </c>
      <c r="H140" s="163">
        <v>44688.87</v>
      </c>
      <c r="I140" s="162">
        <v>82282.759999999995</v>
      </c>
      <c r="J140" s="165">
        <f t="shared" si="15"/>
        <v>486330.63</v>
      </c>
      <c r="K140" s="165">
        <f t="shared" si="16"/>
        <v>561330.63</v>
      </c>
      <c r="L140" s="176">
        <f t="shared" si="17"/>
        <v>40.648585407360137</v>
      </c>
      <c r="M140" s="161">
        <f t="shared" si="18"/>
        <v>9.2959473813142887E-2</v>
      </c>
      <c r="N140" s="161">
        <f t="shared" si="19"/>
        <v>7.9612384594084956E-2</v>
      </c>
      <c r="O140" s="175">
        <f t="shared" si="20"/>
        <v>0.14658519525292962</v>
      </c>
    </row>
    <row r="141" spans="1:15" x14ac:dyDescent="0.25">
      <c r="A141" s="14" t="s">
        <v>92</v>
      </c>
      <c r="B141" s="174">
        <v>245</v>
      </c>
      <c r="C141" s="17" t="s">
        <v>247</v>
      </c>
      <c r="D141" s="165" t="s">
        <v>289</v>
      </c>
      <c r="E141" s="165">
        <v>5110</v>
      </c>
      <c r="F141" s="165">
        <f t="shared" si="14"/>
        <v>5110</v>
      </c>
      <c r="G141" s="164">
        <v>6660</v>
      </c>
      <c r="H141" s="163">
        <v>3826</v>
      </c>
      <c r="I141" s="162">
        <v>7255.75</v>
      </c>
      <c r="J141" s="165">
        <f t="shared" si="15"/>
        <v>17741.75</v>
      </c>
      <c r="K141" s="165">
        <f t="shared" si="16"/>
        <v>22851.75</v>
      </c>
      <c r="L141" s="176">
        <f t="shared" si="17"/>
        <v>20.857142857142858</v>
      </c>
      <c r="M141" s="161">
        <f t="shared" si="18"/>
        <v>0.29144376251271786</v>
      </c>
      <c r="N141" s="161">
        <f t="shared" si="19"/>
        <v>0.16742700230835714</v>
      </c>
      <c r="O141" s="175">
        <f t="shared" si="20"/>
        <v>0.31751397595370157</v>
      </c>
    </row>
    <row r="142" spans="1:15" x14ac:dyDescent="0.25">
      <c r="A142" s="14" t="s">
        <v>91</v>
      </c>
      <c r="B142" s="174">
        <v>855</v>
      </c>
      <c r="C142" s="17" t="s">
        <v>252</v>
      </c>
      <c r="D142" s="165">
        <v>2565</v>
      </c>
      <c r="E142" s="165">
        <v>11356.97</v>
      </c>
      <c r="F142" s="165">
        <f t="shared" si="14"/>
        <v>13921.97</v>
      </c>
      <c r="G142" s="164">
        <v>16853</v>
      </c>
      <c r="H142" s="163">
        <v>6644</v>
      </c>
      <c r="I142" s="162">
        <v>6287.09</v>
      </c>
      <c r="J142" s="165">
        <f t="shared" si="15"/>
        <v>32349.09</v>
      </c>
      <c r="K142" s="165">
        <f t="shared" si="16"/>
        <v>43706.06</v>
      </c>
      <c r="L142" s="176">
        <f t="shared" si="17"/>
        <v>16.283005847953216</v>
      </c>
      <c r="M142" s="161">
        <f t="shared" si="18"/>
        <v>0.38559870187337869</v>
      </c>
      <c r="N142" s="161">
        <f t="shared" si="19"/>
        <v>0.15201553285745731</v>
      </c>
      <c r="O142" s="175">
        <f t="shared" si="20"/>
        <v>0.14384938839144962</v>
      </c>
    </row>
    <row r="143" spans="1:15" x14ac:dyDescent="0.25">
      <c r="A143" s="14" t="s">
        <v>90</v>
      </c>
      <c r="B143" s="174">
        <v>362</v>
      </c>
      <c r="C143" s="17" t="s">
        <v>254</v>
      </c>
      <c r="D143" s="165">
        <v>5000</v>
      </c>
      <c r="E143" s="165">
        <v>0</v>
      </c>
      <c r="F143" s="165">
        <f t="shared" si="14"/>
        <v>5000</v>
      </c>
      <c r="G143" s="164">
        <v>6660</v>
      </c>
      <c r="H143" s="163">
        <v>22788</v>
      </c>
      <c r="I143" s="162">
        <v>19618.71</v>
      </c>
      <c r="J143" s="165">
        <f t="shared" si="15"/>
        <v>54066.71</v>
      </c>
      <c r="K143" s="165">
        <f t="shared" si="16"/>
        <v>54066.71</v>
      </c>
      <c r="L143" s="176">
        <f t="shared" si="17"/>
        <v>13.812154696132596</v>
      </c>
      <c r="M143" s="161">
        <f t="shared" si="18"/>
        <v>0.12318115897934237</v>
      </c>
      <c r="N143" s="161">
        <f t="shared" si="19"/>
        <v>0.42147931694012825</v>
      </c>
      <c r="O143" s="175">
        <f t="shared" si="20"/>
        <v>0.36286117649844052</v>
      </c>
    </row>
    <row r="144" spans="1:15" x14ac:dyDescent="0.25">
      <c r="A144" s="14" t="s">
        <v>89</v>
      </c>
      <c r="B144" s="174">
        <v>2132</v>
      </c>
      <c r="C144" s="17" t="s">
        <v>251</v>
      </c>
      <c r="D144" s="165" t="s">
        <v>289</v>
      </c>
      <c r="E144" s="165">
        <v>11963.73</v>
      </c>
      <c r="F144" s="165">
        <f t="shared" si="14"/>
        <v>11963.73</v>
      </c>
      <c r="G144" s="164">
        <v>16650</v>
      </c>
      <c r="H144" s="163">
        <v>14949.94</v>
      </c>
      <c r="I144" s="162">
        <v>13890.171999999999</v>
      </c>
      <c r="J144" s="165">
        <f t="shared" si="15"/>
        <v>45490.112000000001</v>
      </c>
      <c r="K144" s="165">
        <f t="shared" si="16"/>
        <v>57453.841999999997</v>
      </c>
      <c r="L144" s="176">
        <f t="shared" si="17"/>
        <v>5.6115056285178238</v>
      </c>
      <c r="M144" s="161">
        <f t="shared" si="18"/>
        <v>0.28979785198699159</v>
      </c>
      <c r="N144" s="161">
        <f t="shared" si="19"/>
        <v>0.26020783779786216</v>
      </c>
      <c r="O144" s="175">
        <f t="shared" si="20"/>
        <v>0.2417622828426339</v>
      </c>
    </row>
    <row r="145" spans="1:15" x14ac:dyDescent="0.25">
      <c r="A145" s="14" t="s">
        <v>88</v>
      </c>
      <c r="B145" s="174">
        <v>7138</v>
      </c>
      <c r="C145" s="17" t="s">
        <v>253</v>
      </c>
      <c r="D145" s="165">
        <v>84660</v>
      </c>
      <c r="E145" s="165">
        <v>0</v>
      </c>
      <c r="F145" s="165">
        <f t="shared" si="14"/>
        <v>84660</v>
      </c>
      <c r="G145" s="164">
        <v>41659</v>
      </c>
      <c r="H145" s="163">
        <v>0</v>
      </c>
      <c r="I145" s="162">
        <v>2212.9</v>
      </c>
      <c r="J145" s="165">
        <f t="shared" si="15"/>
        <v>128531.9</v>
      </c>
      <c r="K145" s="165">
        <f t="shared" si="16"/>
        <v>128531.9</v>
      </c>
      <c r="L145" s="176">
        <f t="shared" si="17"/>
        <v>11.86046511627907</v>
      </c>
      <c r="M145" s="161">
        <f t="shared" si="18"/>
        <v>0.32411409152124881</v>
      </c>
      <c r="N145" s="161">
        <f t="shared" si="19"/>
        <v>0</v>
      </c>
      <c r="O145" s="175">
        <f t="shared" si="20"/>
        <v>1.7216737634781716E-2</v>
      </c>
    </row>
    <row r="146" spans="1:15" x14ac:dyDescent="0.25">
      <c r="A146" s="14" t="s">
        <v>87</v>
      </c>
      <c r="B146" s="174">
        <v>28016</v>
      </c>
      <c r="C146" s="17" t="s">
        <v>247</v>
      </c>
      <c r="D146" s="165">
        <v>615700</v>
      </c>
      <c r="E146" s="165">
        <v>0</v>
      </c>
      <c r="F146" s="165">
        <f t="shared" si="14"/>
        <v>615700</v>
      </c>
      <c r="G146" s="164">
        <v>151688</v>
      </c>
      <c r="H146" s="163">
        <v>68328</v>
      </c>
      <c r="I146" s="162">
        <v>108545</v>
      </c>
      <c r="J146" s="165">
        <f t="shared" si="15"/>
        <v>944261</v>
      </c>
      <c r="K146" s="165">
        <f t="shared" si="16"/>
        <v>944261</v>
      </c>
      <c r="L146" s="176">
        <f t="shared" si="17"/>
        <v>21.97672758423758</v>
      </c>
      <c r="M146" s="161">
        <f t="shared" si="18"/>
        <v>0.16064202588055632</v>
      </c>
      <c r="N146" s="161">
        <f t="shared" si="19"/>
        <v>7.2361349245600531E-2</v>
      </c>
      <c r="O146" s="175">
        <f t="shared" si="20"/>
        <v>0.11495232779919959</v>
      </c>
    </row>
    <row r="147" spans="1:15" x14ac:dyDescent="0.25">
      <c r="A147" s="14" t="s">
        <v>86</v>
      </c>
      <c r="B147" s="174">
        <v>8617</v>
      </c>
      <c r="C147" s="17" t="s">
        <v>249</v>
      </c>
      <c r="D147" s="165">
        <v>327000</v>
      </c>
      <c r="E147" s="165">
        <v>16644.309999999998</v>
      </c>
      <c r="F147" s="165">
        <f t="shared" si="14"/>
        <v>343644.31</v>
      </c>
      <c r="G147" s="164">
        <v>47824</v>
      </c>
      <c r="H147" s="163">
        <v>47207.259999999995</v>
      </c>
      <c r="I147" s="162">
        <v>86156.157000000007</v>
      </c>
      <c r="J147" s="165">
        <f t="shared" si="15"/>
        <v>508187.41700000002</v>
      </c>
      <c r="K147" s="165">
        <f t="shared" si="16"/>
        <v>524831.72699999996</v>
      </c>
      <c r="L147" s="176">
        <f t="shared" si="17"/>
        <v>39.879808518045721</v>
      </c>
      <c r="M147" s="161">
        <f t="shared" si="18"/>
        <v>9.1122539929831645E-2</v>
      </c>
      <c r="N147" s="161">
        <f t="shared" si="19"/>
        <v>8.9947420423384578E-2</v>
      </c>
      <c r="O147" s="175">
        <f t="shared" si="20"/>
        <v>0.16415958214355439</v>
      </c>
    </row>
    <row r="148" spans="1:15" x14ac:dyDescent="0.25">
      <c r="A148" s="14" t="s">
        <v>85</v>
      </c>
      <c r="B148" s="174">
        <v>1039</v>
      </c>
      <c r="C148" s="17" t="s">
        <v>248</v>
      </c>
      <c r="D148" s="165">
        <v>5000</v>
      </c>
      <c r="E148" s="165">
        <v>0</v>
      </c>
      <c r="F148" s="165">
        <f t="shared" si="14"/>
        <v>5000</v>
      </c>
      <c r="G148" s="164">
        <v>8503</v>
      </c>
      <c r="H148" s="163">
        <v>70483</v>
      </c>
      <c r="I148" s="162">
        <v>16319</v>
      </c>
      <c r="J148" s="165">
        <f t="shared" si="15"/>
        <v>100305</v>
      </c>
      <c r="K148" s="165">
        <f t="shared" si="16"/>
        <v>100305</v>
      </c>
      <c r="L148" s="176">
        <f t="shared" si="17"/>
        <v>4.8123195380173245</v>
      </c>
      <c r="M148" s="161">
        <f t="shared" si="18"/>
        <v>8.4771447086386523E-2</v>
      </c>
      <c r="N148" s="161">
        <f t="shared" si="19"/>
        <v>0.70268680524400573</v>
      </c>
      <c r="O148" s="175">
        <f t="shared" si="20"/>
        <v>0.16269378395892528</v>
      </c>
    </row>
    <row r="149" spans="1:15" x14ac:dyDescent="0.25">
      <c r="A149" s="14" t="s">
        <v>84</v>
      </c>
      <c r="B149" s="174">
        <v>3214</v>
      </c>
      <c r="C149" s="17" t="s">
        <v>254</v>
      </c>
      <c r="D149" s="165">
        <v>19544</v>
      </c>
      <c r="E149" s="165">
        <v>136534</v>
      </c>
      <c r="F149" s="165">
        <f t="shared" si="14"/>
        <v>156078</v>
      </c>
      <c r="G149" s="164">
        <v>18088</v>
      </c>
      <c r="H149" s="163">
        <v>0</v>
      </c>
      <c r="I149" s="162">
        <v>332.33</v>
      </c>
      <c r="J149" s="165">
        <f t="shared" si="15"/>
        <v>37964.33</v>
      </c>
      <c r="K149" s="165">
        <f t="shared" si="16"/>
        <v>174498.33</v>
      </c>
      <c r="L149" s="176">
        <f t="shared" si="17"/>
        <v>48.561916614810208</v>
      </c>
      <c r="M149" s="161">
        <f t="shared" si="18"/>
        <v>0.10365715247819278</v>
      </c>
      <c r="N149" s="161">
        <f t="shared" si="19"/>
        <v>0</v>
      </c>
      <c r="O149" s="175">
        <f t="shared" si="20"/>
        <v>1.904488140373607E-3</v>
      </c>
    </row>
    <row r="150" spans="1:15" x14ac:dyDescent="0.25">
      <c r="A150" s="14" t="s">
        <v>83</v>
      </c>
      <c r="B150" s="174">
        <v>1006</v>
      </c>
      <c r="C150" s="17" t="s">
        <v>247</v>
      </c>
      <c r="D150" s="165">
        <v>5350</v>
      </c>
      <c r="E150" s="165">
        <v>200</v>
      </c>
      <c r="F150" s="165">
        <f t="shared" si="14"/>
        <v>5550</v>
      </c>
      <c r="G150" s="164">
        <v>8503</v>
      </c>
      <c r="H150" s="163">
        <v>13535.34</v>
      </c>
      <c r="I150" s="162">
        <v>4074.7000000000003</v>
      </c>
      <c r="J150" s="165">
        <f t="shared" si="15"/>
        <v>31463.040000000001</v>
      </c>
      <c r="K150" s="165">
        <f t="shared" si="16"/>
        <v>31663.040000000001</v>
      </c>
      <c r="L150" s="176">
        <f t="shared" si="17"/>
        <v>5.5168986083499005</v>
      </c>
      <c r="M150" s="161">
        <f t="shared" si="18"/>
        <v>0.26854654512011478</v>
      </c>
      <c r="N150" s="161">
        <f t="shared" si="19"/>
        <v>0.4274807472687398</v>
      </c>
      <c r="O150" s="175">
        <f t="shared" si="20"/>
        <v>0.12868947517357779</v>
      </c>
    </row>
    <row r="151" spans="1:15" x14ac:dyDescent="0.25">
      <c r="A151" s="14" t="s">
        <v>82</v>
      </c>
      <c r="B151" s="174">
        <v>174</v>
      </c>
      <c r="C151" s="17" t="s">
        <v>252</v>
      </c>
      <c r="D151" s="165">
        <v>892</v>
      </c>
      <c r="E151" s="165">
        <v>0</v>
      </c>
      <c r="F151" s="165">
        <f t="shared" si="14"/>
        <v>892</v>
      </c>
      <c r="G151" s="164">
        <v>6660</v>
      </c>
      <c r="H151" s="163">
        <v>16217.91</v>
      </c>
      <c r="I151" s="162">
        <v>299.27999999999997</v>
      </c>
      <c r="J151" s="165">
        <f t="shared" si="15"/>
        <v>24069.19</v>
      </c>
      <c r="K151" s="165">
        <f t="shared" si="16"/>
        <v>24069.19</v>
      </c>
      <c r="L151" s="176">
        <f t="shared" si="17"/>
        <v>5.1264367816091951</v>
      </c>
      <c r="M151" s="161">
        <f t="shared" si="18"/>
        <v>0.27670229035542948</v>
      </c>
      <c r="N151" s="161">
        <f t="shared" si="19"/>
        <v>0.67380372999673033</v>
      </c>
      <c r="O151" s="175">
        <f t="shared" si="20"/>
        <v>1.2434153372007949E-2</v>
      </c>
    </row>
    <row r="152" spans="1:15" x14ac:dyDescent="0.25">
      <c r="A152" s="14" t="s">
        <v>81</v>
      </c>
      <c r="B152" s="174">
        <v>30568</v>
      </c>
      <c r="C152" s="17" t="s">
        <v>248</v>
      </c>
      <c r="D152" s="165">
        <v>460048</v>
      </c>
      <c r="E152" s="165">
        <v>0</v>
      </c>
      <c r="F152" s="165">
        <f t="shared" si="14"/>
        <v>460048</v>
      </c>
      <c r="G152" s="164">
        <v>169652</v>
      </c>
      <c r="H152" s="163">
        <v>0</v>
      </c>
      <c r="I152" s="162">
        <v>3535</v>
      </c>
      <c r="J152" s="165">
        <f t="shared" si="15"/>
        <v>633235</v>
      </c>
      <c r="K152" s="165">
        <f t="shared" si="16"/>
        <v>633235</v>
      </c>
      <c r="L152" s="176">
        <f t="shared" si="17"/>
        <v>15.049986914420309</v>
      </c>
      <c r="M152" s="161">
        <f t="shared" si="18"/>
        <v>0.2679131759931147</v>
      </c>
      <c r="N152" s="161">
        <f t="shared" si="19"/>
        <v>0</v>
      </c>
      <c r="O152" s="175">
        <f t="shared" si="20"/>
        <v>5.5824456955158828E-3</v>
      </c>
    </row>
    <row r="153" spans="1:15" x14ac:dyDescent="0.25">
      <c r="A153" s="14" t="s">
        <v>80</v>
      </c>
      <c r="B153" s="174">
        <v>1446</v>
      </c>
      <c r="C153" s="17" t="s">
        <v>254</v>
      </c>
      <c r="D153" s="165">
        <v>9038</v>
      </c>
      <c r="E153" s="165">
        <v>0</v>
      </c>
      <c r="F153" s="165">
        <f t="shared" si="14"/>
        <v>9038</v>
      </c>
      <c r="G153" s="164">
        <v>16650</v>
      </c>
      <c r="H153" s="163">
        <v>0</v>
      </c>
      <c r="I153" s="162">
        <v>0</v>
      </c>
      <c r="J153" s="165">
        <f t="shared" si="15"/>
        <v>25688</v>
      </c>
      <c r="K153" s="165">
        <f t="shared" si="16"/>
        <v>25688</v>
      </c>
      <c r="L153" s="176">
        <f t="shared" si="17"/>
        <v>6.2503457814661134</v>
      </c>
      <c r="M153" s="161">
        <f t="shared" si="18"/>
        <v>0.64816256617876056</v>
      </c>
      <c r="N153" s="161">
        <f t="shared" si="19"/>
        <v>0</v>
      </c>
      <c r="O153" s="175">
        <f t="shared" si="20"/>
        <v>0</v>
      </c>
    </row>
    <row r="154" spans="1:15" x14ac:dyDescent="0.25">
      <c r="A154" s="14" t="s">
        <v>79</v>
      </c>
      <c r="B154" s="174">
        <v>6729</v>
      </c>
      <c r="C154" s="17" t="s">
        <v>254</v>
      </c>
      <c r="D154" s="165">
        <v>343427</v>
      </c>
      <c r="E154" s="165">
        <v>0</v>
      </c>
      <c r="F154" s="165">
        <f t="shared" si="14"/>
        <v>343427</v>
      </c>
      <c r="G154" s="164">
        <v>37346</v>
      </c>
      <c r="H154" s="163">
        <v>26535</v>
      </c>
      <c r="I154" s="162">
        <v>43481</v>
      </c>
      <c r="J154" s="165">
        <f t="shared" si="15"/>
        <v>450789</v>
      </c>
      <c r="K154" s="165">
        <f t="shared" si="16"/>
        <v>450789</v>
      </c>
      <c r="L154" s="176">
        <f t="shared" si="17"/>
        <v>51.036855401991382</v>
      </c>
      <c r="M154" s="161">
        <f t="shared" si="18"/>
        <v>8.2845854712515168E-2</v>
      </c>
      <c r="N154" s="161">
        <f t="shared" si="19"/>
        <v>5.886345940118326E-2</v>
      </c>
      <c r="O154" s="175">
        <f t="shared" si="20"/>
        <v>9.6455326106005254E-2</v>
      </c>
    </row>
    <row r="155" spans="1:15" x14ac:dyDescent="0.25">
      <c r="A155" s="14" t="s">
        <v>78</v>
      </c>
      <c r="B155" s="174">
        <v>2842</v>
      </c>
      <c r="C155" s="17" t="s">
        <v>249</v>
      </c>
      <c r="D155" s="165">
        <v>107170</v>
      </c>
      <c r="E155" s="165">
        <v>0</v>
      </c>
      <c r="F155" s="165">
        <f t="shared" si="14"/>
        <v>107170</v>
      </c>
      <c r="G155" s="164">
        <v>16650</v>
      </c>
      <c r="H155" s="163">
        <v>79271</v>
      </c>
      <c r="I155" s="162">
        <v>17750</v>
      </c>
      <c r="J155" s="165">
        <f t="shared" si="15"/>
        <v>220841</v>
      </c>
      <c r="K155" s="165">
        <f t="shared" si="16"/>
        <v>220841</v>
      </c>
      <c r="L155" s="176">
        <f t="shared" si="17"/>
        <v>37.709359605911331</v>
      </c>
      <c r="M155" s="161">
        <f t="shared" si="18"/>
        <v>7.5393608976594015E-2</v>
      </c>
      <c r="N155" s="161">
        <f t="shared" si="19"/>
        <v>0.35895055718820329</v>
      </c>
      <c r="O155" s="175">
        <f t="shared" si="20"/>
        <v>8.0374568128200832E-2</v>
      </c>
    </row>
    <row r="156" spans="1:15" x14ac:dyDescent="0.25">
      <c r="A156" s="14" t="s">
        <v>77</v>
      </c>
      <c r="B156" s="174">
        <v>1650</v>
      </c>
      <c r="C156" s="17" t="s">
        <v>251</v>
      </c>
      <c r="D156" s="165">
        <v>19000</v>
      </c>
      <c r="E156" s="165">
        <v>6575.09</v>
      </c>
      <c r="F156" s="165">
        <f t="shared" si="14"/>
        <v>25575.09</v>
      </c>
      <c r="G156" s="164">
        <v>16650</v>
      </c>
      <c r="H156" s="163">
        <v>35263.81</v>
      </c>
      <c r="I156" s="162">
        <v>11868.89</v>
      </c>
      <c r="J156" s="165">
        <f t="shared" si="15"/>
        <v>82782.7</v>
      </c>
      <c r="K156" s="165">
        <f t="shared" si="16"/>
        <v>89357.79</v>
      </c>
      <c r="L156" s="176">
        <f t="shared" si="17"/>
        <v>15.500054545454546</v>
      </c>
      <c r="M156" s="161">
        <f t="shared" si="18"/>
        <v>0.18632958581451042</v>
      </c>
      <c r="N156" s="161">
        <f t="shared" si="19"/>
        <v>0.39463610279529071</v>
      </c>
      <c r="O156" s="175">
        <f t="shared" si="20"/>
        <v>0.13282434581249156</v>
      </c>
    </row>
    <row r="157" spans="1:15" x14ac:dyDescent="0.25">
      <c r="A157" s="14" t="s">
        <v>76</v>
      </c>
      <c r="B157" s="174">
        <f>236+3619+3158</f>
        <v>7013</v>
      </c>
      <c r="C157" s="17" t="s">
        <v>251</v>
      </c>
      <c r="D157" s="165">
        <v>207592</v>
      </c>
      <c r="E157" s="165">
        <v>16386.29</v>
      </c>
      <c r="F157" s="165">
        <f t="shared" si="14"/>
        <v>223978.29</v>
      </c>
      <c r="G157" s="164">
        <v>40271</v>
      </c>
      <c r="H157" s="163">
        <v>4718.05</v>
      </c>
      <c r="I157" s="162">
        <v>16739.43</v>
      </c>
      <c r="J157" s="165">
        <f t="shared" si="15"/>
        <v>269320.48</v>
      </c>
      <c r="K157" s="165">
        <f t="shared" si="16"/>
        <v>285706.77</v>
      </c>
      <c r="L157" s="176">
        <f t="shared" si="17"/>
        <v>31.937585911877942</v>
      </c>
      <c r="M157" s="161">
        <f t="shared" si="18"/>
        <v>0.1409522077478248</v>
      </c>
      <c r="N157" s="161">
        <f t="shared" si="19"/>
        <v>1.6513609390495017E-2</v>
      </c>
      <c r="O157" s="175">
        <f t="shared" si="20"/>
        <v>5.8589546198012737E-2</v>
      </c>
    </row>
    <row r="158" spans="1:15" x14ac:dyDescent="0.25">
      <c r="A158" s="14" t="s">
        <v>75</v>
      </c>
      <c r="B158" s="174">
        <v>6773</v>
      </c>
      <c r="C158" s="17" t="s">
        <v>249</v>
      </c>
      <c r="D158" s="165">
        <v>80870</v>
      </c>
      <c r="E158" s="165">
        <v>0</v>
      </c>
      <c r="F158" s="165">
        <f t="shared" si="14"/>
        <v>80870</v>
      </c>
      <c r="G158" s="164">
        <v>37590</v>
      </c>
      <c r="H158" s="163">
        <v>65398</v>
      </c>
      <c r="I158" s="162">
        <v>21670</v>
      </c>
      <c r="J158" s="165">
        <f t="shared" si="15"/>
        <v>205528</v>
      </c>
      <c r="K158" s="165">
        <f t="shared" si="16"/>
        <v>205528</v>
      </c>
      <c r="L158" s="176">
        <f t="shared" si="17"/>
        <v>11.940056105123283</v>
      </c>
      <c r="M158" s="161">
        <f t="shared" si="18"/>
        <v>0.18289478805807483</v>
      </c>
      <c r="N158" s="161">
        <f t="shared" si="19"/>
        <v>0.31819508777392863</v>
      </c>
      <c r="O158" s="175">
        <f t="shared" si="20"/>
        <v>0.10543575571211708</v>
      </c>
    </row>
    <row r="159" spans="1:15" x14ac:dyDescent="0.25">
      <c r="A159" s="14" t="s">
        <v>74</v>
      </c>
      <c r="B159" s="174">
        <v>2041</v>
      </c>
      <c r="C159" s="17" t="s">
        <v>249</v>
      </c>
      <c r="D159" s="165">
        <v>46000</v>
      </c>
      <c r="E159" s="165">
        <v>15746.630000000001</v>
      </c>
      <c r="F159" s="165">
        <f t="shared" si="14"/>
        <v>61746.630000000005</v>
      </c>
      <c r="G159" s="164">
        <v>16650</v>
      </c>
      <c r="H159" s="163">
        <v>10769</v>
      </c>
      <c r="I159" s="162">
        <v>7555.1299999999992</v>
      </c>
      <c r="J159" s="165">
        <f t="shared" si="15"/>
        <v>80974.13</v>
      </c>
      <c r="K159" s="165">
        <f t="shared" si="16"/>
        <v>96720.760000000009</v>
      </c>
      <c r="L159" s="176">
        <f t="shared" si="17"/>
        <v>30.253125918667322</v>
      </c>
      <c r="M159" s="161">
        <f t="shared" si="18"/>
        <v>0.17214504931516253</v>
      </c>
      <c r="N159" s="161">
        <f t="shared" si="19"/>
        <v>0.11134114330780692</v>
      </c>
      <c r="O159" s="175">
        <f t="shared" si="20"/>
        <v>7.8112806392340153E-2</v>
      </c>
    </row>
    <row r="160" spans="1:15" x14ac:dyDescent="0.25">
      <c r="A160" s="14" t="s">
        <v>73</v>
      </c>
      <c r="B160" s="174">
        <v>2288</v>
      </c>
      <c r="C160" s="17" t="s">
        <v>249</v>
      </c>
      <c r="D160" s="165">
        <v>43380</v>
      </c>
      <c r="E160" s="165">
        <v>0</v>
      </c>
      <c r="F160" s="165">
        <f t="shared" si="14"/>
        <v>43380</v>
      </c>
      <c r="G160" s="164">
        <v>16650</v>
      </c>
      <c r="H160" s="163">
        <v>0</v>
      </c>
      <c r="I160" s="162">
        <v>6.28</v>
      </c>
      <c r="J160" s="165">
        <f t="shared" si="15"/>
        <v>60036.28</v>
      </c>
      <c r="K160" s="165">
        <f t="shared" si="16"/>
        <v>60036.28</v>
      </c>
      <c r="L160" s="176">
        <f t="shared" si="17"/>
        <v>18.95979020979021</v>
      </c>
      <c r="M160" s="161">
        <f t="shared" si="18"/>
        <v>0.27733230639873091</v>
      </c>
      <c r="N160" s="161">
        <f t="shared" si="19"/>
        <v>0</v>
      </c>
      <c r="O160" s="175">
        <f t="shared" si="20"/>
        <v>1.0460341646750932E-4</v>
      </c>
    </row>
    <row r="161" spans="1:15" x14ac:dyDescent="0.25">
      <c r="A161" s="14" t="s">
        <v>72</v>
      </c>
      <c r="B161" s="174">
        <v>938</v>
      </c>
      <c r="C161" s="17" t="s">
        <v>254</v>
      </c>
      <c r="D161" s="165" t="s">
        <v>289</v>
      </c>
      <c r="E161" s="165">
        <v>13489.73</v>
      </c>
      <c r="F161" s="165">
        <f t="shared" si="14"/>
        <v>13489.73</v>
      </c>
      <c r="G161" s="164">
        <v>8503</v>
      </c>
      <c r="H161" s="163">
        <v>0</v>
      </c>
      <c r="I161" s="162">
        <v>12076.48</v>
      </c>
      <c r="J161" s="165">
        <f t="shared" si="15"/>
        <v>20579.48</v>
      </c>
      <c r="K161" s="165">
        <f t="shared" si="16"/>
        <v>34069.21</v>
      </c>
      <c r="L161" s="176">
        <f t="shared" si="17"/>
        <v>14.38137526652452</v>
      </c>
      <c r="M161" s="161">
        <f t="shared" si="18"/>
        <v>0.24958019278991206</v>
      </c>
      <c r="N161" s="161">
        <f t="shared" si="19"/>
        <v>0</v>
      </c>
      <c r="O161" s="175">
        <f t="shared" si="20"/>
        <v>0.35446903523738882</v>
      </c>
    </row>
    <row r="162" spans="1:15" x14ac:dyDescent="0.25">
      <c r="A162" s="14" t="s">
        <v>71</v>
      </c>
      <c r="B162" s="174">
        <v>4139</v>
      </c>
      <c r="C162" s="17" t="s">
        <v>251</v>
      </c>
      <c r="D162" s="165">
        <v>128085</v>
      </c>
      <c r="E162" s="165">
        <v>0</v>
      </c>
      <c r="F162" s="165">
        <f t="shared" si="14"/>
        <v>128085</v>
      </c>
      <c r="G162" s="164">
        <v>22649</v>
      </c>
      <c r="H162" s="163">
        <v>18556.18</v>
      </c>
      <c r="I162" s="162">
        <v>15956.961000000001</v>
      </c>
      <c r="J162" s="165">
        <f t="shared" si="15"/>
        <v>185247.141</v>
      </c>
      <c r="K162" s="165">
        <f t="shared" si="16"/>
        <v>185247.141</v>
      </c>
      <c r="L162" s="176">
        <f t="shared" si="17"/>
        <v>30.945880647499397</v>
      </c>
      <c r="M162" s="161">
        <f t="shared" si="18"/>
        <v>0.12226369528693563</v>
      </c>
      <c r="N162" s="161">
        <f t="shared" si="19"/>
        <v>0.10016985903172454</v>
      </c>
      <c r="O162" s="175">
        <f t="shared" si="20"/>
        <v>8.6138770692282915E-2</v>
      </c>
    </row>
    <row r="163" spans="1:15" x14ac:dyDescent="0.25">
      <c r="A163" s="14" t="s">
        <v>70</v>
      </c>
      <c r="B163" s="174">
        <v>100807</v>
      </c>
      <c r="C163" s="17" t="s">
        <v>250</v>
      </c>
      <c r="D163" s="165">
        <v>4395670</v>
      </c>
      <c r="E163" s="165">
        <v>0</v>
      </c>
      <c r="F163" s="165">
        <f t="shared" si="14"/>
        <v>4395670</v>
      </c>
      <c r="G163" s="164">
        <v>547147</v>
      </c>
      <c r="H163" s="163">
        <v>186482</v>
      </c>
      <c r="I163" s="162">
        <v>429281</v>
      </c>
      <c r="J163" s="165">
        <f t="shared" si="15"/>
        <v>5558580</v>
      </c>
      <c r="K163" s="165">
        <f t="shared" si="16"/>
        <v>5558580</v>
      </c>
      <c r="L163" s="176">
        <f t="shared" si="17"/>
        <v>43.604809189838008</v>
      </c>
      <c r="M163" s="161">
        <f t="shared" si="18"/>
        <v>9.8432873143860483E-2</v>
      </c>
      <c r="N163" s="161">
        <f t="shared" si="19"/>
        <v>3.3548496198669446E-2</v>
      </c>
      <c r="O163" s="175">
        <f t="shared" si="20"/>
        <v>7.7228536784574475E-2</v>
      </c>
    </row>
    <row r="164" spans="1:15" x14ac:dyDescent="0.25">
      <c r="A164" s="14" t="s">
        <v>69</v>
      </c>
      <c r="B164" s="174">
        <v>5588</v>
      </c>
      <c r="C164" s="17" t="s">
        <v>253</v>
      </c>
      <c r="D164" s="165">
        <v>160322</v>
      </c>
      <c r="E164" s="165">
        <v>0</v>
      </c>
      <c r="F164" s="165">
        <f t="shared" si="14"/>
        <v>160322</v>
      </c>
      <c r="G164" s="164">
        <v>31013</v>
      </c>
      <c r="H164" s="163">
        <v>6262.25</v>
      </c>
      <c r="I164" s="162">
        <v>25388.38</v>
      </c>
      <c r="J164" s="165">
        <f t="shared" si="15"/>
        <v>222985.63</v>
      </c>
      <c r="K164" s="165">
        <f t="shared" si="16"/>
        <v>222985.63</v>
      </c>
      <c r="L164" s="176">
        <f t="shared" si="17"/>
        <v>28.690408017179671</v>
      </c>
      <c r="M164" s="161">
        <f t="shared" si="18"/>
        <v>0.13908071116510962</v>
      </c>
      <c r="N164" s="161">
        <f t="shared" si="19"/>
        <v>2.8083648260204031E-2</v>
      </c>
      <c r="O164" s="175">
        <f t="shared" si="20"/>
        <v>0.11385657452455569</v>
      </c>
    </row>
    <row r="165" spans="1:15" x14ac:dyDescent="0.25">
      <c r="A165" s="14" t="s">
        <v>68</v>
      </c>
      <c r="B165" s="174">
        <v>2116</v>
      </c>
      <c r="C165" s="17" t="s">
        <v>252</v>
      </c>
      <c r="D165" s="165">
        <v>52185</v>
      </c>
      <c r="E165" s="165">
        <v>3075</v>
      </c>
      <c r="F165" s="165">
        <f t="shared" si="14"/>
        <v>55260</v>
      </c>
      <c r="G165" s="164">
        <v>16650</v>
      </c>
      <c r="H165" s="163">
        <v>23595.03</v>
      </c>
      <c r="I165" s="162">
        <v>30602.809999999998</v>
      </c>
      <c r="J165" s="165">
        <f t="shared" si="15"/>
        <v>123032.84</v>
      </c>
      <c r="K165" s="165">
        <f t="shared" si="16"/>
        <v>126107.84</v>
      </c>
      <c r="L165" s="176">
        <f t="shared" si="17"/>
        <v>26.115311909262761</v>
      </c>
      <c r="M165" s="161">
        <f t="shared" si="18"/>
        <v>0.13202985635151629</v>
      </c>
      <c r="N165" s="161">
        <f t="shared" si="19"/>
        <v>0.18710200729788093</v>
      </c>
      <c r="O165" s="175">
        <f t="shared" si="20"/>
        <v>0.24267174824340818</v>
      </c>
    </row>
    <row r="166" spans="1:15" x14ac:dyDescent="0.25">
      <c r="A166" s="14" t="s">
        <v>67</v>
      </c>
      <c r="B166" s="174">
        <v>2378</v>
      </c>
      <c r="C166" s="17" t="s">
        <v>249</v>
      </c>
      <c r="D166" s="165">
        <v>91000</v>
      </c>
      <c r="E166" s="165">
        <v>6491.6100000000006</v>
      </c>
      <c r="F166" s="165">
        <f t="shared" si="14"/>
        <v>97491.61</v>
      </c>
      <c r="G166" s="159">
        <v>16650</v>
      </c>
      <c r="H166" s="163">
        <v>77967</v>
      </c>
      <c r="I166" s="162">
        <v>54937.78</v>
      </c>
      <c r="J166" s="165">
        <f t="shared" si="15"/>
        <v>240554.78</v>
      </c>
      <c r="K166" s="165">
        <f t="shared" si="16"/>
        <v>247046.38999999998</v>
      </c>
      <c r="L166" s="176">
        <f t="shared" si="17"/>
        <v>40.997312867956268</v>
      </c>
      <c r="M166" s="161">
        <f t="shared" si="18"/>
        <v>6.7396248939318643E-2</v>
      </c>
      <c r="N166" s="161">
        <f t="shared" si="19"/>
        <v>0.31559659706017157</v>
      </c>
      <c r="O166" s="175">
        <f t="shared" si="20"/>
        <v>0.2223783962194307</v>
      </c>
    </row>
    <row r="167" spans="1:15" x14ac:dyDescent="0.25">
      <c r="A167" s="14" t="s">
        <v>66</v>
      </c>
      <c r="B167" s="174">
        <v>7220</v>
      </c>
      <c r="C167" s="17" t="s">
        <v>249</v>
      </c>
      <c r="D167" s="165">
        <v>194307</v>
      </c>
      <c r="E167" s="165">
        <v>48810.530000000006</v>
      </c>
      <c r="F167" s="165">
        <f t="shared" si="14"/>
        <v>243117.53</v>
      </c>
      <c r="G167" s="164">
        <v>40515</v>
      </c>
      <c r="H167" s="163">
        <v>60061.899999999994</v>
      </c>
      <c r="I167" s="162">
        <v>49643.989999999991</v>
      </c>
      <c r="J167" s="165">
        <f t="shared" si="15"/>
        <v>344527.89</v>
      </c>
      <c r="K167" s="165">
        <f t="shared" si="16"/>
        <v>393338.42000000004</v>
      </c>
      <c r="L167" s="176">
        <f t="shared" si="17"/>
        <v>33.672788088642662</v>
      </c>
      <c r="M167" s="161">
        <f t="shared" si="18"/>
        <v>0.10300290523361535</v>
      </c>
      <c r="N167" s="161">
        <f t="shared" si="19"/>
        <v>0.15269777104407953</v>
      </c>
      <c r="O167" s="175">
        <f t="shared" si="20"/>
        <v>0.12621190170032204</v>
      </c>
    </row>
    <row r="168" spans="1:15" x14ac:dyDescent="0.25">
      <c r="A168" s="14" t="s">
        <v>65</v>
      </c>
      <c r="B168" s="174">
        <v>325</v>
      </c>
      <c r="C168" s="17" t="s">
        <v>247</v>
      </c>
      <c r="D168" s="165">
        <v>3800</v>
      </c>
      <c r="E168" s="165">
        <v>0</v>
      </c>
      <c r="F168" s="165">
        <f t="shared" si="14"/>
        <v>3800</v>
      </c>
      <c r="G168" s="164">
        <v>6800</v>
      </c>
      <c r="H168" s="163">
        <v>14445</v>
      </c>
      <c r="I168" s="162">
        <v>11961.15</v>
      </c>
      <c r="J168" s="165">
        <f t="shared" si="15"/>
        <v>37006.15</v>
      </c>
      <c r="K168" s="165">
        <f t="shared" si="16"/>
        <v>37006.15</v>
      </c>
      <c r="L168" s="176">
        <f t="shared" si="17"/>
        <v>11.692307692307692</v>
      </c>
      <c r="M168" s="161">
        <f t="shared" si="18"/>
        <v>0.18375324101534474</v>
      </c>
      <c r="N168" s="161">
        <f t="shared" si="19"/>
        <v>0.39034052448039042</v>
      </c>
      <c r="O168" s="175">
        <f t="shared" si="20"/>
        <v>0.32322059981921919</v>
      </c>
    </row>
    <row r="169" spans="1:15" x14ac:dyDescent="0.25">
      <c r="A169" s="14" t="s">
        <v>64</v>
      </c>
      <c r="B169" s="174">
        <v>421</v>
      </c>
      <c r="C169" s="17" t="s">
        <v>253</v>
      </c>
      <c r="D169" s="165">
        <v>1953</v>
      </c>
      <c r="E169" s="165">
        <v>0</v>
      </c>
      <c r="F169" s="165">
        <f t="shared" si="14"/>
        <v>1953</v>
      </c>
      <c r="G169" s="164">
        <v>6660</v>
      </c>
      <c r="H169" s="163">
        <v>10305.1</v>
      </c>
      <c r="I169" s="162">
        <v>1041.8699999999999</v>
      </c>
      <c r="J169" s="165">
        <f t="shared" si="15"/>
        <v>19959.969999999998</v>
      </c>
      <c r="K169" s="165">
        <f t="shared" si="16"/>
        <v>19959.969999999998</v>
      </c>
      <c r="L169" s="176">
        <f t="shared" si="17"/>
        <v>4.6389548693586695</v>
      </c>
      <c r="M169" s="161">
        <f t="shared" si="18"/>
        <v>0.33366783617410251</v>
      </c>
      <c r="N169" s="161">
        <f t="shared" si="19"/>
        <v>0.51628835113479643</v>
      </c>
      <c r="O169" s="175">
        <f t="shared" si="20"/>
        <v>5.2197974245452271E-2</v>
      </c>
    </row>
    <row r="170" spans="1:15" x14ac:dyDescent="0.25">
      <c r="A170" s="14" t="s">
        <v>63</v>
      </c>
      <c r="B170" s="174">
        <v>628</v>
      </c>
      <c r="C170" s="17" t="s">
        <v>254</v>
      </c>
      <c r="D170" s="165">
        <v>2000</v>
      </c>
      <c r="E170" s="165">
        <v>0</v>
      </c>
      <c r="F170" s="165">
        <f t="shared" si="14"/>
        <v>2000</v>
      </c>
      <c r="G170" s="164">
        <v>8503</v>
      </c>
      <c r="H170" s="163">
        <v>2728.56</v>
      </c>
      <c r="I170" s="162">
        <v>3524.7200000000003</v>
      </c>
      <c r="J170" s="165">
        <f t="shared" si="15"/>
        <v>16756.28</v>
      </c>
      <c r="K170" s="165">
        <f t="shared" si="16"/>
        <v>16756.28</v>
      </c>
      <c r="L170" s="176">
        <f t="shared" si="17"/>
        <v>3.1847133757961785</v>
      </c>
      <c r="M170" s="161">
        <f t="shared" si="18"/>
        <v>0.50745153458882286</v>
      </c>
      <c r="N170" s="161">
        <f t="shared" si="19"/>
        <v>0.16283805236007037</v>
      </c>
      <c r="O170" s="175">
        <f t="shared" si="20"/>
        <v>0.21035217840714052</v>
      </c>
    </row>
    <row r="171" spans="1:15" x14ac:dyDescent="0.25">
      <c r="A171" s="14" t="s">
        <v>62</v>
      </c>
      <c r="B171" s="174">
        <v>497</v>
      </c>
      <c r="C171" s="17" t="s">
        <v>252</v>
      </c>
      <c r="D171" s="165" t="s">
        <v>289</v>
      </c>
      <c r="E171" s="165">
        <v>7525</v>
      </c>
      <c r="F171" s="165">
        <f t="shared" si="14"/>
        <v>7525</v>
      </c>
      <c r="G171" s="164">
        <v>6660</v>
      </c>
      <c r="H171" s="163">
        <v>25264.29</v>
      </c>
      <c r="I171" s="162">
        <v>4253.78</v>
      </c>
      <c r="J171" s="165">
        <f t="shared" si="15"/>
        <v>36178.07</v>
      </c>
      <c r="K171" s="165">
        <f t="shared" si="16"/>
        <v>43703.07</v>
      </c>
      <c r="L171" s="176">
        <f t="shared" si="17"/>
        <v>15.140845070422536</v>
      </c>
      <c r="M171" s="161">
        <f t="shared" si="18"/>
        <v>0.15239204019305738</v>
      </c>
      <c r="N171" s="161">
        <f t="shared" si="19"/>
        <v>0.57808959416352212</v>
      </c>
      <c r="O171" s="175">
        <f t="shared" si="20"/>
        <v>9.7333665575438974E-2</v>
      </c>
    </row>
    <row r="172" spans="1:15" x14ac:dyDescent="0.25">
      <c r="A172" s="14" t="s">
        <v>61</v>
      </c>
      <c r="B172" s="174">
        <v>2288</v>
      </c>
      <c r="C172" s="17" t="s">
        <v>254</v>
      </c>
      <c r="D172" s="165">
        <v>77000</v>
      </c>
      <c r="E172" s="165">
        <v>0</v>
      </c>
      <c r="F172" s="165">
        <f t="shared" si="14"/>
        <v>77000</v>
      </c>
      <c r="G172" s="164">
        <v>16650</v>
      </c>
      <c r="H172" s="163">
        <v>0</v>
      </c>
      <c r="I172" s="162">
        <v>2060.94</v>
      </c>
      <c r="J172" s="165">
        <f t="shared" si="15"/>
        <v>95710.94</v>
      </c>
      <c r="K172" s="165">
        <f t="shared" si="16"/>
        <v>95710.94</v>
      </c>
      <c r="L172" s="176">
        <f t="shared" si="17"/>
        <v>33.653846153846153</v>
      </c>
      <c r="M172" s="161">
        <f t="shared" si="18"/>
        <v>0.17396130473695065</v>
      </c>
      <c r="N172" s="161">
        <f t="shared" si="19"/>
        <v>0</v>
      </c>
      <c r="O172" s="175">
        <f t="shared" si="20"/>
        <v>2.1532961644718983E-2</v>
      </c>
    </row>
    <row r="173" spans="1:15" x14ac:dyDescent="0.25">
      <c r="A173" s="14" t="s">
        <v>60</v>
      </c>
      <c r="B173" s="174">
        <v>143</v>
      </c>
      <c r="C173" s="17" t="s">
        <v>248</v>
      </c>
      <c r="D173" s="165">
        <v>8000</v>
      </c>
      <c r="E173" s="165">
        <v>1500</v>
      </c>
      <c r="F173" s="165">
        <f t="shared" si="14"/>
        <v>9500</v>
      </c>
      <c r="G173" s="164">
        <v>6660</v>
      </c>
      <c r="H173" s="163">
        <v>22800</v>
      </c>
      <c r="I173" s="162">
        <v>1759.34</v>
      </c>
      <c r="J173" s="165">
        <f t="shared" si="15"/>
        <v>39219.339999999997</v>
      </c>
      <c r="K173" s="165">
        <f t="shared" si="16"/>
        <v>40719.339999999997</v>
      </c>
      <c r="L173" s="176">
        <f t="shared" si="17"/>
        <v>66.43356643356644</v>
      </c>
      <c r="M173" s="161">
        <f t="shared" si="18"/>
        <v>0.16355864314107255</v>
      </c>
      <c r="N173" s="161">
        <f t="shared" si="19"/>
        <v>0.55993049003250062</v>
      </c>
      <c r="O173" s="175">
        <f t="shared" si="20"/>
        <v>4.3206495979551736E-2</v>
      </c>
    </row>
    <row r="174" spans="1:15" x14ac:dyDescent="0.25">
      <c r="A174" s="14" t="s">
        <v>59</v>
      </c>
      <c r="B174" s="174">
        <v>857</v>
      </c>
      <c r="C174" s="17" t="s">
        <v>249</v>
      </c>
      <c r="D174" s="165">
        <v>6550</v>
      </c>
      <c r="E174" s="165">
        <v>5668.21</v>
      </c>
      <c r="F174" s="165">
        <f t="shared" si="14"/>
        <v>12218.21</v>
      </c>
      <c r="G174" s="164">
        <v>8503</v>
      </c>
      <c r="H174" s="163">
        <v>1998</v>
      </c>
      <c r="I174" s="162">
        <v>16748</v>
      </c>
      <c r="J174" s="165">
        <f t="shared" si="15"/>
        <v>33799</v>
      </c>
      <c r="K174" s="165">
        <f t="shared" si="16"/>
        <v>39467.21</v>
      </c>
      <c r="L174" s="176">
        <f t="shared" si="17"/>
        <v>14.256954492415401</v>
      </c>
      <c r="M174" s="161">
        <f t="shared" si="18"/>
        <v>0.21544466913166652</v>
      </c>
      <c r="N174" s="161">
        <f t="shared" si="19"/>
        <v>5.0624303060692662E-2</v>
      </c>
      <c r="O174" s="175">
        <f t="shared" si="20"/>
        <v>0.42435226609633669</v>
      </c>
    </row>
    <row r="175" spans="1:15" x14ac:dyDescent="0.25">
      <c r="A175" s="14" t="s">
        <v>58</v>
      </c>
      <c r="B175" s="174">
        <v>2418</v>
      </c>
      <c r="C175" s="17" t="s">
        <v>254</v>
      </c>
      <c r="D175" s="165" t="s">
        <v>289</v>
      </c>
      <c r="E175" s="165">
        <v>131299.71000000002</v>
      </c>
      <c r="F175" s="165">
        <f t="shared" si="14"/>
        <v>131299.71000000002</v>
      </c>
      <c r="G175" s="164">
        <v>16650</v>
      </c>
      <c r="H175" s="163">
        <v>49163</v>
      </c>
      <c r="I175" s="162">
        <v>11550.039999999997</v>
      </c>
      <c r="J175" s="165">
        <f t="shared" si="15"/>
        <v>77363.039999999994</v>
      </c>
      <c r="K175" s="165">
        <f t="shared" si="16"/>
        <v>208662.75000000003</v>
      </c>
      <c r="L175" s="176">
        <f t="shared" si="17"/>
        <v>54.300955334987599</v>
      </c>
      <c r="M175" s="161">
        <f t="shared" si="18"/>
        <v>7.9793829996010299E-2</v>
      </c>
      <c r="N175" s="161">
        <f t="shared" si="19"/>
        <v>0.23560985369933057</v>
      </c>
      <c r="O175" s="175">
        <f t="shared" si="20"/>
        <v>5.53526683607879E-2</v>
      </c>
    </row>
    <row r="176" spans="1:15" x14ac:dyDescent="0.25">
      <c r="A176" s="14" t="s">
        <v>57</v>
      </c>
      <c r="B176" s="174">
        <f>2373+2511</f>
        <v>4884</v>
      </c>
      <c r="C176" s="17" t="s">
        <v>247</v>
      </c>
      <c r="D176" s="165">
        <v>180175</v>
      </c>
      <c r="E176" s="165">
        <v>0</v>
      </c>
      <c r="F176" s="165">
        <f t="shared" si="14"/>
        <v>180175</v>
      </c>
      <c r="G176" s="164">
        <v>28797</v>
      </c>
      <c r="H176" s="163">
        <v>11350</v>
      </c>
      <c r="I176" s="162">
        <v>31073</v>
      </c>
      <c r="J176" s="165">
        <f t="shared" si="15"/>
        <v>251395</v>
      </c>
      <c r="K176" s="165">
        <f t="shared" si="16"/>
        <v>251395</v>
      </c>
      <c r="L176" s="176">
        <f t="shared" si="17"/>
        <v>36.890868140868143</v>
      </c>
      <c r="M176" s="161">
        <f t="shared" si="18"/>
        <v>0.11454881759780425</v>
      </c>
      <c r="N176" s="161">
        <f t="shared" si="19"/>
        <v>4.514807374848346E-2</v>
      </c>
      <c r="O176" s="175">
        <f t="shared" si="20"/>
        <v>0.1236022991706279</v>
      </c>
    </row>
    <row r="177" spans="1:15" x14ac:dyDescent="0.25">
      <c r="A177" s="14" t="s">
        <v>56</v>
      </c>
      <c r="B177" s="174">
        <f>6782+3074</f>
        <v>9856</v>
      </c>
      <c r="C177" s="17" t="s">
        <v>254</v>
      </c>
      <c r="D177" s="165">
        <v>267831</v>
      </c>
      <c r="E177" s="165">
        <v>0</v>
      </c>
      <c r="F177" s="165">
        <f t="shared" si="14"/>
        <v>267831</v>
      </c>
      <c r="G177" s="160">
        <v>54673</v>
      </c>
      <c r="H177" s="163">
        <v>124841</v>
      </c>
      <c r="I177" s="162">
        <v>32240</v>
      </c>
      <c r="J177" s="165">
        <f t="shared" si="15"/>
        <v>479585</v>
      </c>
      <c r="K177" s="165">
        <f t="shared" si="16"/>
        <v>479585</v>
      </c>
      <c r="L177" s="176">
        <f t="shared" si="17"/>
        <v>27.174411525974026</v>
      </c>
      <c r="M177" s="161">
        <f t="shared" si="18"/>
        <v>0.11400064639219325</v>
      </c>
      <c r="N177" s="161">
        <f t="shared" si="19"/>
        <v>0.26031047676637092</v>
      </c>
      <c r="O177" s="175">
        <f t="shared" si="20"/>
        <v>6.7224788098043095E-2</v>
      </c>
    </row>
    <row r="178" spans="1:15" x14ac:dyDescent="0.25">
      <c r="A178" s="14" t="s">
        <v>55</v>
      </c>
      <c r="B178" s="174">
        <v>1022</v>
      </c>
      <c r="C178" s="17" t="s">
        <v>252</v>
      </c>
      <c r="D178" s="165">
        <v>27500</v>
      </c>
      <c r="E178" s="165">
        <v>0</v>
      </c>
      <c r="F178" s="165">
        <f t="shared" si="14"/>
        <v>27500</v>
      </c>
      <c r="G178" s="164">
        <v>8503</v>
      </c>
      <c r="H178" s="163">
        <v>11078.75</v>
      </c>
      <c r="I178" s="162">
        <v>11592.890000000001</v>
      </c>
      <c r="J178" s="165">
        <f t="shared" si="15"/>
        <v>58674.64</v>
      </c>
      <c r="K178" s="165">
        <f t="shared" si="16"/>
        <v>58674.64</v>
      </c>
      <c r="L178" s="176">
        <f t="shared" si="17"/>
        <v>26.908023483365948</v>
      </c>
      <c r="M178" s="161">
        <f t="shared" si="18"/>
        <v>0.14491780435295384</v>
      </c>
      <c r="N178" s="161">
        <f t="shared" si="19"/>
        <v>0.18881666764380658</v>
      </c>
      <c r="O178" s="175">
        <f t="shared" si="20"/>
        <v>0.19757922673236686</v>
      </c>
    </row>
    <row r="179" spans="1:15" x14ac:dyDescent="0.25">
      <c r="A179" s="14" t="s">
        <v>54</v>
      </c>
      <c r="B179" s="174">
        <v>1025</v>
      </c>
      <c r="C179" s="17" t="s">
        <v>254</v>
      </c>
      <c r="D179" s="165">
        <v>5500</v>
      </c>
      <c r="E179" s="165">
        <v>7291</v>
      </c>
      <c r="F179" s="165">
        <f t="shared" si="14"/>
        <v>12791</v>
      </c>
      <c r="G179" s="164">
        <v>8503</v>
      </c>
      <c r="H179" s="163">
        <v>5580</v>
      </c>
      <c r="I179" s="162">
        <v>8693</v>
      </c>
      <c r="J179" s="165">
        <f t="shared" si="15"/>
        <v>28276</v>
      </c>
      <c r="K179" s="165">
        <f t="shared" si="16"/>
        <v>35567</v>
      </c>
      <c r="L179" s="176">
        <f t="shared" si="17"/>
        <v>12.479024390243902</v>
      </c>
      <c r="M179" s="161">
        <f t="shared" si="18"/>
        <v>0.23906992436809402</v>
      </c>
      <c r="N179" s="161">
        <f t="shared" si="19"/>
        <v>0.15688700199623246</v>
      </c>
      <c r="O179" s="175">
        <f t="shared" si="20"/>
        <v>0.24441195490201592</v>
      </c>
    </row>
    <row r="180" spans="1:15" x14ac:dyDescent="0.25">
      <c r="A180" s="14" t="s">
        <v>53</v>
      </c>
      <c r="B180" s="174">
        <v>32036</v>
      </c>
      <c r="C180" s="17" t="s">
        <v>248</v>
      </c>
      <c r="D180" s="165">
        <v>805210</v>
      </c>
      <c r="E180" s="165">
        <v>103219.4</v>
      </c>
      <c r="F180" s="165">
        <f t="shared" si="14"/>
        <v>908429.4</v>
      </c>
      <c r="G180" s="164">
        <v>163869</v>
      </c>
      <c r="H180" s="163">
        <v>121766</v>
      </c>
      <c r="I180" s="162">
        <v>184623</v>
      </c>
      <c r="J180" s="165">
        <f t="shared" si="15"/>
        <v>1275468</v>
      </c>
      <c r="K180" s="165">
        <f t="shared" si="16"/>
        <v>1378687.4</v>
      </c>
      <c r="L180" s="176">
        <f t="shared" si="17"/>
        <v>28.356517667623923</v>
      </c>
      <c r="M180" s="161">
        <f t="shared" si="18"/>
        <v>0.11885870575157212</v>
      </c>
      <c r="N180" s="161">
        <f t="shared" si="19"/>
        <v>8.8320238510919885E-2</v>
      </c>
      <c r="O180" s="175">
        <f t="shared" si="20"/>
        <v>0.1339121544158596</v>
      </c>
    </row>
    <row r="181" spans="1:15" x14ac:dyDescent="0.25">
      <c r="A181" s="14" t="s">
        <v>52</v>
      </c>
      <c r="B181" s="174">
        <v>63255</v>
      </c>
      <c r="C181" s="17" t="s">
        <v>250</v>
      </c>
      <c r="D181" s="165">
        <v>3768400</v>
      </c>
      <c r="E181" s="165">
        <v>0</v>
      </c>
      <c r="F181" s="165">
        <f t="shared" si="14"/>
        <v>3768400</v>
      </c>
      <c r="G181" s="164">
        <v>351065</v>
      </c>
      <c r="H181" s="163">
        <v>21802</v>
      </c>
      <c r="I181" s="162">
        <v>400376</v>
      </c>
      <c r="J181" s="165">
        <f t="shared" si="15"/>
        <v>4541643</v>
      </c>
      <c r="K181" s="165">
        <f t="shared" si="16"/>
        <v>4541643</v>
      </c>
      <c r="L181" s="176">
        <f t="shared" si="17"/>
        <v>59.574737174926881</v>
      </c>
      <c r="M181" s="161">
        <f t="shared" si="18"/>
        <v>7.7299118402745434E-2</v>
      </c>
      <c r="N181" s="161">
        <f t="shared" si="19"/>
        <v>4.8004653822416249E-3</v>
      </c>
      <c r="O181" s="175">
        <f t="shared" si="20"/>
        <v>8.8156642871313307E-2</v>
      </c>
    </row>
    <row r="182" spans="1:15" x14ac:dyDescent="0.25">
      <c r="A182" s="14" t="s">
        <v>51</v>
      </c>
      <c r="B182" s="174">
        <v>6004</v>
      </c>
      <c r="C182" s="17" t="s">
        <v>252</v>
      </c>
      <c r="D182" s="165">
        <v>135241</v>
      </c>
      <c r="E182" s="165">
        <v>12933.24</v>
      </c>
      <c r="F182" s="165">
        <f t="shared" si="14"/>
        <v>148174.24</v>
      </c>
      <c r="G182" s="164">
        <v>33323</v>
      </c>
      <c r="H182" s="163">
        <v>49998</v>
      </c>
      <c r="I182" s="162">
        <v>36091.919999999998</v>
      </c>
      <c r="J182" s="165">
        <f t="shared" si="15"/>
        <v>254653.91999999998</v>
      </c>
      <c r="K182" s="165">
        <f t="shared" si="16"/>
        <v>267587.15999999997</v>
      </c>
      <c r="L182" s="176">
        <f t="shared" si="17"/>
        <v>24.67925383077948</v>
      </c>
      <c r="M182" s="161">
        <f t="shared" si="18"/>
        <v>0.12453138633408271</v>
      </c>
      <c r="N182" s="161">
        <f t="shared" si="19"/>
        <v>0.18684753035235324</v>
      </c>
      <c r="O182" s="175">
        <f t="shared" si="20"/>
        <v>0.13487911751819481</v>
      </c>
    </row>
    <row r="183" spans="1:15" x14ac:dyDescent="0.25">
      <c r="A183" s="14" t="s">
        <v>50</v>
      </c>
      <c r="B183" s="174">
        <v>6168</v>
      </c>
      <c r="C183" s="17" t="s">
        <v>252</v>
      </c>
      <c r="D183" s="165">
        <v>118955</v>
      </c>
      <c r="E183" s="165">
        <v>23733.35</v>
      </c>
      <c r="F183" s="165">
        <f t="shared" si="14"/>
        <v>142688.35</v>
      </c>
      <c r="G183" s="164">
        <v>34232</v>
      </c>
      <c r="H183" s="163">
        <v>675</v>
      </c>
      <c r="I183" s="162">
        <v>433.75</v>
      </c>
      <c r="J183" s="165">
        <f t="shared" si="15"/>
        <v>154295.75</v>
      </c>
      <c r="K183" s="165">
        <f t="shared" si="16"/>
        <v>178029.1</v>
      </c>
      <c r="L183" s="176">
        <f t="shared" si="17"/>
        <v>23.133649481193256</v>
      </c>
      <c r="M183" s="161">
        <f t="shared" si="18"/>
        <v>0.19228317168373035</v>
      </c>
      <c r="N183" s="161">
        <f t="shared" si="19"/>
        <v>3.7915149826629464E-3</v>
      </c>
      <c r="O183" s="175">
        <f t="shared" si="20"/>
        <v>2.4363994425630415E-3</v>
      </c>
    </row>
    <row r="184" spans="1:15" x14ac:dyDescent="0.25">
      <c r="A184" s="14" t="s">
        <v>49</v>
      </c>
      <c r="B184" s="174">
        <v>379</v>
      </c>
      <c r="C184" s="17" t="s">
        <v>247</v>
      </c>
      <c r="D184" s="165">
        <v>1500</v>
      </c>
      <c r="E184" s="165">
        <v>0</v>
      </c>
      <c r="F184" s="165">
        <f t="shared" si="14"/>
        <v>1500</v>
      </c>
      <c r="G184" s="164">
        <v>6660</v>
      </c>
      <c r="H184" s="163">
        <v>10865</v>
      </c>
      <c r="I184" s="162">
        <v>45355.83</v>
      </c>
      <c r="J184" s="165">
        <f t="shared" si="15"/>
        <v>64380.83</v>
      </c>
      <c r="K184" s="165">
        <f t="shared" si="16"/>
        <v>64380.83</v>
      </c>
      <c r="L184" s="176">
        <f t="shared" si="17"/>
        <v>3.9577836411609497</v>
      </c>
      <c r="M184" s="161">
        <f t="shared" si="18"/>
        <v>0.10344694220313717</v>
      </c>
      <c r="N184" s="161">
        <f t="shared" si="19"/>
        <v>0.16876141547103385</v>
      </c>
      <c r="O184" s="175">
        <f t="shared" si="20"/>
        <v>0.70449278146926653</v>
      </c>
    </row>
    <row r="185" spans="1:15" x14ac:dyDescent="0.25">
      <c r="A185" s="14" t="s">
        <v>48</v>
      </c>
      <c r="B185" s="174">
        <v>505</v>
      </c>
      <c r="C185" s="17" t="s">
        <v>251</v>
      </c>
      <c r="D185" s="165">
        <v>5000</v>
      </c>
      <c r="E185" s="165">
        <v>0</v>
      </c>
      <c r="F185" s="165">
        <f t="shared" si="14"/>
        <v>5000</v>
      </c>
      <c r="G185" s="164">
        <v>6660</v>
      </c>
      <c r="H185" s="163">
        <v>19631.88</v>
      </c>
      <c r="I185" s="162">
        <v>3589.4500000000003</v>
      </c>
      <c r="J185" s="165">
        <f t="shared" si="15"/>
        <v>34881.33</v>
      </c>
      <c r="K185" s="165">
        <f t="shared" si="16"/>
        <v>34881.33</v>
      </c>
      <c r="L185" s="176">
        <f t="shared" si="17"/>
        <v>9.9009900990099009</v>
      </c>
      <c r="M185" s="161">
        <f t="shared" si="18"/>
        <v>0.19093308655375238</v>
      </c>
      <c r="N185" s="161">
        <f t="shared" si="19"/>
        <v>0.56281913562355568</v>
      </c>
      <c r="O185" s="175">
        <f t="shared" si="20"/>
        <v>0.10290461974930429</v>
      </c>
    </row>
    <row r="186" spans="1:15" x14ac:dyDescent="0.25">
      <c r="A186" s="14" t="s">
        <v>47</v>
      </c>
      <c r="B186" s="174">
        <f>5748+5103</f>
        <v>10851</v>
      </c>
      <c r="C186" s="17" t="s">
        <v>249</v>
      </c>
      <c r="D186" s="165">
        <v>219056</v>
      </c>
      <c r="E186" s="165">
        <v>0</v>
      </c>
      <c r="F186" s="165">
        <f t="shared" si="14"/>
        <v>219056</v>
      </c>
      <c r="G186" s="164">
        <v>61377</v>
      </c>
      <c r="H186" s="163">
        <v>126186.44</v>
      </c>
      <c r="I186" s="162">
        <v>68486</v>
      </c>
      <c r="J186" s="165">
        <f t="shared" si="15"/>
        <v>475105.44</v>
      </c>
      <c r="K186" s="165">
        <f t="shared" si="16"/>
        <v>475105.44</v>
      </c>
      <c r="L186" s="176">
        <f t="shared" si="17"/>
        <v>20.187632476269467</v>
      </c>
      <c r="M186" s="161">
        <f t="shared" si="18"/>
        <v>0.12918606025643486</v>
      </c>
      <c r="N186" s="161">
        <f t="shared" si="19"/>
        <v>0.26559670628061005</v>
      </c>
      <c r="O186" s="175">
        <f t="shared" si="20"/>
        <v>0.14414905457617996</v>
      </c>
    </row>
    <row r="187" spans="1:15" x14ac:dyDescent="0.25">
      <c r="A187" s="14" t="s">
        <v>46</v>
      </c>
      <c r="B187" s="174">
        <v>1215</v>
      </c>
      <c r="C187" s="17" t="s">
        <v>251</v>
      </c>
      <c r="D187" s="165">
        <v>20630</v>
      </c>
      <c r="E187" s="165">
        <v>0</v>
      </c>
      <c r="F187" s="165">
        <f t="shared" si="14"/>
        <v>20630</v>
      </c>
      <c r="G187" s="164">
        <v>8503</v>
      </c>
      <c r="H187" s="163">
        <v>16106.939999999999</v>
      </c>
      <c r="I187" s="162">
        <v>2915.31</v>
      </c>
      <c r="J187" s="165">
        <f t="shared" si="15"/>
        <v>48155.25</v>
      </c>
      <c r="K187" s="165">
        <f t="shared" si="16"/>
        <v>48155.25</v>
      </c>
      <c r="L187" s="176">
        <f t="shared" si="17"/>
        <v>16.979423868312757</v>
      </c>
      <c r="M187" s="161">
        <f t="shared" si="18"/>
        <v>0.17657472445891154</v>
      </c>
      <c r="N187" s="161">
        <f t="shared" si="19"/>
        <v>0.33447941813197934</v>
      </c>
      <c r="O187" s="175">
        <f t="shared" si="20"/>
        <v>6.0539816530907842E-2</v>
      </c>
    </row>
    <row r="188" spans="1:15" x14ac:dyDescent="0.25">
      <c r="A188" s="14" t="s">
        <v>45</v>
      </c>
      <c r="B188" s="174">
        <v>16127</v>
      </c>
      <c r="C188" s="17" t="s">
        <v>248</v>
      </c>
      <c r="D188" s="165">
        <v>340000</v>
      </c>
      <c r="E188" s="165">
        <v>585882.97</v>
      </c>
      <c r="F188" s="165">
        <f t="shared" si="14"/>
        <v>925882.97</v>
      </c>
      <c r="G188" s="164">
        <v>83533</v>
      </c>
      <c r="H188" s="163">
        <v>179966</v>
      </c>
      <c r="I188" s="162">
        <v>91297</v>
      </c>
      <c r="J188" s="165">
        <f t="shared" si="15"/>
        <v>694796</v>
      </c>
      <c r="K188" s="165">
        <f t="shared" si="16"/>
        <v>1280678.97</v>
      </c>
      <c r="L188" s="176">
        <f t="shared" si="17"/>
        <v>57.4119780492342</v>
      </c>
      <c r="M188" s="161">
        <f t="shared" si="18"/>
        <v>6.5225557658684749E-2</v>
      </c>
      <c r="N188" s="161">
        <f t="shared" si="19"/>
        <v>0.14052389725740558</v>
      </c>
      <c r="O188" s="175">
        <f t="shared" si="20"/>
        <v>7.1287966882129725E-2</v>
      </c>
    </row>
    <row r="189" spans="1:15" x14ac:dyDescent="0.25">
      <c r="A189" s="14" t="s">
        <v>44</v>
      </c>
      <c r="B189" s="174">
        <v>95597</v>
      </c>
      <c r="C189" s="17" t="s">
        <v>250</v>
      </c>
      <c r="D189" s="165">
        <v>6364349</v>
      </c>
      <c r="E189" s="165">
        <v>0</v>
      </c>
      <c r="F189" s="165">
        <f t="shared" si="14"/>
        <v>6364349</v>
      </c>
      <c r="G189" s="164">
        <v>513320</v>
      </c>
      <c r="H189" s="163">
        <v>19578</v>
      </c>
      <c r="I189" s="162">
        <v>592722</v>
      </c>
      <c r="J189" s="165">
        <f t="shared" si="15"/>
        <v>7489969</v>
      </c>
      <c r="K189" s="165">
        <f t="shared" si="16"/>
        <v>7489969</v>
      </c>
      <c r="L189" s="176">
        <f t="shared" si="17"/>
        <v>66.574777451175251</v>
      </c>
      <c r="M189" s="161">
        <f t="shared" si="18"/>
        <v>6.8534329047289788E-2</v>
      </c>
      <c r="N189" s="161">
        <f t="shared" si="19"/>
        <v>2.6138959987684861E-3</v>
      </c>
      <c r="O189" s="175">
        <f t="shared" si="20"/>
        <v>7.9135441014508867E-2</v>
      </c>
    </row>
    <row r="190" spans="1:15" x14ac:dyDescent="0.25">
      <c r="A190" s="14" t="s">
        <v>43</v>
      </c>
      <c r="B190" s="174">
        <v>13327</v>
      </c>
      <c r="C190" s="17" t="s">
        <v>247</v>
      </c>
      <c r="D190" s="165">
        <v>222429</v>
      </c>
      <c r="E190" s="165">
        <v>0</v>
      </c>
      <c r="F190" s="165">
        <f t="shared" si="14"/>
        <v>222429</v>
      </c>
      <c r="G190" s="164">
        <v>68553</v>
      </c>
      <c r="H190" s="163">
        <v>56355</v>
      </c>
      <c r="I190" s="162">
        <v>44016</v>
      </c>
      <c r="J190" s="165">
        <f t="shared" si="15"/>
        <v>391353</v>
      </c>
      <c r="K190" s="165">
        <f t="shared" si="16"/>
        <v>391353</v>
      </c>
      <c r="L190" s="176">
        <f t="shared" si="17"/>
        <v>16.690102798829443</v>
      </c>
      <c r="M190" s="161">
        <f t="shared" si="18"/>
        <v>0.17516922062690204</v>
      </c>
      <c r="N190" s="161">
        <f t="shared" si="19"/>
        <v>0.14400042927995951</v>
      </c>
      <c r="O190" s="175">
        <f t="shared" si="20"/>
        <v>0.11247134939555849</v>
      </c>
    </row>
    <row r="191" spans="1:15" x14ac:dyDescent="0.25">
      <c r="A191" s="14" t="s">
        <v>42</v>
      </c>
      <c r="B191" s="174">
        <v>2695</v>
      </c>
      <c r="C191" s="17" t="s">
        <v>249</v>
      </c>
      <c r="D191" s="165">
        <v>102942</v>
      </c>
      <c r="E191" s="165">
        <v>0</v>
      </c>
      <c r="F191" s="165">
        <f t="shared" si="14"/>
        <v>102942</v>
      </c>
      <c r="G191" s="164">
        <v>16650</v>
      </c>
      <c r="H191" s="163">
        <v>72469</v>
      </c>
      <c r="I191" s="162">
        <v>38359</v>
      </c>
      <c r="J191" s="165">
        <f t="shared" si="15"/>
        <v>230420</v>
      </c>
      <c r="K191" s="165">
        <f t="shared" si="16"/>
        <v>230420</v>
      </c>
      <c r="L191" s="176">
        <f t="shared" si="17"/>
        <v>38.197402597402601</v>
      </c>
      <c r="M191" s="161">
        <f t="shared" si="18"/>
        <v>7.2259352486763295E-2</v>
      </c>
      <c r="N191" s="161">
        <f t="shared" si="19"/>
        <v>0.31450828921100599</v>
      </c>
      <c r="O191" s="175">
        <f t="shared" si="20"/>
        <v>0.16647426438677199</v>
      </c>
    </row>
    <row r="192" spans="1:15" x14ac:dyDescent="0.25">
      <c r="A192" s="14" t="s">
        <v>41</v>
      </c>
      <c r="B192" s="174">
        <v>1465</v>
      </c>
      <c r="C192" s="17" t="s">
        <v>248</v>
      </c>
      <c r="D192" s="165">
        <v>58500</v>
      </c>
      <c r="E192" s="165">
        <v>0</v>
      </c>
      <c r="F192" s="165">
        <f t="shared" si="14"/>
        <v>58500</v>
      </c>
      <c r="G192" s="164">
        <v>16650</v>
      </c>
      <c r="H192" s="163">
        <v>17830.599999999999</v>
      </c>
      <c r="I192" s="162">
        <v>24297.88</v>
      </c>
      <c r="J192" s="165">
        <f t="shared" si="15"/>
        <v>117278.48000000001</v>
      </c>
      <c r="K192" s="165">
        <f t="shared" si="16"/>
        <v>117278.48000000001</v>
      </c>
      <c r="L192" s="176">
        <f t="shared" si="17"/>
        <v>39.931740614334473</v>
      </c>
      <c r="M192" s="161">
        <f t="shared" si="18"/>
        <v>0.1419697799630418</v>
      </c>
      <c r="N192" s="161">
        <f t="shared" si="19"/>
        <v>0.15203641793447525</v>
      </c>
      <c r="O192" s="175">
        <f t="shared" si="20"/>
        <v>0.20718106169179545</v>
      </c>
    </row>
    <row r="193" spans="1:15" x14ac:dyDescent="0.25">
      <c r="A193" s="14" t="s">
        <v>40</v>
      </c>
      <c r="B193" s="174">
        <v>14310</v>
      </c>
      <c r="C193" s="17" t="s">
        <v>249</v>
      </c>
      <c r="D193" s="165">
        <v>317385</v>
      </c>
      <c r="E193" s="165">
        <v>0</v>
      </c>
      <c r="F193" s="165">
        <f t="shared" si="14"/>
        <v>317385</v>
      </c>
      <c r="G193" s="164">
        <v>72233</v>
      </c>
      <c r="H193" s="163">
        <v>24075</v>
      </c>
      <c r="I193" s="162">
        <v>45299</v>
      </c>
      <c r="J193" s="165">
        <f t="shared" si="15"/>
        <v>458992</v>
      </c>
      <c r="K193" s="165">
        <f t="shared" si="16"/>
        <v>458992</v>
      </c>
      <c r="L193" s="176">
        <f t="shared" si="17"/>
        <v>22.179245283018869</v>
      </c>
      <c r="M193" s="161">
        <f t="shared" si="18"/>
        <v>0.15737311325687595</v>
      </c>
      <c r="N193" s="161">
        <f t="shared" si="19"/>
        <v>5.2451894586398019E-2</v>
      </c>
      <c r="O193" s="175">
        <f t="shared" si="20"/>
        <v>9.8692351936417191E-2</v>
      </c>
    </row>
    <row r="194" spans="1:15" x14ac:dyDescent="0.25">
      <c r="A194" s="14" t="s">
        <v>39</v>
      </c>
      <c r="B194" s="174">
        <v>8380</v>
      </c>
      <c r="C194" s="17" t="s">
        <v>251</v>
      </c>
      <c r="D194" s="165">
        <v>229463</v>
      </c>
      <c r="E194" s="165">
        <v>0</v>
      </c>
      <c r="F194" s="165">
        <f t="shared" si="14"/>
        <v>229463</v>
      </c>
      <c r="G194" s="164">
        <v>44977</v>
      </c>
      <c r="H194" s="163">
        <v>12805</v>
      </c>
      <c r="I194" s="162">
        <v>28297</v>
      </c>
      <c r="J194" s="165">
        <f t="shared" si="15"/>
        <v>315542</v>
      </c>
      <c r="K194" s="165">
        <f t="shared" si="16"/>
        <v>315542</v>
      </c>
      <c r="L194" s="176">
        <f t="shared" si="17"/>
        <v>27.382219570405727</v>
      </c>
      <c r="M194" s="161">
        <f t="shared" si="18"/>
        <v>0.14253886962749809</v>
      </c>
      <c r="N194" s="161">
        <f t="shared" si="19"/>
        <v>4.0580968619074481E-2</v>
      </c>
      <c r="O194" s="175">
        <f t="shared" si="20"/>
        <v>8.9677443890195288E-2</v>
      </c>
    </row>
    <row r="195" spans="1:15" x14ac:dyDescent="0.25">
      <c r="A195" s="14" t="s">
        <v>38</v>
      </c>
      <c r="B195" s="174">
        <v>7116</v>
      </c>
      <c r="C195" s="17" t="s">
        <v>251</v>
      </c>
      <c r="D195" s="165">
        <v>50742</v>
      </c>
      <c r="E195" s="165">
        <v>0</v>
      </c>
      <c r="F195" s="165">
        <f t="shared" ref="F195:F224" si="21">SUM(D195:E195)</f>
        <v>50742</v>
      </c>
      <c r="G195" s="164">
        <v>39133</v>
      </c>
      <c r="H195" s="163">
        <v>0</v>
      </c>
      <c r="I195" s="162">
        <v>0</v>
      </c>
      <c r="J195" s="165">
        <f t="shared" ref="J195:J224" si="22">SUM(D195,G195,H195,I195)</f>
        <v>89875</v>
      </c>
      <c r="K195" s="165">
        <f t="shared" ref="K195:K224" si="23">SUM(F195:I195)</f>
        <v>89875</v>
      </c>
      <c r="L195" s="176">
        <f t="shared" ref="L195:L224" si="24">F195/B195</f>
        <v>7.1306913996627319</v>
      </c>
      <c r="M195" s="161">
        <f t="shared" ref="M195:M224" si="25">G195/K195</f>
        <v>0.43541585535465926</v>
      </c>
      <c r="N195" s="161">
        <f t="shared" ref="N195:N224" si="26">H195/K195</f>
        <v>0</v>
      </c>
      <c r="O195" s="175">
        <f t="shared" ref="O195:O224" si="27">I195/K195</f>
        <v>0</v>
      </c>
    </row>
    <row r="196" spans="1:15" x14ac:dyDescent="0.25">
      <c r="A196" s="14" t="s">
        <v>37</v>
      </c>
      <c r="B196" s="174">
        <v>3417</v>
      </c>
      <c r="C196" s="17" t="s">
        <v>252</v>
      </c>
      <c r="D196" s="165">
        <v>76000</v>
      </c>
      <c r="E196" s="165">
        <v>0</v>
      </c>
      <c r="F196" s="165">
        <f t="shared" si="21"/>
        <v>76000</v>
      </c>
      <c r="G196" s="164">
        <v>19685</v>
      </c>
      <c r="H196" s="163">
        <v>3103.6</v>
      </c>
      <c r="I196" s="162">
        <v>15520.48</v>
      </c>
      <c r="J196" s="165">
        <f t="shared" si="22"/>
        <v>114309.08</v>
      </c>
      <c r="K196" s="165">
        <f t="shared" si="23"/>
        <v>114309.08</v>
      </c>
      <c r="L196" s="176">
        <f t="shared" si="24"/>
        <v>22.241732513901084</v>
      </c>
      <c r="M196" s="161">
        <f t="shared" si="25"/>
        <v>0.17220854196359553</v>
      </c>
      <c r="N196" s="161">
        <f t="shared" si="26"/>
        <v>2.7150948988479303E-2</v>
      </c>
      <c r="O196" s="175">
        <f t="shared" si="27"/>
        <v>0.1357764405067384</v>
      </c>
    </row>
    <row r="197" spans="1:15" x14ac:dyDescent="0.25">
      <c r="A197" s="14" t="s">
        <v>36</v>
      </c>
      <c r="B197" s="174">
        <v>1025</v>
      </c>
      <c r="C197" s="17" t="s">
        <v>248</v>
      </c>
      <c r="D197" s="165" t="s">
        <v>289</v>
      </c>
      <c r="E197" s="165">
        <v>42311</v>
      </c>
      <c r="F197" s="165">
        <f t="shared" si="21"/>
        <v>42311</v>
      </c>
      <c r="G197" s="164">
        <v>8503</v>
      </c>
      <c r="H197" s="163">
        <v>7400</v>
      </c>
      <c r="I197" s="162">
        <v>2660.21</v>
      </c>
      <c r="J197" s="165">
        <f t="shared" si="22"/>
        <v>18563.21</v>
      </c>
      <c r="K197" s="165">
        <f t="shared" si="23"/>
        <v>60874.21</v>
      </c>
      <c r="L197" s="176">
        <f t="shared" si="24"/>
        <v>41.279024390243904</v>
      </c>
      <c r="M197" s="161">
        <f t="shared" si="25"/>
        <v>0.13968148416217641</v>
      </c>
      <c r="N197" s="161">
        <f t="shared" si="26"/>
        <v>0.12156215251089091</v>
      </c>
      <c r="O197" s="175">
        <f t="shared" si="27"/>
        <v>4.370011536905366E-2</v>
      </c>
    </row>
    <row r="198" spans="1:15" x14ac:dyDescent="0.25">
      <c r="A198" s="14" t="s">
        <v>35</v>
      </c>
      <c r="B198" s="174">
        <v>3230</v>
      </c>
      <c r="C198" s="17" t="s">
        <v>247</v>
      </c>
      <c r="D198" s="165">
        <v>67036</v>
      </c>
      <c r="E198" s="165">
        <v>27389.57</v>
      </c>
      <c r="F198" s="165">
        <f t="shared" si="21"/>
        <v>94425.57</v>
      </c>
      <c r="G198" s="164">
        <v>18437</v>
      </c>
      <c r="H198" s="163">
        <v>8075</v>
      </c>
      <c r="I198" s="162">
        <v>20933.3</v>
      </c>
      <c r="J198" s="165">
        <f t="shared" si="22"/>
        <v>114481.3</v>
      </c>
      <c r="K198" s="165">
        <f t="shared" si="23"/>
        <v>141870.87</v>
      </c>
      <c r="L198" s="176">
        <f t="shared" si="24"/>
        <v>29.233922600619199</v>
      </c>
      <c r="M198" s="161">
        <f t="shared" si="25"/>
        <v>0.12995620594981902</v>
      </c>
      <c r="N198" s="161">
        <f t="shared" si="26"/>
        <v>5.6917956448705787E-2</v>
      </c>
      <c r="O198" s="175">
        <f t="shared" si="27"/>
        <v>0.14755178423872356</v>
      </c>
    </row>
    <row r="199" spans="1:15" x14ac:dyDescent="0.25">
      <c r="A199" s="14" t="s">
        <v>34</v>
      </c>
      <c r="B199" s="174">
        <v>2182</v>
      </c>
      <c r="C199" s="17" t="s">
        <v>252</v>
      </c>
      <c r="D199" s="165">
        <v>130677</v>
      </c>
      <c r="E199" s="165">
        <v>14138.300000000001</v>
      </c>
      <c r="F199" s="165">
        <f t="shared" si="21"/>
        <v>144815.29999999999</v>
      </c>
      <c r="G199" s="164">
        <v>16650</v>
      </c>
      <c r="H199" s="163">
        <v>20672.169999999998</v>
      </c>
      <c r="I199" s="162">
        <v>8111.2400000000007</v>
      </c>
      <c r="J199" s="165">
        <f t="shared" si="22"/>
        <v>176110.40999999997</v>
      </c>
      <c r="K199" s="165">
        <f t="shared" si="23"/>
        <v>190248.70999999996</v>
      </c>
      <c r="L199" s="176">
        <f t="shared" si="24"/>
        <v>66.36814848762603</v>
      </c>
      <c r="M199" s="161">
        <f t="shared" si="25"/>
        <v>8.7517019169275859E-2</v>
      </c>
      <c r="N199" s="161">
        <f t="shared" si="26"/>
        <v>0.10865866055018193</v>
      </c>
      <c r="O199" s="175">
        <f t="shared" si="27"/>
        <v>4.263492772171755E-2</v>
      </c>
    </row>
    <row r="200" spans="1:15" x14ac:dyDescent="0.25">
      <c r="A200" s="14" t="s">
        <v>33</v>
      </c>
      <c r="B200" s="174">
        <v>1072</v>
      </c>
      <c r="C200" s="17" t="s">
        <v>247</v>
      </c>
      <c r="D200" s="165">
        <v>14000</v>
      </c>
      <c r="E200" s="165">
        <v>0</v>
      </c>
      <c r="F200" s="165">
        <f t="shared" si="21"/>
        <v>14000</v>
      </c>
      <c r="G200" s="164">
        <v>8503</v>
      </c>
      <c r="H200" s="163">
        <v>3400</v>
      </c>
      <c r="I200" s="162">
        <v>1888.53</v>
      </c>
      <c r="J200" s="165">
        <f t="shared" si="22"/>
        <v>27791.53</v>
      </c>
      <c r="K200" s="165">
        <f t="shared" si="23"/>
        <v>27791.53</v>
      </c>
      <c r="L200" s="176">
        <f t="shared" si="24"/>
        <v>13.059701492537313</v>
      </c>
      <c r="M200" s="161">
        <f t="shared" si="25"/>
        <v>0.30595652704259174</v>
      </c>
      <c r="N200" s="161">
        <f t="shared" si="26"/>
        <v>0.12233943219390944</v>
      </c>
      <c r="O200" s="175">
        <f t="shared" si="27"/>
        <v>6.7953437612106996E-2</v>
      </c>
    </row>
    <row r="201" spans="1:15" x14ac:dyDescent="0.25">
      <c r="A201" s="14" t="s">
        <v>32</v>
      </c>
      <c r="B201" s="174">
        <v>1431</v>
      </c>
      <c r="C201" s="17" t="s">
        <v>252</v>
      </c>
      <c r="D201" s="165">
        <v>17248</v>
      </c>
      <c r="E201" s="165">
        <v>3160</v>
      </c>
      <c r="F201" s="165">
        <f t="shared" si="21"/>
        <v>20408</v>
      </c>
      <c r="G201" s="164">
        <v>16650</v>
      </c>
      <c r="H201" s="163">
        <v>17856.550999999999</v>
      </c>
      <c r="I201" s="162">
        <v>11876.65</v>
      </c>
      <c r="J201" s="165">
        <f t="shared" si="22"/>
        <v>63631.201000000001</v>
      </c>
      <c r="K201" s="165">
        <f t="shared" si="23"/>
        <v>66791.201000000001</v>
      </c>
      <c r="L201" s="176">
        <f t="shared" si="24"/>
        <v>14.26135569531796</v>
      </c>
      <c r="M201" s="161">
        <f t="shared" si="25"/>
        <v>0.24928433312645479</v>
      </c>
      <c r="N201" s="161">
        <f t="shared" si="26"/>
        <v>0.26734885333174352</v>
      </c>
      <c r="O201" s="175">
        <f t="shared" si="27"/>
        <v>0.1778175840856642</v>
      </c>
    </row>
    <row r="202" spans="1:15" x14ac:dyDescent="0.25">
      <c r="A202" s="14" t="s">
        <v>31</v>
      </c>
      <c r="B202" s="174">
        <v>1972</v>
      </c>
      <c r="C202" s="17" t="s">
        <v>254</v>
      </c>
      <c r="D202" s="165">
        <v>80274</v>
      </c>
      <c r="E202" s="165">
        <v>0</v>
      </c>
      <c r="F202" s="165">
        <f t="shared" si="21"/>
        <v>80274</v>
      </c>
      <c r="G202" s="164">
        <v>16650</v>
      </c>
      <c r="H202" s="163">
        <v>93972</v>
      </c>
      <c r="I202" s="162">
        <v>9909</v>
      </c>
      <c r="J202" s="165">
        <f t="shared" si="22"/>
        <v>200805</v>
      </c>
      <c r="K202" s="165">
        <f t="shared" si="23"/>
        <v>200805</v>
      </c>
      <c r="L202" s="176">
        <f t="shared" si="24"/>
        <v>40.706896551724135</v>
      </c>
      <c r="M202" s="161">
        <f t="shared" si="25"/>
        <v>8.2916262045267794E-2</v>
      </c>
      <c r="N202" s="161">
        <f t="shared" si="26"/>
        <v>0.46797639501008442</v>
      </c>
      <c r="O202" s="175">
        <f t="shared" si="27"/>
        <v>4.9346380817210725E-2</v>
      </c>
    </row>
    <row r="203" spans="1:15" x14ac:dyDescent="0.25">
      <c r="A203" s="14" t="s">
        <v>30</v>
      </c>
      <c r="B203" s="174">
        <v>1288</v>
      </c>
      <c r="C203" s="17" t="s">
        <v>251</v>
      </c>
      <c r="D203" s="165">
        <v>6500</v>
      </c>
      <c r="E203" s="165">
        <v>0</v>
      </c>
      <c r="F203" s="165">
        <f t="shared" si="21"/>
        <v>6500</v>
      </c>
      <c r="G203" s="164">
        <v>16650</v>
      </c>
      <c r="H203" s="163">
        <v>10500</v>
      </c>
      <c r="I203" s="162">
        <v>28979.27</v>
      </c>
      <c r="J203" s="165">
        <f t="shared" si="22"/>
        <v>62629.270000000004</v>
      </c>
      <c r="K203" s="165">
        <f t="shared" si="23"/>
        <v>62629.270000000004</v>
      </c>
      <c r="L203" s="176">
        <f t="shared" si="24"/>
        <v>5.0465838509316772</v>
      </c>
      <c r="M203" s="161">
        <f t="shared" si="25"/>
        <v>0.26585013684496084</v>
      </c>
      <c r="N203" s="161">
        <f t="shared" si="26"/>
        <v>0.1676532394517771</v>
      </c>
      <c r="O203" s="175">
        <f t="shared" si="27"/>
        <v>0.46271128499501907</v>
      </c>
    </row>
    <row r="204" spans="1:15" x14ac:dyDescent="0.25">
      <c r="A204" s="14" t="s">
        <v>29</v>
      </c>
      <c r="B204" s="174">
        <v>5758</v>
      </c>
      <c r="C204" s="17" t="s">
        <v>252</v>
      </c>
      <c r="D204" s="165">
        <v>325000</v>
      </c>
      <c r="E204" s="165">
        <v>0</v>
      </c>
      <c r="F204" s="165">
        <f t="shared" si="21"/>
        <v>325000</v>
      </c>
      <c r="G204" s="164">
        <v>32379</v>
      </c>
      <c r="H204" s="163">
        <v>63278.36</v>
      </c>
      <c r="I204" s="162">
        <v>30149.519999999997</v>
      </c>
      <c r="J204" s="165">
        <f t="shared" si="22"/>
        <v>450806.88</v>
      </c>
      <c r="K204" s="165">
        <f t="shared" si="23"/>
        <v>450806.88</v>
      </c>
      <c r="L204" s="176">
        <f t="shared" si="24"/>
        <v>56.443209447724904</v>
      </c>
      <c r="M204" s="161">
        <f t="shared" si="25"/>
        <v>7.1824547132022479E-2</v>
      </c>
      <c r="N204" s="161">
        <f t="shared" si="26"/>
        <v>0.14036689058516588</v>
      </c>
      <c r="O204" s="175">
        <f t="shared" si="27"/>
        <v>6.6879014801193792E-2</v>
      </c>
    </row>
    <row r="205" spans="1:15" x14ac:dyDescent="0.25">
      <c r="A205" s="14" t="s">
        <v>28</v>
      </c>
      <c r="B205" s="174">
        <v>4545</v>
      </c>
      <c r="C205" s="17" t="s">
        <v>252</v>
      </c>
      <c r="D205" s="165" t="s">
        <v>289</v>
      </c>
      <c r="E205" s="165">
        <v>206904.58000000002</v>
      </c>
      <c r="F205" s="165">
        <f t="shared" si="21"/>
        <v>206904.58000000002</v>
      </c>
      <c r="G205" s="164">
        <v>25225</v>
      </c>
      <c r="H205" s="163">
        <v>30501.8</v>
      </c>
      <c r="I205" s="162">
        <v>28898.67</v>
      </c>
      <c r="J205" s="165">
        <f t="shared" si="22"/>
        <v>84625.47</v>
      </c>
      <c r="K205" s="165">
        <f t="shared" si="23"/>
        <v>291530.05</v>
      </c>
      <c r="L205" s="176">
        <f t="shared" si="24"/>
        <v>45.523559955995601</v>
      </c>
      <c r="M205" s="161">
        <f t="shared" si="25"/>
        <v>8.652624317801888E-2</v>
      </c>
      <c r="N205" s="161">
        <f t="shared" si="26"/>
        <v>0.10462660710276694</v>
      </c>
      <c r="O205" s="175">
        <f t="shared" si="27"/>
        <v>9.9127585646831259E-2</v>
      </c>
    </row>
    <row r="206" spans="1:15" x14ac:dyDescent="0.25">
      <c r="A206" s="14" t="s">
        <v>27</v>
      </c>
      <c r="B206" s="174">
        <v>249</v>
      </c>
      <c r="C206" s="17" t="s">
        <v>250</v>
      </c>
      <c r="D206" s="165">
        <v>1000</v>
      </c>
      <c r="E206" s="165">
        <v>0</v>
      </c>
      <c r="F206" s="165">
        <f t="shared" si="21"/>
        <v>1000</v>
      </c>
      <c r="G206" s="164">
        <v>6660</v>
      </c>
      <c r="H206" s="163">
        <v>5000</v>
      </c>
      <c r="I206" s="162">
        <v>772.08</v>
      </c>
      <c r="J206" s="165">
        <f t="shared" si="22"/>
        <v>13432.08</v>
      </c>
      <c r="K206" s="165">
        <f t="shared" si="23"/>
        <v>13432.08</v>
      </c>
      <c r="L206" s="176">
        <f t="shared" si="24"/>
        <v>4.0160642570281126</v>
      </c>
      <c r="M206" s="161">
        <f t="shared" si="25"/>
        <v>0.49582789858309362</v>
      </c>
      <c r="N206" s="161">
        <f t="shared" si="26"/>
        <v>0.37224316710442462</v>
      </c>
      <c r="O206" s="175">
        <f t="shared" si="27"/>
        <v>5.7480300891596836E-2</v>
      </c>
    </row>
    <row r="207" spans="1:15" x14ac:dyDescent="0.25">
      <c r="A207" s="14" t="s">
        <v>26</v>
      </c>
      <c r="B207" s="174">
        <v>1041</v>
      </c>
      <c r="C207" s="17" t="s">
        <v>252</v>
      </c>
      <c r="D207" s="165">
        <v>23618</v>
      </c>
      <c r="E207" s="165">
        <v>0</v>
      </c>
      <c r="F207" s="165">
        <f t="shared" si="21"/>
        <v>23618</v>
      </c>
      <c r="G207" s="164">
        <v>8503</v>
      </c>
      <c r="H207" s="163">
        <v>37029.33</v>
      </c>
      <c r="I207" s="162">
        <v>2316.2089999999998</v>
      </c>
      <c r="J207" s="165">
        <f t="shared" si="22"/>
        <v>71466.539000000004</v>
      </c>
      <c r="K207" s="165">
        <f t="shared" si="23"/>
        <v>71466.539000000004</v>
      </c>
      <c r="L207" s="176">
        <f t="shared" si="24"/>
        <v>22.68780019212296</v>
      </c>
      <c r="M207" s="161">
        <f t="shared" si="25"/>
        <v>0.11897875731746292</v>
      </c>
      <c r="N207" s="161">
        <f t="shared" si="26"/>
        <v>0.51813520730309881</v>
      </c>
      <c r="O207" s="175">
        <f t="shared" si="27"/>
        <v>3.2409698754265963E-2</v>
      </c>
    </row>
    <row r="208" spans="1:15" x14ac:dyDescent="0.25">
      <c r="A208" s="14" t="s">
        <v>25</v>
      </c>
      <c r="B208" s="174">
        <v>290</v>
      </c>
      <c r="C208" s="17" t="s">
        <v>252</v>
      </c>
      <c r="D208" s="165">
        <v>608</v>
      </c>
      <c r="E208" s="165">
        <v>0</v>
      </c>
      <c r="F208" s="165">
        <f t="shared" si="21"/>
        <v>608</v>
      </c>
      <c r="G208" s="164">
        <v>6660</v>
      </c>
      <c r="H208" s="163">
        <v>29911.85</v>
      </c>
      <c r="I208" s="162">
        <v>3377.3099999999995</v>
      </c>
      <c r="J208" s="165">
        <f t="shared" si="22"/>
        <v>40557.159999999996</v>
      </c>
      <c r="K208" s="165">
        <f t="shared" si="23"/>
        <v>40557.159999999996</v>
      </c>
      <c r="L208" s="176">
        <f t="shared" si="24"/>
        <v>2.0965517241379312</v>
      </c>
      <c r="M208" s="161">
        <f t="shared" si="25"/>
        <v>0.16421268155857069</v>
      </c>
      <c r="N208" s="161">
        <f t="shared" si="26"/>
        <v>0.73752328811977963</v>
      </c>
      <c r="O208" s="175">
        <f t="shared" si="27"/>
        <v>8.3272842575762202E-2</v>
      </c>
    </row>
    <row r="209" spans="1:15" x14ac:dyDescent="0.25">
      <c r="A209" s="14" t="s">
        <v>24</v>
      </c>
      <c r="B209" s="174">
        <v>1836</v>
      </c>
      <c r="C209" s="17" t="s">
        <v>251</v>
      </c>
      <c r="D209" s="165">
        <v>87360</v>
      </c>
      <c r="E209" s="165">
        <v>0</v>
      </c>
      <c r="F209" s="165">
        <f t="shared" si="21"/>
        <v>87360</v>
      </c>
      <c r="G209" s="164">
        <v>16650</v>
      </c>
      <c r="H209" s="163">
        <v>13400</v>
      </c>
      <c r="I209" s="162">
        <v>7032.88</v>
      </c>
      <c r="J209" s="165">
        <f t="shared" si="22"/>
        <v>124442.88</v>
      </c>
      <c r="K209" s="165">
        <f t="shared" si="23"/>
        <v>124442.88</v>
      </c>
      <c r="L209" s="176">
        <f t="shared" si="24"/>
        <v>47.58169934640523</v>
      </c>
      <c r="M209" s="161">
        <f t="shared" si="25"/>
        <v>0.13379632486808404</v>
      </c>
      <c r="N209" s="161">
        <f t="shared" si="26"/>
        <v>0.10767992511905863</v>
      </c>
      <c r="O209" s="175">
        <f t="shared" si="27"/>
        <v>5.6514924759054112E-2</v>
      </c>
    </row>
    <row r="210" spans="1:15" x14ac:dyDescent="0.25">
      <c r="A210" s="14" t="s">
        <v>23</v>
      </c>
      <c r="B210" s="174">
        <v>3893</v>
      </c>
      <c r="C210" s="17" t="s">
        <v>251</v>
      </c>
      <c r="D210" s="165">
        <v>79000</v>
      </c>
      <c r="E210" s="165">
        <v>0</v>
      </c>
      <c r="F210" s="165">
        <f t="shared" si="21"/>
        <v>79000</v>
      </c>
      <c r="G210" s="164">
        <v>42480</v>
      </c>
      <c r="H210" s="163">
        <v>0</v>
      </c>
      <c r="I210" s="162">
        <v>483.72</v>
      </c>
      <c r="J210" s="165">
        <f t="shared" si="22"/>
        <v>121963.72</v>
      </c>
      <c r="K210" s="165">
        <f t="shared" si="23"/>
        <v>121963.72</v>
      </c>
      <c r="L210" s="176">
        <f t="shared" si="24"/>
        <v>20.29283329052145</v>
      </c>
      <c r="M210" s="161">
        <f t="shared" si="25"/>
        <v>0.34830029782627159</v>
      </c>
      <c r="N210" s="161">
        <f t="shared" si="26"/>
        <v>0</v>
      </c>
      <c r="O210" s="175">
        <f t="shared" si="27"/>
        <v>3.9660974591460476E-3</v>
      </c>
    </row>
    <row r="211" spans="1:15" x14ac:dyDescent="0.25">
      <c r="A211" s="14" t="s">
        <v>21</v>
      </c>
      <c r="B211" s="174">
        <v>661</v>
      </c>
      <c r="C211" s="17" t="s">
        <v>248</v>
      </c>
      <c r="D211" s="165">
        <v>5958</v>
      </c>
      <c r="E211" s="165">
        <v>1928.59</v>
      </c>
      <c r="F211" s="165">
        <f t="shared" si="21"/>
        <v>7886.59</v>
      </c>
      <c r="G211" s="164">
        <v>8503</v>
      </c>
      <c r="H211" s="163">
        <v>29220</v>
      </c>
      <c r="I211" s="162">
        <v>3605.7000000000003</v>
      </c>
      <c r="J211" s="165">
        <f t="shared" si="22"/>
        <v>47286.7</v>
      </c>
      <c r="K211" s="165">
        <f t="shared" si="23"/>
        <v>49215.289999999994</v>
      </c>
      <c r="L211" s="176">
        <f t="shared" si="24"/>
        <v>11.931301059001512</v>
      </c>
      <c r="M211" s="161">
        <f t="shared" si="25"/>
        <v>0.17277151064232277</v>
      </c>
      <c r="N211" s="161">
        <f t="shared" si="26"/>
        <v>0.59371792790411282</v>
      </c>
      <c r="O211" s="175">
        <f t="shared" si="27"/>
        <v>7.326381699670978E-2</v>
      </c>
    </row>
    <row r="212" spans="1:15" x14ac:dyDescent="0.25">
      <c r="A212" s="14" t="s">
        <v>20</v>
      </c>
      <c r="B212" s="174">
        <v>6289</v>
      </c>
      <c r="C212" s="17" t="s">
        <v>252</v>
      </c>
      <c r="D212" s="165">
        <v>152395</v>
      </c>
      <c r="E212" s="165">
        <v>218127.75</v>
      </c>
      <c r="F212" s="165">
        <f t="shared" si="21"/>
        <v>370522.75</v>
      </c>
      <c r="G212" s="164">
        <v>34904</v>
      </c>
      <c r="H212" s="163">
        <v>151188.95000000001</v>
      </c>
      <c r="I212" s="162">
        <v>65366.399999999994</v>
      </c>
      <c r="J212" s="165">
        <f t="shared" si="22"/>
        <v>403854.35</v>
      </c>
      <c r="K212" s="165">
        <f t="shared" si="23"/>
        <v>621982.1</v>
      </c>
      <c r="L212" s="176">
        <f t="shared" si="24"/>
        <v>58.916004134202574</v>
      </c>
      <c r="M212" s="161">
        <f t="shared" si="25"/>
        <v>5.6117370580278762E-2</v>
      </c>
      <c r="N212" s="161">
        <f t="shared" si="26"/>
        <v>0.24307604672224492</v>
      </c>
      <c r="O212" s="175">
        <f t="shared" si="27"/>
        <v>0.10509369964183857</v>
      </c>
    </row>
    <row r="213" spans="1:15" x14ac:dyDescent="0.25">
      <c r="A213" s="14" t="s">
        <v>19</v>
      </c>
      <c r="B213" s="174">
        <v>789</v>
      </c>
      <c r="C213" s="17" t="s">
        <v>248</v>
      </c>
      <c r="D213" s="165">
        <v>16390</v>
      </c>
      <c r="E213" s="165">
        <v>8071.4599999999991</v>
      </c>
      <c r="F213" s="165">
        <f t="shared" si="21"/>
        <v>24461.46</v>
      </c>
      <c r="G213" s="164">
        <v>8503</v>
      </c>
      <c r="H213" s="163">
        <v>19147.599999999999</v>
      </c>
      <c r="I213" s="162">
        <v>2010.67</v>
      </c>
      <c r="J213" s="165">
        <f t="shared" si="22"/>
        <v>46051.27</v>
      </c>
      <c r="K213" s="165">
        <f t="shared" si="23"/>
        <v>54122.729999999996</v>
      </c>
      <c r="L213" s="176">
        <f t="shared" si="24"/>
        <v>31.003117870722431</v>
      </c>
      <c r="M213" s="161">
        <f t="shared" si="25"/>
        <v>0.15710589617338225</v>
      </c>
      <c r="N213" s="161">
        <f t="shared" si="26"/>
        <v>0.35378111931899964</v>
      </c>
      <c r="O213" s="175">
        <f t="shared" si="27"/>
        <v>3.7150195490877863E-2</v>
      </c>
    </row>
    <row r="214" spans="1:15" x14ac:dyDescent="0.25">
      <c r="A214" s="14" t="s">
        <v>18</v>
      </c>
      <c r="B214" s="174">
        <v>392</v>
      </c>
      <c r="C214" s="17" t="s">
        <v>251</v>
      </c>
      <c r="D214" s="165">
        <v>1500</v>
      </c>
      <c r="E214" s="165">
        <v>0</v>
      </c>
      <c r="F214" s="165">
        <f t="shared" si="21"/>
        <v>1500</v>
      </c>
      <c r="G214" s="164">
        <v>6660</v>
      </c>
      <c r="H214" s="163">
        <v>4541.58</v>
      </c>
      <c r="I214" s="162">
        <v>11191.480000000001</v>
      </c>
      <c r="J214" s="165">
        <f t="shared" si="22"/>
        <v>23893.06</v>
      </c>
      <c r="K214" s="165">
        <f t="shared" si="23"/>
        <v>23893.06</v>
      </c>
      <c r="L214" s="176">
        <f t="shared" si="24"/>
        <v>3.8265306122448979</v>
      </c>
      <c r="M214" s="161">
        <f t="shared" si="25"/>
        <v>0.27874202801985176</v>
      </c>
      <c r="N214" s="161">
        <f t="shared" si="26"/>
        <v>0.19007946240456433</v>
      </c>
      <c r="O214" s="175">
        <f t="shared" si="27"/>
        <v>0.46839877353507675</v>
      </c>
    </row>
    <row r="215" spans="1:15" x14ac:dyDescent="0.25">
      <c r="A215" s="14" t="s">
        <v>17</v>
      </c>
      <c r="B215" s="174">
        <v>255</v>
      </c>
      <c r="C215" s="17" t="s">
        <v>252</v>
      </c>
      <c r="D215" s="165">
        <v>1000</v>
      </c>
      <c r="E215" s="165">
        <v>0</v>
      </c>
      <c r="F215" s="165">
        <f t="shared" si="21"/>
        <v>1000</v>
      </c>
      <c r="G215" s="164">
        <v>6660</v>
      </c>
      <c r="H215" s="163">
        <v>5201</v>
      </c>
      <c r="I215" s="162">
        <v>6357.9</v>
      </c>
      <c r="J215" s="165">
        <f t="shared" si="22"/>
        <v>19218.900000000001</v>
      </c>
      <c r="K215" s="165">
        <f t="shared" si="23"/>
        <v>19218.900000000001</v>
      </c>
      <c r="L215" s="176">
        <f t="shared" si="24"/>
        <v>3.9215686274509802</v>
      </c>
      <c r="M215" s="161">
        <f t="shared" si="25"/>
        <v>0.34653388071117491</v>
      </c>
      <c r="N215" s="161">
        <f t="shared" si="26"/>
        <v>0.27061902606288601</v>
      </c>
      <c r="O215" s="175">
        <f t="shared" si="27"/>
        <v>0.33081497900504186</v>
      </c>
    </row>
    <row r="216" spans="1:15" x14ac:dyDescent="0.25">
      <c r="A216" s="14" t="s">
        <v>16</v>
      </c>
      <c r="B216" s="174">
        <v>1410</v>
      </c>
      <c r="C216" s="17" t="s">
        <v>254</v>
      </c>
      <c r="D216" s="165">
        <v>9758</v>
      </c>
      <c r="E216" s="165">
        <v>0</v>
      </c>
      <c r="F216" s="165">
        <f t="shared" si="21"/>
        <v>9758</v>
      </c>
      <c r="G216" s="164">
        <v>33000</v>
      </c>
      <c r="H216" s="163">
        <v>35247</v>
      </c>
      <c r="I216" s="162">
        <v>2232.54</v>
      </c>
      <c r="J216" s="165">
        <f t="shared" si="22"/>
        <v>80237.539999999994</v>
      </c>
      <c r="K216" s="165">
        <f t="shared" si="23"/>
        <v>80237.539999999994</v>
      </c>
      <c r="L216" s="176">
        <f t="shared" si="24"/>
        <v>6.9205673758865247</v>
      </c>
      <c r="M216" s="161">
        <f t="shared" si="25"/>
        <v>0.41127881039224284</v>
      </c>
      <c r="N216" s="161">
        <f t="shared" si="26"/>
        <v>0.43928315848167832</v>
      </c>
      <c r="O216" s="175">
        <f t="shared" si="27"/>
        <v>2.7824133192518117E-2</v>
      </c>
    </row>
    <row r="217" spans="1:15" x14ac:dyDescent="0.25">
      <c r="A217" s="14" t="s">
        <v>15</v>
      </c>
      <c r="B217" s="174">
        <f>5147+7644</f>
        <v>12791</v>
      </c>
      <c r="C217" s="17" t="s">
        <v>248</v>
      </c>
      <c r="D217" s="165">
        <v>130050</v>
      </c>
      <c r="E217" s="165">
        <v>19758</v>
      </c>
      <c r="F217" s="165">
        <f t="shared" si="21"/>
        <v>149808</v>
      </c>
      <c r="G217" s="164">
        <v>69282</v>
      </c>
      <c r="H217" s="163">
        <v>135234</v>
      </c>
      <c r="I217" s="162">
        <v>45280</v>
      </c>
      <c r="J217" s="165">
        <f t="shared" si="22"/>
        <v>379846</v>
      </c>
      <c r="K217" s="165">
        <f t="shared" si="23"/>
        <v>399604</v>
      </c>
      <c r="L217" s="176">
        <f t="shared" si="24"/>
        <v>11.711984989445703</v>
      </c>
      <c r="M217" s="161">
        <f t="shared" si="25"/>
        <v>0.17337664287644769</v>
      </c>
      <c r="N217" s="161">
        <f t="shared" si="26"/>
        <v>0.33842003583547714</v>
      </c>
      <c r="O217" s="175">
        <f t="shared" si="27"/>
        <v>0.11331217905726669</v>
      </c>
    </row>
    <row r="218" spans="1:15" x14ac:dyDescent="0.25">
      <c r="A218" s="14" t="s">
        <v>14</v>
      </c>
      <c r="B218" s="174">
        <v>12621</v>
      </c>
      <c r="C218" s="17" t="s">
        <v>248</v>
      </c>
      <c r="D218" s="165">
        <v>612874</v>
      </c>
      <c r="E218" s="165">
        <v>0</v>
      </c>
      <c r="F218" s="165">
        <f t="shared" si="21"/>
        <v>612874</v>
      </c>
      <c r="G218" s="164">
        <v>70047</v>
      </c>
      <c r="H218" s="163">
        <v>78488</v>
      </c>
      <c r="I218" s="162">
        <v>42844</v>
      </c>
      <c r="J218" s="165">
        <f t="shared" si="22"/>
        <v>804253</v>
      </c>
      <c r="K218" s="165">
        <f t="shared" si="23"/>
        <v>804253</v>
      </c>
      <c r="L218" s="176">
        <f t="shared" si="24"/>
        <v>48.559860549877186</v>
      </c>
      <c r="M218" s="161">
        <f t="shared" si="25"/>
        <v>8.709572733953122E-2</v>
      </c>
      <c r="N218" s="161">
        <f t="shared" si="26"/>
        <v>9.7591180884622125E-2</v>
      </c>
      <c r="O218" s="175">
        <f t="shared" si="27"/>
        <v>5.3271793826072146E-2</v>
      </c>
    </row>
    <row r="219" spans="1:15" x14ac:dyDescent="0.25">
      <c r="A219" s="14" t="s">
        <v>13</v>
      </c>
      <c r="B219" s="174">
        <v>10866</v>
      </c>
      <c r="C219" s="17" t="s">
        <v>248</v>
      </c>
      <c r="D219" s="165">
        <v>67806</v>
      </c>
      <c r="E219" s="165">
        <v>0</v>
      </c>
      <c r="F219" s="165">
        <f t="shared" si="21"/>
        <v>67806</v>
      </c>
      <c r="G219" s="164">
        <v>60307</v>
      </c>
      <c r="H219" s="163">
        <v>0</v>
      </c>
      <c r="I219" s="162">
        <v>0</v>
      </c>
      <c r="J219" s="165">
        <f t="shared" si="22"/>
        <v>128113</v>
      </c>
      <c r="K219" s="165">
        <f t="shared" si="23"/>
        <v>128113</v>
      </c>
      <c r="L219" s="176">
        <f t="shared" si="24"/>
        <v>6.2401987852015459</v>
      </c>
      <c r="M219" s="161">
        <f t="shared" si="25"/>
        <v>0.47073286863940428</v>
      </c>
      <c r="N219" s="161">
        <f t="shared" si="26"/>
        <v>0</v>
      </c>
      <c r="O219" s="175">
        <f t="shared" si="27"/>
        <v>0</v>
      </c>
    </row>
    <row r="220" spans="1:15" x14ac:dyDescent="0.25">
      <c r="A220" s="14" t="s">
        <v>12</v>
      </c>
      <c r="B220" s="174">
        <v>10574</v>
      </c>
      <c r="C220" s="17" t="s">
        <v>248</v>
      </c>
      <c r="D220" s="165">
        <v>237995</v>
      </c>
      <c r="E220" s="165">
        <v>41880.79</v>
      </c>
      <c r="F220" s="165">
        <f t="shared" si="21"/>
        <v>279875.78999999998</v>
      </c>
      <c r="G220" s="164">
        <v>58685</v>
      </c>
      <c r="H220" s="163">
        <v>65552.97</v>
      </c>
      <c r="I220" s="162">
        <v>15159.7</v>
      </c>
      <c r="J220" s="165">
        <f t="shared" si="22"/>
        <v>377392.67</v>
      </c>
      <c r="K220" s="165">
        <f t="shared" si="23"/>
        <v>419273.46</v>
      </c>
      <c r="L220" s="176">
        <f t="shared" si="24"/>
        <v>26.468298657083409</v>
      </c>
      <c r="M220" s="161">
        <f t="shared" si="25"/>
        <v>0.13996831566682041</v>
      </c>
      <c r="N220" s="161">
        <f t="shared" si="26"/>
        <v>0.15634896136760004</v>
      </c>
      <c r="O220" s="175">
        <f t="shared" si="27"/>
        <v>3.6157070375978484E-2</v>
      </c>
    </row>
    <row r="221" spans="1:15" x14ac:dyDescent="0.25">
      <c r="A221" s="14" t="s">
        <v>11</v>
      </c>
      <c r="B221" s="174">
        <v>125032</v>
      </c>
      <c r="C221" s="17" t="s">
        <v>250</v>
      </c>
      <c r="D221" s="165">
        <v>5100000</v>
      </c>
      <c r="E221" s="165">
        <v>0</v>
      </c>
      <c r="F221" s="165">
        <f t="shared" si="21"/>
        <v>5100000</v>
      </c>
      <c r="G221" s="164">
        <v>646059</v>
      </c>
      <c r="H221" s="163">
        <v>0</v>
      </c>
      <c r="I221" s="162">
        <v>266608</v>
      </c>
      <c r="J221" s="165">
        <f t="shared" si="22"/>
        <v>6012667</v>
      </c>
      <c r="K221" s="165">
        <f t="shared" si="23"/>
        <v>6012667</v>
      </c>
      <c r="L221" s="176">
        <f t="shared" si="24"/>
        <v>40.789557873184464</v>
      </c>
      <c r="M221" s="161">
        <f t="shared" si="25"/>
        <v>0.10744965586818628</v>
      </c>
      <c r="N221" s="161">
        <f t="shared" si="26"/>
        <v>0</v>
      </c>
      <c r="O221" s="175">
        <f t="shared" si="27"/>
        <v>4.4341055308734043E-2</v>
      </c>
    </row>
    <row r="222" spans="1:15" x14ac:dyDescent="0.25">
      <c r="A222" s="14" t="s">
        <v>10</v>
      </c>
      <c r="B222" s="174">
        <v>4612</v>
      </c>
      <c r="C222" s="17" t="s">
        <v>248</v>
      </c>
      <c r="D222" s="165">
        <v>184000</v>
      </c>
      <c r="E222" s="165">
        <v>0</v>
      </c>
      <c r="F222" s="165">
        <f t="shared" si="21"/>
        <v>184000</v>
      </c>
      <c r="G222" s="164">
        <v>25597</v>
      </c>
      <c r="H222" s="163">
        <v>0</v>
      </c>
      <c r="I222" s="162">
        <v>6761.86</v>
      </c>
      <c r="J222" s="165">
        <f t="shared" si="22"/>
        <v>216358.86</v>
      </c>
      <c r="K222" s="165">
        <f t="shared" si="23"/>
        <v>216358.86</v>
      </c>
      <c r="L222" s="176">
        <f t="shared" si="24"/>
        <v>39.895923677363399</v>
      </c>
      <c r="M222" s="161">
        <f t="shared" si="25"/>
        <v>0.11830807391016944</v>
      </c>
      <c r="N222" s="161">
        <f t="shared" si="26"/>
        <v>0</v>
      </c>
      <c r="O222" s="175">
        <f t="shared" si="27"/>
        <v>3.1252984046967157E-2</v>
      </c>
    </row>
    <row r="223" spans="1:15" x14ac:dyDescent="0.25">
      <c r="A223" s="14" t="s">
        <v>9</v>
      </c>
      <c r="B223" s="174">
        <v>10469</v>
      </c>
      <c r="C223" s="17" t="s">
        <v>248</v>
      </c>
      <c r="D223" s="165">
        <v>526650</v>
      </c>
      <c r="E223" s="165">
        <v>0</v>
      </c>
      <c r="F223" s="165">
        <f t="shared" si="21"/>
        <v>526650</v>
      </c>
      <c r="G223" s="164">
        <v>58103</v>
      </c>
      <c r="H223" s="163">
        <v>10787</v>
      </c>
      <c r="I223" s="162">
        <v>19690</v>
      </c>
      <c r="J223" s="165">
        <f t="shared" si="22"/>
        <v>615230</v>
      </c>
      <c r="K223" s="165">
        <f t="shared" si="23"/>
        <v>615230</v>
      </c>
      <c r="L223" s="176">
        <f t="shared" si="24"/>
        <v>50.305664342344066</v>
      </c>
      <c r="M223" s="161">
        <f t="shared" si="25"/>
        <v>9.4441103327210965E-2</v>
      </c>
      <c r="N223" s="161">
        <f t="shared" si="26"/>
        <v>1.7533280236659461E-2</v>
      </c>
      <c r="O223" s="175">
        <f t="shared" si="27"/>
        <v>3.2004291078133379E-2</v>
      </c>
    </row>
    <row r="224" spans="1:15" x14ac:dyDescent="0.25">
      <c r="A224" s="14" t="s">
        <v>8</v>
      </c>
      <c r="B224" s="174">
        <v>178</v>
      </c>
      <c r="C224" s="17" t="s">
        <v>247</v>
      </c>
      <c r="D224" s="165">
        <v>2573</v>
      </c>
      <c r="E224" s="165">
        <v>1000</v>
      </c>
      <c r="F224" s="165">
        <f t="shared" si="21"/>
        <v>3573</v>
      </c>
      <c r="G224" s="164">
        <v>6660</v>
      </c>
      <c r="H224" s="163">
        <v>9517.67</v>
      </c>
      <c r="I224" s="162">
        <v>834.93000000000006</v>
      </c>
      <c r="J224" s="165">
        <f t="shared" si="22"/>
        <v>19585.599999999999</v>
      </c>
      <c r="K224" s="165">
        <f t="shared" si="23"/>
        <v>20585.599999999999</v>
      </c>
      <c r="L224" s="176">
        <f t="shared" si="24"/>
        <v>20.073033707865168</v>
      </c>
      <c r="M224" s="161">
        <f t="shared" si="25"/>
        <v>0.32352712575781128</v>
      </c>
      <c r="N224" s="161">
        <f t="shared" si="26"/>
        <v>0.46234600886056276</v>
      </c>
      <c r="O224" s="175">
        <f t="shared" si="27"/>
        <v>4.0558934400746156E-2</v>
      </c>
    </row>
    <row r="225" spans="1:15" x14ac:dyDescent="0.25">
      <c r="A225" s="154"/>
      <c r="B225" s="153"/>
      <c r="C225" s="117"/>
      <c r="D225" s="152"/>
      <c r="E225" s="152"/>
      <c r="F225" s="117"/>
      <c r="G225" s="151"/>
      <c r="H225" s="151"/>
      <c r="I225" s="151"/>
      <c r="J225" s="151"/>
      <c r="K225" s="151"/>
      <c r="L225" s="151"/>
      <c r="M225" s="151"/>
      <c r="N225" s="151"/>
      <c r="O225" s="150"/>
    </row>
    <row r="226" spans="1:15" x14ac:dyDescent="0.25">
      <c r="A226" s="132" t="s">
        <v>282</v>
      </c>
      <c r="B226" s="133">
        <f>SUBTOTAL(9,B2:B224)</f>
        <v>3709660</v>
      </c>
      <c r="C226" s="133">
        <f>SUBTOTAL(3,C2:C225)</f>
        <v>223</v>
      </c>
      <c r="D226" s="145">
        <f t="shared" ref="D226:E226" si="28">SUBTOTAL(9,D2:D224)</f>
        <v>140025406</v>
      </c>
      <c r="E226" s="145">
        <f t="shared" si="28"/>
        <v>3369450.8960000002</v>
      </c>
      <c r="F226" s="145">
        <f t="shared" ref="F226:I226" si="29">SUBTOTAL(9,F2:F224)</f>
        <v>143394856.89600003</v>
      </c>
      <c r="G226" s="145">
        <f t="shared" si="29"/>
        <v>20921938.640000001</v>
      </c>
      <c r="H226" s="145">
        <f t="shared" si="29"/>
        <v>10292885.414999997</v>
      </c>
      <c r="I226" s="145">
        <f t="shared" si="29"/>
        <v>11639718.948999997</v>
      </c>
      <c r="J226" s="145">
        <f t="shared" ref="J226:K226" si="30">SUBTOTAL(9,J2:J224)</f>
        <v>182879949.00399989</v>
      </c>
      <c r="K226" s="145">
        <f t="shared" si="30"/>
        <v>186249399.90000004</v>
      </c>
      <c r="L226" s="142">
        <f>F226/B226</f>
        <v>38.654447279804629</v>
      </c>
      <c r="M226" s="149">
        <f t="shared" ref="M226" si="31">G226/K226</f>
        <v>0.11233291839454672</v>
      </c>
      <c r="N226" s="149">
        <f t="shared" ref="N226" si="32">H226/K226</f>
        <v>5.5263992370050023E-2</v>
      </c>
      <c r="O226" s="170">
        <f t="shared" ref="O226" si="33">I226/K226</f>
        <v>6.2495336657457844E-2</v>
      </c>
    </row>
    <row r="227" spans="1:15" x14ac:dyDescent="0.25">
      <c r="A227" s="61" t="s">
        <v>283</v>
      </c>
      <c r="B227" s="62">
        <f>SUBTOTAL(1,B2:B224)</f>
        <v>16635.246636771299</v>
      </c>
      <c r="C227" s="62"/>
      <c r="D227" s="146">
        <f t="shared" ref="D227:E227" si="34">SUBTOTAL(1,D2:D224)</f>
        <v>663627.51658767776</v>
      </c>
      <c r="E227" s="146">
        <f t="shared" si="34"/>
        <v>15177.70673873874</v>
      </c>
      <c r="F227" s="146">
        <f t="shared" ref="F227:I227" si="35">SUBTOTAL(1,F2:F224)</f>
        <v>643026.26410762349</v>
      </c>
      <c r="G227" s="146">
        <f t="shared" si="35"/>
        <v>94242.966846846844</v>
      </c>
      <c r="H227" s="146">
        <f t="shared" si="35"/>
        <v>46364.348716216206</v>
      </c>
      <c r="I227" s="146">
        <f t="shared" si="35"/>
        <v>52431.166436936925</v>
      </c>
      <c r="J227" s="146">
        <f t="shared" ref="J227:K227" si="36">SUBTOTAL(1,J2:J224)</f>
        <v>823783.55407207157</v>
      </c>
      <c r="K227" s="146">
        <f t="shared" si="36"/>
        <v>838961.26081081096</v>
      </c>
      <c r="L227" s="143">
        <f t="shared" ref="L227:O227" si="37">SUBTOTAL(1,L2:L224)</f>
        <v>25.078126757505867</v>
      </c>
      <c r="M227" s="65">
        <f t="shared" si="37"/>
        <v>0.19169089567487146</v>
      </c>
      <c r="N227" s="65">
        <f t="shared" si="37"/>
        <v>0.23676294511801094</v>
      </c>
      <c r="O227" s="156">
        <f t="shared" si="37"/>
        <v>0.13397684135144247</v>
      </c>
    </row>
    <row r="228" spans="1:15" x14ac:dyDescent="0.25">
      <c r="A228" s="68" t="s">
        <v>284</v>
      </c>
      <c r="B228" s="69">
        <f>MEDIAN(B2:B224)</f>
        <v>1836</v>
      </c>
      <c r="C228" s="69"/>
      <c r="D228" s="147">
        <f t="shared" ref="D228:E228" si="38">MEDIAN(D2:D224)</f>
        <v>35000</v>
      </c>
      <c r="E228" s="147">
        <f t="shared" si="38"/>
        <v>0</v>
      </c>
      <c r="F228" s="147">
        <f t="shared" ref="F228:I228" si="39">MEDIAN(F2:F224)</f>
        <v>38714.559999999998</v>
      </c>
      <c r="G228" s="147">
        <f t="shared" si="39"/>
        <v>16650</v>
      </c>
      <c r="H228" s="147">
        <f t="shared" si="39"/>
        <v>16122.365</v>
      </c>
      <c r="I228" s="147">
        <f t="shared" si="39"/>
        <v>11730.89</v>
      </c>
      <c r="J228" s="147">
        <f t="shared" ref="J228:K228" si="40">MEDIAN(J2:J224)</f>
        <v>83450.584999999992</v>
      </c>
      <c r="K228" s="147">
        <f t="shared" si="40"/>
        <v>95484.82</v>
      </c>
      <c r="L228" s="144">
        <f t="shared" ref="L228:O228" si="41">MEDIAN(L2:L224)</f>
        <v>20.221915968592953</v>
      </c>
      <c r="M228" s="171">
        <f t="shared" si="41"/>
        <v>0.15713649962900542</v>
      </c>
      <c r="N228" s="171">
        <f t="shared" si="41"/>
        <v>0.19132956764735887</v>
      </c>
      <c r="O228" s="155">
        <f t="shared" si="41"/>
        <v>9.7488200983462753E-2</v>
      </c>
    </row>
  </sheetData>
  <autoFilter ref="A1:O224"/>
  <printOptions horizontalCentered="1" gridLines="1"/>
  <pageMargins left="0.5" right="0.5" top="1" bottom="0.5" header="0.5" footer="0.25"/>
  <pageSetup orientation="landscape" r:id="rId1"/>
  <headerFooter>
    <oddHeader>&amp;L&amp;G&amp;C&amp;12 2015 Financial Data
Municipal Boards - Revenue</oddHeader>
  </headerFooter>
  <ignoredErrors>
    <ignoredError sqref="L226" formula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8"/>
  <sheetViews>
    <sheetView tabSelected="1" workbookViewId="0">
      <pane xSplit="1" ySplit="1" topLeftCell="B212" activePane="bottomRight" state="frozen"/>
      <selection pane="topRight" activeCell="B1" sqref="B1"/>
      <selection pane="bottomLeft" activeCell="A2" sqref="A2"/>
      <selection pane="bottomRight" activeCell="S226" sqref="S226"/>
    </sheetView>
  </sheetViews>
  <sheetFormatPr defaultRowHeight="13.2" x14ac:dyDescent="0.25"/>
  <cols>
    <col min="1" max="1" width="24.5546875" bestFit="1" customWidth="1"/>
    <col min="2" max="2" width="10.88671875" customWidth="1"/>
    <col min="3" max="3" width="11.21875" bestFit="1" customWidth="1"/>
    <col min="4" max="4" width="14.6640625" style="172" customWidth="1"/>
    <col min="5" max="5" width="14.6640625" style="326" customWidth="1"/>
    <col min="6" max="7" width="16.33203125" bestFit="1" customWidth="1"/>
    <col min="8" max="9" width="13.5546875" bestFit="1" customWidth="1"/>
    <col min="10" max="10" width="16.33203125" bestFit="1" customWidth="1"/>
    <col min="11" max="11" width="13.5546875" bestFit="1" customWidth="1"/>
    <col min="12" max="12" width="15.33203125" bestFit="1" customWidth="1"/>
    <col min="13" max="13" width="13.5546875" bestFit="1" customWidth="1"/>
    <col min="14" max="14" width="17.5546875" bestFit="1" customWidth="1"/>
    <col min="15" max="15" width="15.21875" bestFit="1" customWidth="1"/>
    <col min="16" max="16" width="15.33203125" bestFit="1" customWidth="1"/>
    <col min="17" max="17" width="13.5546875" bestFit="1" customWidth="1"/>
    <col min="18" max="18" width="15.21875" bestFit="1" customWidth="1"/>
    <col min="19" max="19" width="17.5546875" bestFit="1" customWidth="1"/>
    <col min="22" max="22" width="11.6640625" bestFit="1" customWidth="1"/>
  </cols>
  <sheetData>
    <row r="1" spans="1:23" ht="55.2" x14ac:dyDescent="0.25">
      <c r="A1" s="5" t="s">
        <v>244</v>
      </c>
      <c r="B1" s="180" t="s">
        <v>243</v>
      </c>
      <c r="C1" s="8" t="s">
        <v>245</v>
      </c>
      <c r="D1" s="8" t="s">
        <v>303</v>
      </c>
      <c r="E1" s="8" t="s">
        <v>304</v>
      </c>
      <c r="F1" s="350" t="s">
        <v>305</v>
      </c>
      <c r="G1" s="323" t="s">
        <v>306</v>
      </c>
      <c r="H1" s="323" t="s">
        <v>307</v>
      </c>
      <c r="I1" s="323" t="s">
        <v>308</v>
      </c>
      <c r="J1" s="320" t="s">
        <v>309</v>
      </c>
      <c r="K1" s="320" t="s">
        <v>310</v>
      </c>
      <c r="L1" s="320" t="s">
        <v>311</v>
      </c>
      <c r="M1" s="323" t="s">
        <v>312</v>
      </c>
      <c r="N1" s="322" t="s">
        <v>313</v>
      </c>
      <c r="O1" s="322" t="s">
        <v>314</v>
      </c>
      <c r="P1" s="343" t="s">
        <v>315</v>
      </c>
      <c r="Q1" s="323" t="s">
        <v>316</v>
      </c>
      <c r="R1" s="323" t="s">
        <v>317</v>
      </c>
      <c r="S1" s="320" t="s">
        <v>318</v>
      </c>
      <c r="T1" s="322" t="s">
        <v>319</v>
      </c>
      <c r="U1" s="322" t="s">
        <v>320</v>
      </c>
      <c r="V1" s="318" t="s">
        <v>321</v>
      </c>
      <c r="W1" s="321" t="s">
        <v>322</v>
      </c>
    </row>
    <row r="2" spans="1:23" ht="13.8" x14ac:dyDescent="0.25">
      <c r="A2" s="14" t="s">
        <v>232</v>
      </c>
      <c r="B2" s="181">
        <v>495</v>
      </c>
      <c r="C2" s="17" t="s">
        <v>247</v>
      </c>
      <c r="D2" s="334">
        <v>7298.71</v>
      </c>
      <c r="E2" s="164">
        <v>0</v>
      </c>
      <c r="F2" s="159">
        <v>0</v>
      </c>
      <c r="G2" s="330">
        <v>611.2199999999998</v>
      </c>
      <c r="H2" s="164">
        <v>1000</v>
      </c>
      <c r="I2" s="317">
        <v>0</v>
      </c>
      <c r="J2" s="159">
        <v>200</v>
      </c>
      <c r="K2" s="317">
        <v>0</v>
      </c>
      <c r="L2" s="159">
        <v>2227.5</v>
      </c>
      <c r="M2" s="164">
        <v>0</v>
      </c>
      <c r="N2" s="317">
        <f>SUM(D2,F2,G2,H2,J2,L2)</f>
        <v>11337.43</v>
      </c>
      <c r="O2" s="317">
        <f>SUM(E2,I2,K2,M2)</f>
        <v>0</v>
      </c>
      <c r="P2" s="159">
        <v>427.31</v>
      </c>
      <c r="Q2" s="317">
        <v>0</v>
      </c>
      <c r="R2" s="342">
        <v>0</v>
      </c>
      <c r="S2" s="317">
        <f>SUM(N2:R2)</f>
        <v>11764.74</v>
      </c>
      <c r="T2" s="161">
        <f>(D2+E2)/S2</f>
        <v>0.62038855087320244</v>
      </c>
      <c r="U2" s="346">
        <f>F2/S2</f>
        <v>0</v>
      </c>
      <c r="V2" s="319">
        <f>N2/B2</f>
        <v>22.903898989898991</v>
      </c>
      <c r="W2" s="344">
        <f>F2/B2</f>
        <v>0</v>
      </c>
    </row>
    <row r="3" spans="1:23" ht="13.8" x14ac:dyDescent="0.25">
      <c r="A3" s="14" t="s">
        <v>231</v>
      </c>
      <c r="B3" s="181">
        <v>653</v>
      </c>
      <c r="C3" s="17" t="s">
        <v>247</v>
      </c>
      <c r="D3" s="334">
        <v>12566.51</v>
      </c>
      <c r="E3" s="164">
        <v>0</v>
      </c>
      <c r="F3" s="159">
        <v>885.91000000000008</v>
      </c>
      <c r="G3" s="330">
        <v>347.7</v>
      </c>
      <c r="H3" s="164">
        <v>0</v>
      </c>
      <c r="I3" s="317">
        <v>0</v>
      </c>
      <c r="J3" s="159">
        <v>0</v>
      </c>
      <c r="K3" s="317">
        <v>0</v>
      </c>
      <c r="L3" s="159">
        <v>2938.5</v>
      </c>
      <c r="M3" s="164">
        <v>0</v>
      </c>
      <c r="N3" s="317">
        <f t="shared" ref="N3:N66" si="0">SUM(D3,F3,G3,H3,J3,L3)</f>
        <v>16738.620000000003</v>
      </c>
      <c r="O3" s="317">
        <f t="shared" ref="O3:O66" si="1">SUM(E3,I3,K3,M3)</f>
        <v>0</v>
      </c>
      <c r="P3" s="159">
        <v>1130.8499999999999</v>
      </c>
      <c r="Q3" s="317">
        <v>0</v>
      </c>
      <c r="R3" s="342">
        <v>0</v>
      </c>
      <c r="S3" s="317">
        <f t="shared" ref="S3:S66" si="2">SUM(N3:R3)</f>
        <v>17869.47</v>
      </c>
      <c r="T3" s="161">
        <f t="shared" ref="T3:T66" si="3">(D3+E3)/S3</f>
        <v>0.70323909998449863</v>
      </c>
      <c r="U3" s="346">
        <f t="shared" ref="U3:U66" si="4">F3/S3</f>
        <v>4.9576736187475066E-2</v>
      </c>
      <c r="V3" s="319">
        <f t="shared" ref="V3:V66" si="5">N3/B3</f>
        <v>25.633415007656971</v>
      </c>
      <c r="W3" s="344">
        <f t="shared" ref="W3:W66" si="6">F3/B3</f>
        <v>1.3566768759571211</v>
      </c>
    </row>
    <row r="4" spans="1:23" ht="13.8" x14ac:dyDescent="0.25">
      <c r="A4" s="14" t="s">
        <v>230</v>
      </c>
      <c r="B4" s="181">
        <v>58690</v>
      </c>
      <c r="C4" s="17" t="s">
        <v>247</v>
      </c>
      <c r="D4" s="334">
        <v>1524869</v>
      </c>
      <c r="E4" s="164">
        <v>0</v>
      </c>
      <c r="F4" s="159">
        <v>22380</v>
      </c>
      <c r="G4" s="330">
        <v>87109</v>
      </c>
      <c r="H4" s="164">
        <v>0</v>
      </c>
      <c r="I4" s="317">
        <v>0</v>
      </c>
      <c r="J4" s="159">
        <v>206959</v>
      </c>
      <c r="K4" s="317">
        <v>0</v>
      </c>
      <c r="L4" s="159">
        <v>247010</v>
      </c>
      <c r="M4" s="164">
        <v>0</v>
      </c>
      <c r="N4" s="317">
        <f t="shared" si="0"/>
        <v>2088327</v>
      </c>
      <c r="O4" s="317">
        <f t="shared" si="1"/>
        <v>0</v>
      </c>
      <c r="P4" s="159">
        <v>6188</v>
      </c>
      <c r="Q4" s="317">
        <v>0</v>
      </c>
      <c r="R4" s="342">
        <v>69893</v>
      </c>
      <c r="S4" s="317">
        <f t="shared" si="2"/>
        <v>2164408</v>
      </c>
      <c r="T4" s="161">
        <f t="shared" si="3"/>
        <v>0.70452012744362436</v>
      </c>
      <c r="U4" s="346">
        <f t="shared" si="4"/>
        <v>1.0340009831787723E-2</v>
      </c>
      <c r="V4" s="319">
        <f t="shared" si="5"/>
        <v>35.582330891122851</v>
      </c>
      <c r="W4" s="344">
        <f t="shared" si="6"/>
        <v>0.38132560913273128</v>
      </c>
    </row>
    <row r="5" spans="1:23" ht="13.8" x14ac:dyDescent="0.25">
      <c r="A5" s="14" t="s">
        <v>229</v>
      </c>
      <c r="B5" s="181">
        <v>865</v>
      </c>
      <c r="C5" s="17" t="s">
        <v>248</v>
      </c>
      <c r="D5" s="334">
        <v>64350.529999999992</v>
      </c>
      <c r="E5" s="164">
        <v>0</v>
      </c>
      <c r="F5" s="159">
        <v>4087.04</v>
      </c>
      <c r="G5" s="330">
        <v>6475.7300000000005</v>
      </c>
      <c r="H5" s="164">
        <v>0</v>
      </c>
      <c r="I5" s="317">
        <v>0</v>
      </c>
      <c r="J5" s="159">
        <v>5006.62</v>
      </c>
      <c r="K5" s="317">
        <v>0</v>
      </c>
      <c r="L5" s="159">
        <v>0</v>
      </c>
      <c r="M5" s="164">
        <v>0</v>
      </c>
      <c r="N5" s="317">
        <f t="shared" si="0"/>
        <v>79919.919999999984</v>
      </c>
      <c r="O5" s="317">
        <f t="shared" si="1"/>
        <v>0</v>
      </c>
      <c r="P5" s="159">
        <v>4149.1900000000005</v>
      </c>
      <c r="Q5" s="317">
        <v>0</v>
      </c>
      <c r="R5" s="342">
        <v>0</v>
      </c>
      <c r="S5" s="317">
        <f t="shared" si="2"/>
        <v>84069.109999999986</v>
      </c>
      <c r="T5" s="161">
        <f t="shared" si="3"/>
        <v>0.76544797488637628</v>
      </c>
      <c r="U5" s="346">
        <f t="shared" si="4"/>
        <v>4.8615240484882027E-2</v>
      </c>
      <c r="V5" s="319">
        <f t="shared" si="5"/>
        <v>92.392971098265875</v>
      </c>
      <c r="W5" s="344">
        <f t="shared" si="6"/>
        <v>4.724901734104046</v>
      </c>
    </row>
    <row r="6" spans="1:23" ht="13.8" x14ac:dyDescent="0.25">
      <c r="A6" s="14" t="s">
        <v>228</v>
      </c>
      <c r="B6" s="181">
        <v>830</v>
      </c>
      <c r="C6" s="17" t="s">
        <v>249</v>
      </c>
      <c r="D6" s="334">
        <v>26983.77</v>
      </c>
      <c r="E6" s="164">
        <v>0</v>
      </c>
      <c r="F6" s="159">
        <v>748.93</v>
      </c>
      <c r="G6" s="330">
        <v>2106.6200000000003</v>
      </c>
      <c r="H6" s="164">
        <v>241.5</v>
      </c>
      <c r="I6" s="317">
        <v>0</v>
      </c>
      <c r="J6" s="159">
        <v>322.72000000000003</v>
      </c>
      <c r="K6" s="317">
        <v>6840</v>
      </c>
      <c r="L6" s="159">
        <v>19.75</v>
      </c>
      <c r="M6" s="164">
        <v>0</v>
      </c>
      <c r="N6" s="317">
        <f t="shared" si="0"/>
        <v>30423.29</v>
      </c>
      <c r="O6" s="317">
        <f t="shared" si="1"/>
        <v>6840</v>
      </c>
      <c r="P6" s="159">
        <v>0</v>
      </c>
      <c r="Q6" s="317">
        <v>0</v>
      </c>
      <c r="R6" s="342">
        <v>0</v>
      </c>
      <c r="S6" s="317">
        <f t="shared" si="2"/>
        <v>37263.29</v>
      </c>
      <c r="T6" s="161">
        <f t="shared" si="3"/>
        <v>0.72413815312603902</v>
      </c>
      <c r="U6" s="346">
        <f t="shared" si="4"/>
        <v>2.0098332702238583E-2</v>
      </c>
      <c r="V6" s="319">
        <f t="shared" si="5"/>
        <v>36.65456626506024</v>
      </c>
      <c r="W6" s="344">
        <f t="shared" si="6"/>
        <v>0.90232530120481924</v>
      </c>
    </row>
    <row r="7" spans="1:23" ht="13.8" x14ac:dyDescent="0.25">
      <c r="A7" s="14" t="s">
        <v>227</v>
      </c>
      <c r="B7" s="181">
        <v>174</v>
      </c>
      <c r="C7" s="17" t="s">
        <v>249</v>
      </c>
      <c r="D7" s="334">
        <v>5582.88</v>
      </c>
      <c r="E7" s="164">
        <v>0</v>
      </c>
      <c r="F7" s="159">
        <v>0</v>
      </c>
      <c r="G7" s="330">
        <v>3872.6900000000005</v>
      </c>
      <c r="H7" s="164">
        <v>0</v>
      </c>
      <c r="I7" s="317">
        <v>0</v>
      </c>
      <c r="J7" s="159">
        <v>1673</v>
      </c>
      <c r="K7" s="317">
        <v>0</v>
      </c>
      <c r="L7" s="159">
        <v>0</v>
      </c>
      <c r="M7" s="164">
        <v>0</v>
      </c>
      <c r="N7" s="317">
        <f t="shared" si="0"/>
        <v>11128.57</v>
      </c>
      <c r="O7" s="317">
        <f t="shared" si="1"/>
        <v>0</v>
      </c>
      <c r="P7" s="159">
        <v>0</v>
      </c>
      <c r="Q7" s="317">
        <v>0</v>
      </c>
      <c r="R7" s="342">
        <v>0</v>
      </c>
      <c r="S7" s="317">
        <f t="shared" si="2"/>
        <v>11128.57</v>
      </c>
      <c r="T7" s="161">
        <f t="shared" si="3"/>
        <v>0.50167092447637029</v>
      </c>
      <c r="U7" s="346">
        <f t="shared" si="4"/>
        <v>0</v>
      </c>
      <c r="V7" s="319">
        <f t="shared" si="5"/>
        <v>63.957298850574709</v>
      </c>
      <c r="W7" s="344">
        <f t="shared" si="6"/>
        <v>0</v>
      </c>
    </row>
    <row r="8" spans="1:23" ht="13.8" x14ac:dyDescent="0.25">
      <c r="A8" s="14" t="s">
        <v>226</v>
      </c>
      <c r="B8" s="181">
        <v>207</v>
      </c>
      <c r="C8" s="17" t="s">
        <v>249</v>
      </c>
      <c r="D8" s="334">
        <v>9686.7199999999993</v>
      </c>
      <c r="E8" s="164">
        <v>0</v>
      </c>
      <c r="F8" s="159">
        <v>6384.65</v>
      </c>
      <c r="G8" s="330">
        <v>1123.4000000000001</v>
      </c>
      <c r="H8" s="164">
        <v>0</v>
      </c>
      <c r="I8" s="317">
        <v>0</v>
      </c>
      <c r="J8" s="159">
        <v>1000</v>
      </c>
      <c r="K8" s="317">
        <v>0</v>
      </c>
      <c r="L8" s="159">
        <v>0</v>
      </c>
      <c r="M8" s="164">
        <v>0</v>
      </c>
      <c r="N8" s="317">
        <f t="shared" si="0"/>
        <v>18194.77</v>
      </c>
      <c r="O8" s="317">
        <f t="shared" si="1"/>
        <v>0</v>
      </c>
      <c r="P8" s="159">
        <v>571.94000000000005</v>
      </c>
      <c r="Q8" s="317">
        <v>0</v>
      </c>
      <c r="R8" s="342">
        <v>0</v>
      </c>
      <c r="S8" s="317">
        <f t="shared" si="2"/>
        <v>18766.71</v>
      </c>
      <c r="T8" s="161">
        <f t="shared" si="3"/>
        <v>0.51616506036486953</v>
      </c>
      <c r="U8" s="346">
        <f t="shared" si="4"/>
        <v>0.3402114702044205</v>
      </c>
      <c r="V8" s="319">
        <f t="shared" si="5"/>
        <v>87.897439613526572</v>
      </c>
      <c r="W8" s="344">
        <f t="shared" si="6"/>
        <v>30.843719806763282</v>
      </c>
    </row>
    <row r="9" spans="1:23" ht="13.8" x14ac:dyDescent="0.25">
      <c r="A9" s="14" t="s">
        <v>225</v>
      </c>
      <c r="B9" s="181">
        <v>379</v>
      </c>
      <c r="C9" s="38" t="s">
        <v>250</v>
      </c>
      <c r="D9" s="335">
        <v>2384</v>
      </c>
      <c r="E9" s="164">
        <v>0</v>
      </c>
      <c r="F9" s="159">
        <v>2267.19</v>
      </c>
      <c r="G9" s="330">
        <v>6526.56</v>
      </c>
      <c r="H9" s="164">
        <v>0</v>
      </c>
      <c r="I9" s="317">
        <v>0</v>
      </c>
      <c r="J9" s="159">
        <v>0</v>
      </c>
      <c r="K9" s="317">
        <v>0</v>
      </c>
      <c r="L9" s="159">
        <v>0</v>
      </c>
      <c r="M9" s="164">
        <v>0</v>
      </c>
      <c r="N9" s="317">
        <f t="shared" si="0"/>
        <v>11177.75</v>
      </c>
      <c r="O9" s="317">
        <f t="shared" si="1"/>
        <v>0</v>
      </c>
      <c r="P9" s="159">
        <v>0</v>
      </c>
      <c r="Q9" s="317">
        <v>0</v>
      </c>
      <c r="R9" s="342">
        <v>0</v>
      </c>
      <c r="S9" s="317">
        <f t="shared" si="2"/>
        <v>11177.75</v>
      </c>
      <c r="T9" s="161">
        <f t="shared" si="3"/>
        <v>0.21328084811343964</v>
      </c>
      <c r="U9" s="346">
        <f t="shared" si="4"/>
        <v>0.20283062333653912</v>
      </c>
      <c r="V9" s="319">
        <f t="shared" si="5"/>
        <v>29.492744063324537</v>
      </c>
      <c r="W9" s="344">
        <f t="shared" si="6"/>
        <v>5.9820316622691294</v>
      </c>
    </row>
    <row r="10" spans="1:23" ht="13.8" x14ac:dyDescent="0.25">
      <c r="A10" s="14" t="s">
        <v>224</v>
      </c>
      <c r="B10" s="181">
        <v>188</v>
      </c>
      <c r="C10" s="17" t="s">
        <v>251</v>
      </c>
      <c r="D10" s="334">
        <v>15364.7</v>
      </c>
      <c r="E10" s="164">
        <v>0</v>
      </c>
      <c r="F10" s="159">
        <v>986.3900000000001</v>
      </c>
      <c r="G10" s="330">
        <v>2562.7999999999997</v>
      </c>
      <c r="H10" s="164">
        <v>0</v>
      </c>
      <c r="I10" s="317">
        <v>0</v>
      </c>
      <c r="J10" s="159">
        <v>4429.18</v>
      </c>
      <c r="K10" s="317">
        <v>0</v>
      </c>
      <c r="L10" s="159">
        <v>0</v>
      </c>
      <c r="M10" s="164">
        <v>0</v>
      </c>
      <c r="N10" s="317">
        <f t="shared" si="0"/>
        <v>23343.07</v>
      </c>
      <c r="O10" s="317">
        <f t="shared" si="1"/>
        <v>0</v>
      </c>
      <c r="P10" s="159">
        <v>0</v>
      </c>
      <c r="Q10" s="317">
        <v>0</v>
      </c>
      <c r="R10" s="342">
        <v>0</v>
      </c>
      <c r="S10" s="317">
        <f t="shared" si="2"/>
        <v>23343.07</v>
      </c>
      <c r="T10" s="161">
        <f t="shared" si="3"/>
        <v>0.65821248019219414</v>
      </c>
      <c r="U10" s="346">
        <f t="shared" si="4"/>
        <v>4.2256224224148757E-2</v>
      </c>
      <c r="V10" s="319">
        <f t="shared" si="5"/>
        <v>124.16526595744681</v>
      </c>
      <c r="W10" s="344">
        <f t="shared" si="6"/>
        <v>5.2467553191489369</v>
      </c>
    </row>
    <row r="11" spans="1:23" ht="13.8" x14ac:dyDescent="0.25">
      <c r="A11" s="14" t="s">
        <v>223</v>
      </c>
      <c r="B11" s="181">
        <v>2990</v>
      </c>
      <c r="C11" s="17" t="s">
        <v>252</v>
      </c>
      <c r="D11" s="334">
        <v>122448</v>
      </c>
      <c r="E11" s="164">
        <v>0</v>
      </c>
      <c r="F11" s="159">
        <v>383</v>
      </c>
      <c r="G11" s="330">
        <v>7354</v>
      </c>
      <c r="H11" s="164">
        <v>0</v>
      </c>
      <c r="I11" s="317">
        <v>0</v>
      </c>
      <c r="J11" s="159">
        <v>15546</v>
      </c>
      <c r="K11" s="317">
        <v>0</v>
      </c>
      <c r="L11" s="159">
        <v>0</v>
      </c>
      <c r="M11" s="164">
        <v>0</v>
      </c>
      <c r="N11" s="317">
        <f t="shared" si="0"/>
        <v>145731</v>
      </c>
      <c r="O11" s="317">
        <f t="shared" si="1"/>
        <v>0</v>
      </c>
      <c r="P11" s="159">
        <v>1471</v>
      </c>
      <c r="Q11" s="317">
        <v>0</v>
      </c>
      <c r="R11" s="342">
        <v>0</v>
      </c>
      <c r="S11" s="317">
        <f t="shared" si="2"/>
        <v>147202</v>
      </c>
      <c r="T11" s="161">
        <f t="shared" si="3"/>
        <v>0.8318365239602723</v>
      </c>
      <c r="U11" s="346">
        <f t="shared" si="4"/>
        <v>2.6018668224616513E-3</v>
      </c>
      <c r="V11" s="319">
        <f t="shared" si="5"/>
        <v>48.739464882943146</v>
      </c>
      <c r="W11" s="344">
        <f t="shared" si="6"/>
        <v>0.12809364548494984</v>
      </c>
    </row>
    <row r="12" spans="1:23" ht="13.8" x14ac:dyDescent="0.25">
      <c r="A12" s="14" t="s">
        <v>222</v>
      </c>
      <c r="B12" s="181">
        <v>7662</v>
      </c>
      <c r="C12" s="17" t="s">
        <v>252</v>
      </c>
      <c r="D12" s="334">
        <v>0</v>
      </c>
      <c r="E12" s="164">
        <v>0</v>
      </c>
      <c r="F12" s="159">
        <v>0</v>
      </c>
      <c r="G12" s="330">
        <v>0</v>
      </c>
      <c r="H12" s="164">
        <v>3564</v>
      </c>
      <c r="I12" s="317">
        <v>0</v>
      </c>
      <c r="J12" s="159">
        <v>0</v>
      </c>
      <c r="K12" s="317">
        <v>0</v>
      </c>
      <c r="L12" s="159">
        <v>185718</v>
      </c>
      <c r="M12" s="164">
        <v>0</v>
      </c>
      <c r="N12" s="317">
        <f t="shared" si="0"/>
        <v>189282</v>
      </c>
      <c r="O12" s="317">
        <f t="shared" si="1"/>
        <v>0</v>
      </c>
      <c r="P12" s="159">
        <v>0</v>
      </c>
      <c r="Q12" s="317">
        <v>0</v>
      </c>
      <c r="R12" s="342">
        <v>0</v>
      </c>
      <c r="S12" s="317">
        <f t="shared" si="2"/>
        <v>189282</v>
      </c>
      <c r="T12" s="161">
        <f t="shared" si="3"/>
        <v>0</v>
      </c>
      <c r="U12" s="346">
        <f t="shared" si="4"/>
        <v>0</v>
      </c>
      <c r="V12" s="319">
        <f t="shared" si="5"/>
        <v>24.703993735317148</v>
      </c>
      <c r="W12" s="344">
        <f t="shared" si="6"/>
        <v>0</v>
      </c>
    </row>
    <row r="13" spans="1:23" ht="13.8" x14ac:dyDescent="0.25">
      <c r="A13" s="14" t="s">
        <v>221</v>
      </c>
      <c r="B13" s="181">
        <v>9386</v>
      </c>
      <c r="C13" s="17" t="s">
        <v>247</v>
      </c>
      <c r="D13" s="334">
        <v>414714</v>
      </c>
      <c r="E13" s="164">
        <v>0</v>
      </c>
      <c r="F13" s="159">
        <v>69293</v>
      </c>
      <c r="G13" s="330">
        <v>35784</v>
      </c>
      <c r="H13" s="164">
        <v>6000</v>
      </c>
      <c r="I13" s="317">
        <v>0</v>
      </c>
      <c r="J13" s="159">
        <v>20164</v>
      </c>
      <c r="K13" s="317">
        <v>0</v>
      </c>
      <c r="L13" s="159">
        <v>0</v>
      </c>
      <c r="M13" s="164">
        <v>0</v>
      </c>
      <c r="N13" s="317">
        <f t="shared" si="0"/>
        <v>545955</v>
      </c>
      <c r="O13" s="317">
        <f t="shared" si="1"/>
        <v>0</v>
      </c>
      <c r="P13" s="159">
        <v>23582</v>
      </c>
      <c r="Q13" s="317">
        <v>0</v>
      </c>
      <c r="R13" s="342">
        <v>0</v>
      </c>
      <c r="S13" s="317">
        <f t="shared" si="2"/>
        <v>569537</v>
      </c>
      <c r="T13" s="161">
        <f t="shared" si="3"/>
        <v>0.72815989128010994</v>
      </c>
      <c r="U13" s="346">
        <f t="shared" si="4"/>
        <v>0.12166549319886154</v>
      </c>
      <c r="V13" s="319">
        <f t="shared" si="5"/>
        <v>58.166950777754103</v>
      </c>
      <c r="W13" s="344">
        <f t="shared" si="6"/>
        <v>7.3825910931174086</v>
      </c>
    </row>
    <row r="14" spans="1:23" ht="13.8" x14ac:dyDescent="0.25">
      <c r="A14" s="14" t="s">
        <v>220</v>
      </c>
      <c r="B14" s="181">
        <v>960</v>
      </c>
      <c r="C14" s="17" t="s">
        <v>251</v>
      </c>
      <c r="D14" s="334">
        <v>19129.32</v>
      </c>
      <c r="E14" s="164">
        <v>0</v>
      </c>
      <c r="F14" s="159">
        <v>17.309999999999999</v>
      </c>
      <c r="G14" s="330">
        <v>2380.75</v>
      </c>
      <c r="H14" s="164">
        <v>0</v>
      </c>
      <c r="I14" s="317">
        <v>0</v>
      </c>
      <c r="J14" s="159">
        <v>1209.69</v>
      </c>
      <c r="K14" s="317">
        <v>4523</v>
      </c>
      <c r="L14" s="159">
        <v>2898.84</v>
      </c>
      <c r="M14" s="164">
        <v>0</v>
      </c>
      <c r="N14" s="317">
        <f t="shared" si="0"/>
        <v>25635.91</v>
      </c>
      <c r="O14" s="317">
        <f t="shared" si="1"/>
        <v>4523</v>
      </c>
      <c r="P14" s="159">
        <v>0</v>
      </c>
      <c r="Q14" s="317">
        <v>0</v>
      </c>
      <c r="R14" s="342">
        <v>0</v>
      </c>
      <c r="S14" s="317">
        <f t="shared" si="2"/>
        <v>30158.91</v>
      </c>
      <c r="T14" s="161">
        <f t="shared" si="3"/>
        <v>0.63428419661055391</v>
      </c>
      <c r="U14" s="346">
        <f t="shared" si="4"/>
        <v>5.7395973528221009E-4</v>
      </c>
      <c r="V14" s="319">
        <f t="shared" si="5"/>
        <v>26.704072916666668</v>
      </c>
      <c r="W14" s="344">
        <f t="shared" si="6"/>
        <v>1.8031249999999999E-2</v>
      </c>
    </row>
    <row r="15" spans="1:23" ht="13.8" x14ac:dyDescent="0.25">
      <c r="A15" s="14" t="s">
        <v>219</v>
      </c>
      <c r="B15" s="181">
        <f>4432+6096</f>
        <v>10528</v>
      </c>
      <c r="C15" s="17" t="s">
        <v>248</v>
      </c>
      <c r="D15" s="334">
        <v>257352</v>
      </c>
      <c r="E15" s="164">
        <v>0</v>
      </c>
      <c r="F15" s="159">
        <v>17605</v>
      </c>
      <c r="G15" s="330">
        <v>39832</v>
      </c>
      <c r="H15" s="164">
        <v>487</v>
      </c>
      <c r="I15" s="317">
        <v>0</v>
      </c>
      <c r="J15" s="159">
        <v>12806</v>
      </c>
      <c r="K15" s="317">
        <v>0</v>
      </c>
      <c r="L15" s="159">
        <v>30389</v>
      </c>
      <c r="M15" s="164">
        <v>0</v>
      </c>
      <c r="N15" s="317">
        <f t="shared" si="0"/>
        <v>358471</v>
      </c>
      <c r="O15" s="317">
        <f t="shared" si="1"/>
        <v>0</v>
      </c>
      <c r="P15" s="159">
        <v>0</v>
      </c>
      <c r="Q15" s="317">
        <v>0</v>
      </c>
      <c r="R15" s="342">
        <v>13185</v>
      </c>
      <c r="S15" s="317">
        <f t="shared" si="2"/>
        <v>371656</v>
      </c>
      <c r="T15" s="161">
        <f t="shared" si="3"/>
        <v>0.69244677874163207</v>
      </c>
      <c r="U15" s="346">
        <f t="shared" si="4"/>
        <v>4.7369072475622616E-2</v>
      </c>
      <c r="V15" s="319">
        <f t="shared" si="5"/>
        <v>34.049297112462007</v>
      </c>
      <c r="W15" s="344">
        <f t="shared" si="6"/>
        <v>1.6722074468085106</v>
      </c>
    </row>
    <row r="16" spans="1:23" ht="13.8" x14ac:dyDescent="0.25">
      <c r="A16" s="14" t="s">
        <v>218</v>
      </c>
      <c r="B16" s="181">
        <v>873</v>
      </c>
      <c r="C16" s="17" t="s">
        <v>249</v>
      </c>
      <c r="D16" s="334">
        <v>23873.850000000002</v>
      </c>
      <c r="E16" s="164">
        <v>0</v>
      </c>
      <c r="F16" s="159">
        <v>500.47</v>
      </c>
      <c r="G16" s="330">
        <v>3473.7200000000003</v>
      </c>
      <c r="H16" s="164">
        <v>0</v>
      </c>
      <c r="I16" s="317">
        <v>0</v>
      </c>
      <c r="J16" s="159">
        <v>4062.58</v>
      </c>
      <c r="K16" s="317">
        <v>0</v>
      </c>
      <c r="L16" s="159">
        <v>0</v>
      </c>
      <c r="M16" s="164">
        <v>0</v>
      </c>
      <c r="N16" s="317">
        <f t="shared" si="0"/>
        <v>31910.620000000003</v>
      </c>
      <c r="O16" s="317">
        <f t="shared" si="1"/>
        <v>0</v>
      </c>
      <c r="P16" s="159">
        <v>0</v>
      </c>
      <c r="Q16" s="317">
        <v>0</v>
      </c>
      <c r="R16" s="342">
        <v>0</v>
      </c>
      <c r="S16" s="317">
        <f t="shared" si="2"/>
        <v>31910.620000000003</v>
      </c>
      <c r="T16" s="161">
        <f t="shared" si="3"/>
        <v>0.74814748193548108</v>
      </c>
      <c r="U16" s="346">
        <f t="shared" si="4"/>
        <v>1.5683493457663938E-2</v>
      </c>
      <c r="V16" s="319">
        <f t="shared" si="5"/>
        <v>36.552829324169537</v>
      </c>
      <c r="W16" s="344">
        <f t="shared" si="6"/>
        <v>0.57327605956471939</v>
      </c>
    </row>
    <row r="17" spans="1:23" ht="13.8" x14ac:dyDescent="0.25">
      <c r="A17" s="14" t="s">
        <v>217</v>
      </c>
      <c r="B17" s="181">
        <v>1282</v>
      </c>
      <c r="C17" s="17" t="s">
        <v>253</v>
      </c>
      <c r="D17" s="334">
        <v>32721.360000000001</v>
      </c>
      <c r="E17" s="164">
        <v>0</v>
      </c>
      <c r="F17" s="159">
        <v>4370.95</v>
      </c>
      <c r="G17" s="330">
        <v>2554.69</v>
      </c>
      <c r="H17" s="164">
        <v>105.48</v>
      </c>
      <c r="I17" s="317">
        <v>0</v>
      </c>
      <c r="J17" s="159">
        <v>8086.34</v>
      </c>
      <c r="K17" s="317">
        <v>0</v>
      </c>
      <c r="L17" s="159">
        <v>5948</v>
      </c>
      <c r="M17" s="164">
        <v>1446</v>
      </c>
      <c r="N17" s="317">
        <f t="shared" si="0"/>
        <v>53786.820000000007</v>
      </c>
      <c r="O17" s="317">
        <f t="shared" si="1"/>
        <v>1446</v>
      </c>
      <c r="P17" s="159">
        <v>36.85</v>
      </c>
      <c r="Q17" s="317">
        <v>0</v>
      </c>
      <c r="R17" s="342">
        <v>0</v>
      </c>
      <c r="S17" s="317">
        <f t="shared" si="2"/>
        <v>55269.670000000006</v>
      </c>
      <c r="T17" s="161">
        <f t="shared" si="3"/>
        <v>0.59203103619037345</v>
      </c>
      <c r="U17" s="346">
        <f t="shared" si="4"/>
        <v>7.9084061837170358E-2</v>
      </c>
      <c r="V17" s="319">
        <f t="shared" si="5"/>
        <v>41.95539781591264</v>
      </c>
      <c r="W17" s="344">
        <f t="shared" si="6"/>
        <v>3.4094773790951636</v>
      </c>
    </row>
    <row r="18" spans="1:23" ht="13.8" x14ac:dyDescent="0.25">
      <c r="A18" s="14" t="s">
        <v>216</v>
      </c>
      <c r="B18" s="181">
        <v>403</v>
      </c>
      <c r="C18" s="17" t="s">
        <v>249</v>
      </c>
      <c r="D18" s="334">
        <v>22809.13</v>
      </c>
      <c r="E18" s="164">
        <v>0</v>
      </c>
      <c r="F18" s="159">
        <v>0</v>
      </c>
      <c r="G18" s="330">
        <v>4669.4799999999996</v>
      </c>
      <c r="H18" s="164">
        <v>45</v>
      </c>
      <c r="I18" s="317">
        <v>0</v>
      </c>
      <c r="J18" s="159">
        <v>1018.45</v>
      </c>
      <c r="K18" s="317">
        <v>0</v>
      </c>
      <c r="L18" s="159">
        <v>0</v>
      </c>
      <c r="M18" s="164">
        <v>0</v>
      </c>
      <c r="N18" s="317">
        <f t="shared" si="0"/>
        <v>28542.06</v>
      </c>
      <c r="O18" s="317">
        <f t="shared" si="1"/>
        <v>0</v>
      </c>
      <c r="P18" s="159">
        <v>1250</v>
      </c>
      <c r="Q18" s="317">
        <v>0</v>
      </c>
      <c r="R18" s="342">
        <v>0</v>
      </c>
      <c r="S18" s="317">
        <f t="shared" si="2"/>
        <v>29792.06</v>
      </c>
      <c r="T18" s="161">
        <f t="shared" si="3"/>
        <v>0.76561103864586744</v>
      </c>
      <c r="U18" s="346">
        <f t="shared" si="4"/>
        <v>0</v>
      </c>
      <c r="V18" s="319">
        <f t="shared" si="5"/>
        <v>70.823970223325063</v>
      </c>
      <c r="W18" s="344">
        <f t="shared" si="6"/>
        <v>0</v>
      </c>
    </row>
    <row r="19" spans="1:23" ht="13.8" x14ac:dyDescent="0.25">
      <c r="A19" s="14" t="s">
        <v>215</v>
      </c>
      <c r="B19" s="181">
        <v>16768</v>
      </c>
      <c r="C19" s="17" t="s">
        <v>248</v>
      </c>
      <c r="D19" s="334">
        <v>443967</v>
      </c>
      <c r="E19" s="164">
        <v>0</v>
      </c>
      <c r="F19" s="159">
        <v>11034</v>
      </c>
      <c r="G19" s="330">
        <v>53345</v>
      </c>
      <c r="H19" s="164">
        <v>750</v>
      </c>
      <c r="I19" s="317">
        <v>0</v>
      </c>
      <c r="J19" s="159">
        <v>193968</v>
      </c>
      <c r="K19" s="317">
        <v>0</v>
      </c>
      <c r="L19" s="159">
        <v>69193</v>
      </c>
      <c r="M19" s="164">
        <v>0</v>
      </c>
      <c r="N19" s="317">
        <f t="shared" si="0"/>
        <v>772257</v>
      </c>
      <c r="O19" s="317">
        <f t="shared" si="1"/>
        <v>0</v>
      </c>
      <c r="P19" s="159">
        <v>0</v>
      </c>
      <c r="Q19" s="317">
        <v>0</v>
      </c>
      <c r="R19" s="342">
        <v>0</v>
      </c>
      <c r="S19" s="317">
        <f t="shared" si="2"/>
        <v>772257</v>
      </c>
      <c r="T19" s="161">
        <f t="shared" si="3"/>
        <v>0.57489540399115835</v>
      </c>
      <c r="U19" s="346">
        <f t="shared" si="4"/>
        <v>1.4287989620035817E-2</v>
      </c>
      <c r="V19" s="319">
        <f t="shared" si="5"/>
        <v>46.055403148854964</v>
      </c>
      <c r="W19" s="344">
        <f t="shared" si="6"/>
        <v>0.65803912213740456</v>
      </c>
    </row>
    <row r="20" spans="1:23" ht="13.8" x14ac:dyDescent="0.25">
      <c r="A20" s="14" t="s">
        <v>214</v>
      </c>
      <c r="B20" s="181">
        <v>2365</v>
      </c>
      <c r="C20" s="17" t="s">
        <v>254</v>
      </c>
      <c r="D20" s="334">
        <v>2496.1</v>
      </c>
      <c r="E20" s="164">
        <v>154673.60999999999</v>
      </c>
      <c r="F20" s="159">
        <v>3573.62</v>
      </c>
      <c r="G20" s="330">
        <v>13663.31</v>
      </c>
      <c r="H20" s="164">
        <v>0</v>
      </c>
      <c r="I20" s="317">
        <v>0</v>
      </c>
      <c r="J20" s="159">
        <v>17019.080000000002</v>
      </c>
      <c r="K20" s="317">
        <v>4378.32</v>
      </c>
      <c r="L20" s="159">
        <v>6679.4</v>
      </c>
      <c r="M20" s="164">
        <v>4560.54</v>
      </c>
      <c r="N20" s="317">
        <f t="shared" si="0"/>
        <v>43431.51</v>
      </c>
      <c r="O20" s="317">
        <f t="shared" si="1"/>
        <v>163612.47</v>
      </c>
      <c r="P20" s="159">
        <v>0</v>
      </c>
      <c r="Q20" s="317">
        <v>0</v>
      </c>
      <c r="R20" s="342">
        <v>0</v>
      </c>
      <c r="S20" s="317">
        <f t="shared" si="2"/>
        <v>207043.98</v>
      </c>
      <c r="T20" s="161">
        <f t="shared" si="3"/>
        <v>0.75911267741278921</v>
      </c>
      <c r="U20" s="346">
        <f t="shared" si="4"/>
        <v>1.7260197567685858E-2</v>
      </c>
      <c r="V20" s="319">
        <f t="shared" si="5"/>
        <v>18.364274841437634</v>
      </c>
      <c r="W20" s="344">
        <f t="shared" si="6"/>
        <v>1.5110443974630021</v>
      </c>
    </row>
    <row r="21" spans="1:23" ht="13.8" x14ac:dyDescent="0.25">
      <c r="A21" s="14" t="s">
        <v>213</v>
      </c>
      <c r="B21" s="181">
        <v>785</v>
      </c>
      <c r="C21" s="17" t="s">
        <v>247</v>
      </c>
      <c r="D21" s="334">
        <v>28223.41</v>
      </c>
      <c r="E21" s="164">
        <v>7736.64</v>
      </c>
      <c r="F21" s="159">
        <v>0</v>
      </c>
      <c r="G21" s="330">
        <v>4007.25</v>
      </c>
      <c r="H21" s="164">
        <v>0</v>
      </c>
      <c r="I21" s="317">
        <v>1179.73</v>
      </c>
      <c r="J21" s="159">
        <v>0</v>
      </c>
      <c r="K21" s="317">
        <v>8216</v>
      </c>
      <c r="L21" s="159">
        <v>3532.5</v>
      </c>
      <c r="M21" s="164">
        <v>0</v>
      </c>
      <c r="N21" s="317">
        <f t="shared" si="0"/>
        <v>35763.160000000003</v>
      </c>
      <c r="O21" s="317">
        <f t="shared" si="1"/>
        <v>17132.370000000003</v>
      </c>
      <c r="P21" s="159">
        <v>70.569999999999993</v>
      </c>
      <c r="Q21" s="317">
        <v>0</v>
      </c>
      <c r="R21" s="342">
        <v>0</v>
      </c>
      <c r="S21" s="317">
        <f t="shared" si="2"/>
        <v>52966.100000000006</v>
      </c>
      <c r="T21" s="161">
        <f t="shared" si="3"/>
        <v>0.67892576572562446</v>
      </c>
      <c r="U21" s="346">
        <f t="shared" si="4"/>
        <v>0</v>
      </c>
      <c r="V21" s="319">
        <f t="shared" si="5"/>
        <v>45.558165605095546</v>
      </c>
      <c r="W21" s="344">
        <f t="shared" si="6"/>
        <v>0</v>
      </c>
    </row>
    <row r="22" spans="1:23" ht="13.8" x14ac:dyDescent="0.25">
      <c r="A22" s="14" t="s">
        <v>212</v>
      </c>
      <c r="B22" s="181">
        <v>1122</v>
      </c>
      <c r="C22" s="17" t="s">
        <v>249</v>
      </c>
      <c r="D22" s="334">
        <v>54792.59</v>
      </c>
      <c r="E22" s="164">
        <v>3573.77</v>
      </c>
      <c r="F22" s="159">
        <v>0</v>
      </c>
      <c r="G22" s="330">
        <v>9479.9699999999993</v>
      </c>
      <c r="H22" s="164">
        <v>20</v>
      </c>
      <c r="I22" s="317">
        <v>0</v>
      </c>
      <c r="J22" s="159">
        <v>2990.69</v>
      </c>
      <c r="K22" s="317">
        <v>7045.71</v>
      </c>
      <c r="L22" s="159">
        <v>0</v>
      </c>
      <c r="M22" s="164">
        <v>464.4</v>
      </c>
      <c r="N22" s="317">
        <f t="shared" si="0"/>
        <v>67283.25</v>
      </c>
      <c r="O22" s="317">
        <f t="shared" si="1"/>
        <v>11083.88</v>
      </c>
      <c r="P22" s="159">
        <v>0</v>
      </c>
      <c r="Q22" s="317">
        <v>0</v>
      </c>
      <c r="R22" s="342">
        <v>0</v>
      </c>
      <c r="S22" s="317">
        <f t="shared" si="2"/>
        <v>78367.13</v>
      </c>
      <c r="T22" s="161">
        <f t="shared" si="3"/>
        <v>0.74478113464152629</v>
      </c>
      <c r="U22" s="346">
        <f t="shared" si="4"/>
        <v>0</v>
      </c>
      <c r="V22" s="319">
        <f t="shared" si="5"/>
        <v>59.967245989304814</v>
      </c>
      <c r="W22" s="344">
        <f t="shared" si="6"/>
        <v>0</v>
      </c>
    </row>
    <row r="23" spans="1:23" ht="13.8" x14ac:dyDescent="0.25">
      <c r="A23" s="14" t="s">
        <v>211</v>
      </c>
      <c r="B23" s="181">
        <v>526</v>
      </c>
      <c r="C23" s="17" t="s">
        <v>254</v>
      </c>
      <c r="D23" s="334">
        <v>24574</v>
      </c>
      <c r="E23" s="164">
        <v>0</v>
      </c>
      <c r="F23" s="159">
        <v>885</v>
      </c>
      <c r="G23" s="330">
        <v>3237</v>
      </c>
      <c r="H23" s="164">
        <v>0</v>
      </c>
      <c r="I23" s="317">
        <v>0</v>
      </c>
      <c r="J23" s="159">
        <v>3544</v>
      </c>
      <c r="K23" s="317">
        <v>0</v>
      </c>
      <c r="L23" s="159">
        <v>2003</v>
      </c>
      <c r="M23" s="164">
        <v>0</v>
      </c>
      <c r="N23" s="317">
        <f t="shared" si="0"/>
        <v>34243</v>
      </c>
      <c r="O23" s="317">
        <f t="shared" si="1"/>
        <v>0</v>
      </c>
      <c r="P23" s="159">
        <v>0</v>
      </c>
      <c r="Q23" s="317">
        <v>0</v>
      </c>
      <c r="R23" s="342">
        <v>0</v>
      </c>
      <c r="S23" s="317">
        <f t="shared" si="2"/>
        <v>34243</v>
      </c>
      <c r="T23" s="161">
        <f t="shared" si="3"/>
        <v>0.71763572116929009</v>
      </c>
      <c r="U23" s="346">
        <f t="shared" si="4"/>
        <v>2.5844698186490669E-2</v>
      </c>
      <c r="V23" s="319">
        <f t="shared" si="5"/>
        <v>65.100760456273761</v>
      </c>
      <c r="W23" s="344">
        <f t="shared" si="6"/>
        <v>1.6825095057034221</v>
      </c>
    </row>
    <row r="24" spans="1:23" ht="13.8" x14ac:dyDescent="0.25">
      <c r="A24" s="14" t="s">
        <v>210</v>
      </c>
      <c r="B24" s="181">
        <v>3861</v>
      </c>
      <c r="C24" s="17" t="s">
        <v>254</v>
      </c>
      <c r="D24" s="334">
        <v>8417</v>
      </c>
      <c r="E24" s="164">
        <v>0</v>
      </c>
      <c r="F24" s="159">
        <v>0</v>
      </c>
      <c r="G24" s="330">
        <v>2205</v>
      </c>
      <c r="H24" s="164">
        <v>0</v>
      </c>
      <c r="I24" s="317">
        <v>0</v>
      </c>
      <c r="J24" s="159">
        <v>546</v>
      </c>
      <c r="K24" s="317">
        <v>0</v>
      </c>
      <c r="L24" s="159">
        <v>219290</v>
      </c>
      <c r="M24" s="164">
        <v>0</v>
      </c>
      <c r="N24" s="317">
        <f t="shared" si="0"/>
        <v>230458</v>
      </c>
      <c r="O24" s="317">
        <f t="shared" si="1"/>
        <v>0</v>
      </c>
      <c r="P24" s="159">
        <v>33874</v>
      </c>
      <c r="Q24" s="317">
        <v>0</v>
      </c>
      <c r="R24" s="342">
        <v>0</v>
      </c>
      <c r="S24" s="317">
        <f t="shared" si="2"/>
        <v>264332</v>
      </c>
      <c r="T24" s="161">
        <f t="shared" si="3"/>
        <v>3.1842531362074968E-2</v>
      </c>
      <c r="U24" s="346">
        <f t="shared" si="4"/>
        <v>0</v>
      </c>
      <c r="V24" s="319">
        <f t="shared" si="5"/>
        <v>59.68868168868169</v>
      </c>
      <c r="W24" s="344">
        <f t="shared" si="6"/>
        <v>0</v>
      </c>
    </row>
    <row r="25" spans="1:23" ht="13.8" x14ac:dyDescent="0.25">
      <c r="A25" s="14" t="s">
        <v>209</v>
      </c>
      <c r="B25" s="181">
        <v>347</v>
      </c>
      <c r="C25" s="17" t="s">
        <v>249</v>
      </c>
      <c r="D25" s="334">
        <v>10800</v>
      </c>
      <c r="E25" s="164">
        <v>0</v>
      </c>
      <c r="F25" s="159">
        <v>243.28</v>
      </c>
      <c r="G25" s="330">
        <v>3298.4800000000005</v>
      </c>
      <c r="H25" s="164">
        <v>225</v>
      </c>
      <c r="I25" s="317">
        <v>0</v>
      </c>
      <c r="J25" s="159">
        <v>2353.96</v>
      </c>
      <c r="K25" s="317">
        <v>0</v>
      </c>
      <c r="L25" s="159">
        <v>0</v>
      </c>
      <c r="M25" s="164">
        <v>0</v>
      </c>
      <c r="N25" s="317">
        <f t="shared" si="0"/>
        <v>16920.72</v>
      </c>
      <c r="O25" s="317">
        <f t="shared" si="1"/>
        <v>0</v>
      </c>
      <c r="P25" s="159">
        <v>447.74</v>
      </c>
      <c r="Q25" s="317">
        <v>0</v>
      </c>
      <c r="R25" s="342">
        <v>0</v>
      </c>
      <c r="S25" s="317">
        <f t="shared" si="2"/>
        <v>17368.460000000003</v>
      </c>
      <c r="T25" s="161">
        <f t="shared" si="3"/>
        <v>0.62181678744114321</v>
      </c>
      <c r="U25" s="346">
        <f t="shared" si="4"/>
        <v>1.4006998893396419E-2</v>
      </c>
      <c r="V25" s="319">
        <f t="shared" si="5"/>
        <v>48.762881844380409</v>
      </c>
      <c r="W25" s="344">
        <f t="shared" si="6"/>
        <v>0.70109510086455329</v>
      </c>
    </row>
    <row r="26" spans="1:23" ht="13.8" x14ac:dyDescent="0.25">
      <c r="A26" s="14" t="s">
        <v>208</v>
      </c>
      <c r="B26" s="181">
        <v>1582</v>
      </c>
      <c r="C26" s="17" t="s">
        <v>254</v>
      </c>
      <c r="D26" s="334">
        <v>9827.15</v>
      </c>
      <c r="E26" s="164">
        <v>0</v>
      </c>
      <c r="F26" s="159">
        <v>176.51000000000002</v>
      </c>
      <c r="G26" s="330">
        <v>3903.4939999999992</v>
      </c>
      <c r="H26" s="164">
        <v>1883.31</v>
      </c>
      <c r="I26" s="317">
        <v>800</v>
      </c>
      <c r="J26" s="159">
        <v>5166.4699999999993</v>
      </c>
      <c r="K26" s="317">
        <v>0</v>
      </c>
      <c r="L26" s="159">
        <v>6135.84</v>
      </c>
      <c r="M26" s="164">
        <v>0</v>
      </c>
      <c r="N26" s="317">
        <f t="shared" si="0"/>
        <v>27092.773999999998</v>
      </c>
      <c r="O26" s="317">
        <f t="shared" si="1"/>
        <v>800</v>
      </c>
      <c r="P26" s="159">
        <v>892.53</v>
      </c>
      <c r="Q26" s="317">
        <v>0</v>
      </c>
      <c r="R26" s="342">
        <v>0</v>
      </c>
      <c r="S26" s="317">
        <f t="shared" si="2"/>
        <v>28785.303999999996</v>
      </c>
      <c r="T26" s="161">
        <f t="shared" si="3"/>
        <v>0.34139469223601043</v>
      </c>
      <c r="U26" s="346">
        <f t="shared" si="4"/>
        <v>6.1319484414686064E-3</v>
      </c>
      <c r="V26" s="319">
        <f t="shared" si="5"/>
        <v>17.125647281921616</v>
      </c>
      <c r="W26" s="344">
        <f t="shared" si="6"/>
        <v>0.11157395701643491</v>
      </c>
    </row>
    <row r="27" spans="1:23" ht="13.8" x14ac:dyDescent="0.25">
      <c r="A27" s="14" t="s">
        <v>207</v>
      </c>
      <c r="B27" s="181">
        <v>8793</v>
      </c>
      <c r="C27" s="17" t="s">
        <v>249</v>
      </c>
      <c r="D27" s="334">
        <v>232993.01</v>
      </c>
      <c r="E27" s="164">
        <v>0</v>
      </c>
      <c r="F27" s="159">
        <v>15003</v>
      </c>
      <c r="G27" s="330">
        <v>18729</v>
      </c>
      <c r="H27" s="164">
        <v>1171</v>
      </c>
      <c r="I27" s="317">
        <v>97600</v>
      </c>
      <c r="J27" s="159">
        <v>6579</v>
      </c>
      <c r="K27" s="317">
        <v>11529.33</v>
      </c>
      <c r="L27" s="159">
        <v>0</v>
      </c>
      <c r="M27" s="164">
        <v>0</v>
      </c>
      <c r="N27" s="317">
        <f t="shared" si="0"/>
        <v>274475.01</v>
      </c>
      <c r="O27" s="317">
        <f t="shared" si="1"/>
        <v>109129.33</v>
      </c>
      <c r="P27" s="159">
        <v>0</v>
      </c>
      <c r="Q27" s="317">
        <v>0</v>
      </c>
      <c r="R27" s="342">
        <v>0</v>
      </c>
      <c r="S27" s="317">
        <f t="shared" si="2"/>
        <v>383604.34</v>
      </c>
      <c r="T27" s="161">
        <f t="shared" si="3"/>
        <v>0.60737845145339076</v>
      </c>
      <c r="U27" s="346">
        <f t="shared" si="4"/>
        <v>3.9110610688085537E-2</v>
      </c>
      <c r="V27" s="319">
        <f t="shared" si="5"/>
        <v>31.215172296144662</v>
      </c>
      <c r="W27" s="344">
        <f t="shared" si="6"/>
        <v>1.706243602865916</v>
      </c>
    </row>
    <row r="28" spans="1:23" ht="13.8" x14ac:dyDescent="0.25">
      <c r="A28" s="14" t="s">
        <v>206</v>
      </c>
      <c r="B28" s="181">
        <v>1488</v>
      </c>
      <c r="C28" s="17" t="s">
        <v>252</v>
      </c>
      <c r="D28" s="334">
        <v>77623.570000000007</v>
      </c>
      <c r="E28" s="164">
        <v>0</v>
      </c>
      <c r="F28" s="159">
        <v>287.29000000000002</v>
      </c>
      <c r="G28" s="330">
        <v>11808.980000000001</v>
      </c>
      <c r="H28" s="164">
        <v>50</v>
      </c>
      <c r="I28" s="317">
        <v>0</v>
      </c>
      <c r="J28" s="159">
        <v>1665.81</v>
      </c>
      <c r="K28" s="317">
        <v>3714.56</v>
      </c>
      <c r="L28" s="159">
        <v>0</v>
      </c>
      <c r="M28" s="164">
        <v>0</v>
      </c>
      <c r="N28" s="317">
        <f t="shared" si="0"/>
        <v>91435.65</v>
      </c>
      <c r="O28" s="317">
        <f t="shared" si="1"/>
        <v>3714.56</v>
      </c>
      <c r="P28" s="159">
        <v>0</v>
      </c>
      <c r="Q28" s="317">
        <v>0</v>
      </c>
      <c r="R28" s="342">
        <v>0</v>
      </c>
      <c r="S28" s="317">
        <f t="shared" si="2"/>
        <v>95150.209999999992</v>
      </c>
      <c r="T28" s="161">
        <f t="shared" si="3"/>
        <v>0.81580030143916671</v>
      </c>
      <c r="U28" s="346">
        <f t="shared" si="4"/>
        <v>3.019331223756627E-3</v>
      </c>
      <c r="V28" s="319">
        <f t="shared" si="5"/>
        <v>61.448689516129029</v>
      </c>
      <c r="W28" s="344">
        <f t="shared" si="6"/>
        <v>0.1930712365591398</v>
      </c>
    </row>
    <row r="29" spans="1:23" ht="13.8" x14ac:dyDescent="0.25">
      <c r="A29" s="14" t="s">
        <v>205</v>
      </c>
      <c r="B29" s="181">
        <v>6921</v>
      </c>
      <c r="C29" s="17" t="s">
        <v>252</v>
      </c>
      <c r="D29" s="334">
        <v>259700</v>
      </c>
      <c r="E29" s="164">
        <v>0</v>
      </c>
      <c r="F29" s="159">
        <v>4583</v>
      </c>
      <c r="G29" s="330">
        <v>19135</v>
      </c>
      <c r="H29" s="317">
        <v>1006</v>
      </c>
      <c r="I29" s="317">
        <v>0</v>
      </c>
      <c r="J29" s="159">
        <v>23340</v>
      </c>
      <c r="K29" s="317">
        <v>32346.14</v>
      </c>
      <c r="L29" s="159">
        <v>32803</v>
      </c>
      <c r="M29" s="164">
        <v>6000</v>
      </c>
      <c r="N29" s="317">
        <f t="shared" si="0"/>
        <v>340567</v>
      </c>
      <c r="O29" s="317">
        <f t="shared" si="1"/>
        <v>38346.14</v>
      </c>
      <c r="P29" s="159">
        <v>4120</v>
      </c>
      <c r="Q29" s="317">
        <v>0</v>
      </c>
      <c r="R29" s="342">
        <v>0</v>
      </c>
      <c r="S29" s="317">
        <f t="shared" si="2"/>
        <v>383033.14</v>
      </c>
      <c r="T29" s="161">
        <f t="shared" si="3"/>
        <v>0.67800921873235298</v>
      </c>
      <c r="U29" s="346">
        <f t="shared" si="4"/>
        <v>1.1965022138815456E-2</v>
      </c>
      <c r="V29" s="319">
        <f t="shared" si="5"/>
        <v>49.207773443144056</v>
      </c>
      <c r="W29" s="344">
        <f t="shared" si="6"/>
        <v>0.66218754515243461</v>
      </c>
    </row>
    <row r="30" spans="1:23" ht="13.8" x14ac:dyDescent="0.25">
      <c r="A30" s="14" t="s">
        <v>204</v>
      </c>
      <c r="B30" s="181">
        <v>13233</v>
      </c>
      <c r="C30" s="17" t="s">
        <v>252</v>
      </c>
      <c r="D30" s="334">
        <v>0</v>
      </c>
      <c r="E30" s="164">
        <v>0</v>
      </c>
      <c r="F30" s="159">
        <v>0</v>
      </c>
      <c r="G30" s="330">
        <v>2240</v>
      </c>
      <c r="H30" s="164">
        <v>7513.59</v>
      </c>
      <c r="I30" s="317">
        <v>0</v>
      </c>
      <c r="J30" s="159">
        <v>0</v>
      </c>
      <c r="K30" s="317">
        <v>0</v>
      </c>
      <c r="L30" s="159">
        <v>302292.28999999998</v>
      </c>
      <c r="M30" s="164">
        <v>0</v>
      </c>
      <c r="N30" s="317">
        <f t="shared" si="0"/>
        <v>312045.88</v>
      </c>
      <c r="O30" s="317">
        <f t="shared" si="1"/>
        <v>0</v>
      </c>
      <c r="P30" s="159">
        <v>0</v>
      </c>
      <c r="Q30" s="317">
        <v>0</v>
      </c>
      <c r="R30" s="342">
        <v>0</v>
      </c>
      <c r="S30" s="317">
        <f t="shared" si="2"/>
        <v>312045.88</v>
      </c>
      <c r="T30" s="161">
        <f t="shared" si="3"/>
        <v>0</v>
      </c>
      <c r="U30" s="346">
        <f t="shared" si="4"/>
        <v>0</v>
      </c>
      <c r="V30" s="319">
        <f t="shared" si="5"/>
        <v>23.580887175999397</v>
      </c>
      <c r="W30" s="344">
        <f t="shared" si="6"/>
        <v>0</v>
      </c>
    </row>
    <row r="31" spans="1:23" ht="13.8" x14ac:dyDescent="0.25">
      <c r="A31" s="14" t="s">
        <v>203</v>
      </c>
      <c r="B31" s="181">
        <v>2025</v>
      </c>
      <c r="C31" s="17" t="s">
        <v>253</v>
      </c>
      <c r="D31" s="334">
        <v>72153.859999999986</v>
      </c>
      <c r="E31" s="164">
        <v>60.63</v>
      </c>
      <c r="F31" s="159">
        <v>3956.31</v>
      </c>
      <c r="G31" s="330">
        <v>6424.1600000000017</v>
      </c>
      <c r="H31" s="164">
        <v>452.5</v>
      </c>
      <c r="I31" s="317">
        <v>0</v>
      </c>
      <c r="J31" s="159">
        <v>7279.32</v>
      </c>
      <c r="K31" s="317">
        <v>8866.36</v>
      </c>
      <c r="L31" s="159">
        <v>9396</v>
      </c>
      <c r="M31" s="164">
        <v>9923</v>
      </c>
      <c r="N31" s="317">
        <f t="shared" si="0"/>
        <v>99662.15</v>
      </c>
      <c r="O31" s="317">
        <f t="shared" si="1"/>
        <v>18849.989999999998</v>
      </c>
      <c r="P31" s="159">
        <v>49.99</v>
      </c>
      <c r="Q31" s="317">
        <v>0</v>
      </c>
      <c r="R31" s="342">
        <v>0</v>
      </c>
      <c r="S31" s="317">
        <f t="shared" si="2"/>
        <v>118562.12999999999</v>
      </c>
      <c r="T31" s="161">
        <f t="shared" si="3"/>
        <v>0.60908563299259211</v>
      </c>
      <c r="U31" s="346">
        <f t="shared" si="4"/>
        <v>3.3369086739585399E-2</v>
      </c>
      <c r="V31" s="319">
        <f t="shared" si="5"/>
        <v>49.215876543209873</v>
      </c>
      <c r="W31" s="344">
        <f t="shared" si="6"/>
        <v>1.9537333333333333</v>
      </c>
    </row>
    <row r="32" spans="1:23" ht="13.8" x14ac:dyDescent="0.25">
      <c r="A32" s="14" t="s">
        <v>202</v>
      </c>
      <c r="B32" s="181">
        <v>1241</v>
      </c>
      <c r="C32" s="17" t="s">
        <v>249</v>
      </c>
      <c r="D32" s="334">
        <v>35942.93</v>
      </c>
      <c r="E32" s="164">
        <v>0</v>
      </c>
      <c r="F32" s="159">
        <v>97</v>
      </c>
      <c r="G32" s="330">
        <v>496.221</v>
      </c>
      <c r="H32" s="164">
        <v>0</v>
      </c>
      <c r="I32" s="317">
        <v>2034</v>
      </c>
      <c r="J32" s="159">
        <v>1026.33</v>
      </c>
      <c r="K32" s="317">
        <v>7409</v>
      </c>
      <c r="L32" s="159">
        <v>0</v>
      </c>
      <c r="M32" s="164">
        <v>0</v>
      </c>
      <c r="N32" s="317">
        <f t="shared" si="0"/>
        <v>37562.481</v>
      </c>
      <c r="O32" s="317">
        <f t="shared" si="1"/>
        <v>9443</v>
      </c>
      <c r="P32" s="159">
        <v>0</v>
      </c>
      <c r="Q32" s="317">
        <v>0</v>
      </c>
      <c r="R32" s="342">
        <v>0</v>
      </c>
      <c r="S32" s="317">
        <f t="shared" si="2"/>
        <v>47005.481</v>
      </c>
      <c r="T32" s="161">
        <f t="shared" si="3"/>
        <v>0.76465401981526371</v>
      </c>
      <c r="U32" s="346">
        <f t="shared" si="4"/>
        <v>2.0635891376156752E-3</v>
      </c>
      <c r="V32" s="319">
        <f t="shared" si="5"/>
        <v>30.267913779210314</v>
      </c>
      <c r="W32" s="344">
        <f t="shared" si="6"/>
        <v>7.8162771958098301E-2</v>
      </c>
    </row>
    <row r="33" spans="1:23" ht="13.8" x14ac:dyDescent="0.25">
      <c r="A33" s="14" t="s">
        <v>201</v>
      </c>
      <c r="B33" s="181">
        <v>948</v>
      </c>
      <c r="C33" s="17" t="s">
        <v>252</v>
      </c>
      <c r="D33" s="334">
        <v>35752.629999999997</v>
      </c>
      <c r="E33" s="164">
        <v>2613.86</v>
      </c>
      <c r="F33" s="159">
        <v>2113.69</v>
      </c>
      <c r="G33" s="330">
        <v>7398.39</v>
      </c>
      <c r="H33" s="164">
        <v>1955.88</v>
      </c>
      <c r="I33" s="317">
        <v>0</v>
      </c>
      <c r="J33" s="159">
        <v>4285</v>
      </c>
      <c r="K33" s="317">
        <v>3984.61</v>
      </c>
      <c r="L33" s="159">
        <v>4654.26</v>
      </c>
      <c r="M33" s="164">
        <v>0</v>
      </c>
      <c r="N33" s="317">
        <f t="shared" si="0"/>
        <v>56159.85</v>
      </c>
      <c r="O33" s="317">
        <f t="shared" si="1"/>
        <v>6598.47</v>
      </c>
      <c r="P33" s="159">
        <v>45180</v>
      </c>
      <c r="Q33" s="317">
        <v>0</v>
      </c>
      <c r="R33" s="342">
        <v>0</v>
      </c>
      <c r="S33" s="317">
        <f t="shared" si="2"/>
        <v>107938.32</v>
      </c>
      <c r="T33" s="161">
        <f t="shared" si="3"/>
        <v>0.35544827823890529</v>
      </c>
      <c r="U33" s="346">
        <f t="shared" si="4"/>
        <v>1.9582387422742913E-2</v>
      </c>
      <c r="V33" s="319">
        <f t="shared" si="5"/>
        <v>59.240348101265823</v>
      </c>
      <c r="W33" s="344">
        <f t="shared" si="6"/>
        <v>2.229630801687764</v>
      </c>
    </row>
    <row r="34" spans="1:23" ht="13.8" x14ac:dyDescent="0.25">
      <c r="A34" s="14" t="s">
        <v>200</v>
      </c>
      <c r="B34" s="181">
        <v>7201</v>
      </c>
      <c r="C34" s="17" t="s">
        <v>248</v>
      </c>
      <c r="D34" s="334">
        <v>0</v>
      </c>
      <c r="E34" s="164">
        <v>0</v>
      </c>
      <c r="F34" s="159">
        <v>0</v>
      </c>
      <c r="G34" s="330">
        <v>1239.75</v>
      </c>
      <c r="H34" s="164">
        <v>8635.36</v>
      </c>
      <c r="I34" s="317">
        <v>0</v>
      </c>
      <c r="J34" s="159">
        <v>0</v>
      </c>
      <c r="K34" s="317">
        <v>0</v>
      </c>
      <c r="L34" s="159">
        <v>304642</v>
      </c>
      <c r="M34" s="164">
        <v>0</v>
      </c>
      <c r="N34" s="317">
        <f t="shared" si="0"/>
        <v>314517.11</v>
      </c>
      <c r="O34" s="317">
        <f t="shared" si="1"/>
        <v>0</v>
      </c>
      <c r="P34" s="159">
        <v>0</v>
      </c>
      <c r="Q34" s="317">
        <v>0</v>
      </c>
      <c r="R34" s="342">
        <v>0</v>
      </c>
      <c r="S34" s="317">
        <f t="shared" si="2"/>
        <v>314517.11</v>
      </c>
      <c r="T34" s="161">
        <f t="shared" si="3"/>
        <v>0</v>
      </c>
      <c r="U34" s="346">
        <f t="shared" si="4"/>
        <v>0</v>
      </c>
      <c r="V34" s="319">
        <f t="shared" si="5"/>
        <v>43.676865713095403</v>
      </c>
      <c r="W34" s="344">
        <f t="shared" si="6"/>
        <v>0</v>
      </c>
    </row>
    <row r="35" spans="1:23" ht="13.8" x14ac:dyDescent="0.25">
      <c r="A35" s="14" t="s">
        <v>199</v>
      </c>
      <c r="B35" s="181">
        <v>581</v>
      </c>
      <c r="C35" s="17" t="s">
        <v>248</v>
      </c>
      <c r="D35" s="334">
        <v>69678.28</v>
      </c>
      <c r="E35" s="164">
        <v>0</v>
      </c>
      <c r="F35" s="159">
        <v>3693.44</v>
      </c>
      <c r="G35" s="330">
        <v>4351.3399999999992</v>
      </c>
      <c r="H35" s="164">
        <v>3375.67</v>
      </c>
      <c r="I35" s="317">
        <v>0</v>
      </c>
      <c r="J35" s="159">
        <v>6043.71</v>
      </c>
      <c r="K35" s="317">
        <v>0</v>
      </c>
      <c r="L35" s="159">
        <v>2498.3000000000002</v>
      </c>
      <c r="M35" s="164">
        <v>0</v>
      </c>
      <c r="N35" s="317">
        <f t="shared" si="0"/>
        <v>89640.74</v>
      </c>
      <c r="O35" s="317">
        <f t="shared" si="1"/>
        <v>0</v>
      </c>
      <c r="P35" s="159">
        <v>0</v>
      </c>
      <c r="Q35" s="317">
        <v>0</v>
      </c>
      <c r="R35" s="342">
        <v>0</v>
      </c>
      <c r="S35" s="317">
        <f t="shared" si="2"/>
        <v>89640.74</v>
      </c>
      <c r="T35" s="161">
        <f t="shared" si="3"/>
        <v>0.77730594370372219</v>
      </c>
      <c r="U35" s="346">
        <f t="shared" si="4"/>
        <v>4.1202694221399778E-2</v>
      </c>
      <c r="V35" s="319">
        <f t="shared" si="5"/>
        <v>154.28698795180725</v>
      </c>
      <c r="W35" s="344">
        <f t="shared" si="6"/>
        <v>6.3570395869191048</v>
      </c>
    </row>
    <row r="36" spans="1:23" ht="13.8" x14ac:dyDescent="0.25">
      <c r="A36" s="14" t="s">
        <v>198</v>
      </c>
      <c r="B36" s="181">
        <v>14185</v>
      </c>
      <c r="C36" s="17" t="s">
        <v>253</v>
      </c>
      <c r="D36" s="334">
        <v>260776</v>
      </c>
      <c r="E36" s="164">
        <v>0</v>
      </c>
      <c r="F36" s="159">
        <v>0</v>
      </c>
      <c r="G36" s="330">
        <v>36871</v>
      </c>
      <c r="H36" s="164">
        <v>0</v>
      </c>
      <c r="I36" s="317">
        <v>0</v>
      </c>
      <c r="J36" s="159">
        <v>0</v>
      </c>
      <c r="K36" s="317">
        <v>0</v>
      </c>
      <c r="L36" s="159">
        <v>64145</v>
      </c>
      <c r="M36" s="164">
        <v>0</v>
      </c>
      <c r="N36" s="317">
        <f t="shared" si="0"/>
        <v>361792</v>
      </c>
      <c r="O36" s="317">
        <f t="shared" si="1"/>
        <v>0</v>
      </c>
      <c r="P36" s="159">
        <v>0</v>
      </c>
      <c r="Q36" s="317">
        <v>0</v>
      </c>
      <c r="R36" s="342">
        <v>0</v>
      </c>
      <c r="S36" s="317">
        <f t="shared" si="2"/>
        <v>361792</v>
      </c>
      <c r="T36" s="161">
        <f t="shared" si="3"/>
        <v>0.72078984609941621</v>
      </c>
      <c r="U36" s="346">
        <f t="shared" si="4"/>
        <v>0</v>
      </c>
      <c r="V36" s="319">
        <f t="shared" si="5"/>
        <v>25.505252026788863</v>
      </c>
      <c r="W36" s="344">
        <f t="shared" si="6"/>
        <v>0</v>
      </c>
    </row>
    <row r="37" spans="1:23" ht="13.8" x14ac:dyDescent="0.25">
      <c r="A37" s="14" t="s">
        <v>197</v>
      </c>
      <c r="B37" s="181">
        <v>1348</v>
      </c>
      <c r="C37" s="17" t="s">
        <v>252</v>
      </c>
      <c r="D37" s="334">
        <v>20356.98</v>
      </c>
      <c r="E37" s="164">
        <v>0</v>
      </c>
      <c r="F37" s="159">
        <v>2970.57</v>
      </c>
      <c r="G37" s="330">
        <v>8638.9299999999985</v>
      </c>
      <c r="H37" s="164">
        <v>1674.18</v>
      </c>
      <c r="I37" s="317">
        <v>0</v>
      </c>
      <c r="J37" s="159">
        <v>2225.12</v>
      </c>
      <c r="K37" s="317">
        <v>2214</v>
      </c>
      <c r="L37" s="159">
        <v>0</v>
      </c>
      <c r="M37" s="164">
        <v>6160</v>
      </c>
      <c r="N37" s="317">
        <f t="shared" si="0"/>
        <v>35865.78</v>
      </c>
      <c r="O37" s="317">
        <f t="shared" si="1"/>
        <v>8374</v>
      </c>
      <c r="P37" s="159">
        <v>0</v>
      </c>
      <c r="Q37" s="317">
        <v>0</v>
      </c>
      <c r="R37" s="342">
        <v>0</v>
      </c>
      <c r="S37" s="317">
        <f t="shared" si="2"/>
        <v>44239.78</v>
      </c>
      <c r="T37" s="161">
        <f t="shared" si="3"/>
        <v>0.460151022450835</v>
      </c>
      <c r="U37" s="346">
        <f t="shared" si="4"/>
        <v>6.7147033732988734E-2</v>
      </c>
      <c r="V37" s="319">
        <f t="shared" si="5"/>
        <v>26.606661721068249</v>
      </c>
      <c r="W37" s="344">
        <f t="shared" si="6"/>
        <v>2.2036869436201783</v>
      </c>
    </row>
    <row r="38" spans="1:23" ht="13.8" x14ac:dyDescent="0.25">
      <c r="A38" s="14" t="s">
        <v>196</v>
      </c>
      <c r="B38" s="181">
        <v>1230915</v>
      </c>
      <c r="C38" s="17" t="s">
        <v>250</v>
      </c>
      <c r="D38" s="334">
        <v>35044221</v>
      </c>
      <c r="E38" s="164">
        <v>0</v>
      </c>
      <c r="F38" s="159">
        <v>4284074</v>
      </c>
      <c r="G38" s="330">
        <v>6867985</v>
      </c>
      <c r="H38" s="164">
        <v>0</v>
      </c>
      <c r="I38" s="317">
        <v>0</v>
      </c>
      <c r="J38" s="159">
        <v>812760</v>
      </c>
      <c r="K38" s="317">
        <v>0</v>
      </c>
      <c r="L38" s="159">
        <v>0</v>
      </c>
      <c r="M38" s="164">
        <v>0</v>
      </c>
      <c r="N38" s="317">
        <f t="shared" si="0"/>
        <v>47009040</v>
      </c>
      <c r="O38" s="317">
        <f t="shared" si="1"/>
        <v>0</v>
      </c>
      <c r="P38" s="159">
        <v>6372441</v>
      </c>
      <c r="Q38" s="317">
        <v>0</v>
      </c>
      <c r="R38" s="342">
        <v>6938108</v>
      </c>
      <c r="S38" s="317">
        <f t="shared" si="2"/>
        <v>60319589</v>
      </c>
      <c r="T38" s="161">
        <f t="shared" si="3"/>
        <v>0.58097579212616979</v>
      </c>
      <c r="U38" s="346">
        <f t="shared" si="4"/>
        <v>7.1022930875739229E-2</v>
      </c>
      <c r="V38" s="319">
        <f t="shared" si="5"/>
        <v>38.190321833757814</v>
      </c>
      <c r="W38" s="344">
        <f t="shared" si="6"/>
        <v>3.4803979153718982</v>
      </c>
    </row>
    <row r="39" spans="1:23" ht="13.8" x14ac:dyDescent="0.25">
      <c r="A39" s="14" t="s">
        <v>195</v>
      </c>
      <c r="B39" s="181">
        <v>2101</v>
      </c>
      <c r="C39" s="17" t="s">
        <v>248</v>
      </c>
      <c r="D39" s="334">
        <v>100396.52</v>
      </c>
      <c r="E39" s="164">
        <v>0</v>
      </c>
      <c r="F39" s="159">
        <v>14537.92</v>
      </c>
      <c r="G39" s="330">
        <v>13316.200000000003</v>
      </c>
      <c r="H39" s="164">
        <v>1458.26</v>
      </c>
      <c r="I39" s="317">
        <v>1600</v>
      </c>
      <c r="J39" s="159">
        <v>8841.9700000000012</v>
      </c>
      <c r="K39" s="317">
        <v>2067.94</v>
      </c>
      <c r="L39" s="159">
        <v>0</v>
      </c>
      <c r="M39" s="164">
        <v>876.51</v>
      </c>
      <c r="N39" s="317">
        <f t="shared" si="0"/>
        <v>138550.87</v>
      </c>
      <c r="O39" s="317">
        <f t="shared" si="1"/>
        <v>4544.45</v>
      </c>
      <c r="P39" s="159">
        <v>8270.7800000000007</v>
      </c>
      <c r="Q39" s="317">
        <v>0</v>
      </c>
      <c r="R39" s="342">
        <v>0</v>
      </c>
      <c r="S39" s="317">
        <f t="shared" si="2"/>
        <v>151366.1</v>
      </c>
      <c r="T39" s="161">
        <f t="shared" si="3"/>
        <v>0.66326951675441204</v>
      </c>
      <c r="U39" s="346">
        <f t="shared" si="4"/>
        <v>9.6044755067349954E-2</v>
      </c>
      <c r="V39" s="319">
        <f t="shared" si="5"/>
        <v>65.945202284626362</v>
      </c>
      <c r="W39" s="344">
        <f t="shared" si="6"/>
        <v>6.9195240361732511</v>
      </c>
    </row>
    <row r="40" spans="1:23" ht="13.8" x14ac:dyDescent="0.25">
      <c r="A40" s="14" t="s">
        <v>194</v>
      </c>
      <c r="B40" s="181">
        <v>18038</v>
      </c>
      <c r="C40" s="17" t="s">
        <v>249</v>
      </c>
      <c r="D40" s="334">
        <v>637758</v>
      </c>
      <c r="E40" s="164">
        <v>0</v>
      </c>
      <c r="F40" s="159">
        <v>45336</v>
      </c>
      <c r="G40" s="330">
        <v>104229</v>
      </c>
      <c r="H40" s="164">
        <v>4350</v>
      </c>
      <c r="I40" s="317">
        <v>0</v>
      </c>
      <c r="J40" s="159">
        <v>34592</v>
      </c>
      <c r="K40" s="317">
        <v>0</v>
      </c>
      <c r="L40" s="159">
        <v>0</v>
      </c>
      <c r="M40" s="164">
        <v>0</v>
      </c>
      <c r="N40" s="317">
        <f t="shared" si="0"/>
        <v>826265</v>
      </c>
      <c r="O40" s="317">
        <f t="shared" si="1"/>
        <v>0</v>
      </c>
      <c r="P40" s="159">
        <v>4666</v>
      </c>
      <c r="Q40" s="317">
        <v>0</v>
      </c>
      <c r="R40" s="342">
        <v>22905</v>
      </c>
      <c r="S40" s="317">
        <f t="shared" si="2"/>
        <v>853836</v>
      </c>
      <c r="T40" s="161">
        <f t="shared" si="3"/>
        <v>0.74693266622630106</v>
      </c>
      <c r="U40" s="346">
        <f t="shared" si="4"/>
        <v>5.309684763818813E-2</v>
      </c>
      <c r="V40" s="319">
        <f t="shared" si="5"/>
        <v>45.806907639427877</v>
      </c>
      <c r="W40" s="344">
        <f t="shared" si="6"/>
        <v>2.5133606830025501</v>
      </c>
    </row>
    <row r="41" spans="1:23" ht="13.8" x14ac:dyDescent="0.25">
      <c r="A41" s="14" t="s">
        <v>193</v>
      </c>
      <c r="B41" s="181">
        <v>13077</v>
      </c>
      <c r="C41" s="17" t="s">
        <v>247</v>
      </c>
      <c r="D41" s="334">
        <v>657440</v>
      </c>
      <c r="E41" s="164">
        <v>0</v>
      </c>
      <c r="F41" s="159">
        <v>0</v>
      </c>
      <c r="G41" s="330">
        <v>70322</v>
      </c>
      <c r="H41" s="164">
        <v>3155</v>
      </c>
      <c r="I41" s="317">
        <v>0</v>
      </c>
      <c r="J41" s="159">
        <v>92429</v>
      </c>
      <c r="K41" s="317">
        <v>0</v>
      </c>
      <c r="L41" s="159">
        <v>58847</v>
      </c>
      <c r="M41" s="164">
        <v>0</v>
      </c>
      <c r="N41" s="317">
        <f t="shared" si="0"/>
        <v>882193</v>
      </c>
      <c r="O41" s="317">
        <f t="shared" si="1"/>
        <v>0</v>
      </c>
      <c r="P41" s="159">
        <v>0</v>
      </c>
      <c r="Q41" s="317">
        <v>0</v>
      </c>
      <c r="R41" s="342">
        <v>0</v>
      </c>
      <c r="S41" s="317">
        <f t="shared" si="2"/>
        <v>882193</v>
      </c>
      <c r="T41" s="161">
        <f t="shared" si="3"/>
        <v>0.74523375270490699</v>
      </c>
      <c r="U41" s="346">
        <f t="shared" si="4"/>
        <v>0</v>
      </c>
      <c r="V41" s="319">
        <f t="shared" si="5"/>
        <v>67.461420815171678</v>
      </c>
      <c r="W41" s="344">
        <f t="shared" si="6"/>
        <v>0</v>
      </c>
    </row>
    <row r="42" spans="1:23" ht="13.8" x14ac:dyDescent="0.25">
      <c r="A42" s="14" t="s">
        <v>192</v>
      </c>
      <c r="B42" s="181">
        <v>592</v>
      </c>
      <c r="C42" s="17" t="s">
        <v>247</v>
      </c>
      <c r="D42" s="334">
        <v>19086.29</v>
      </c>
      <c r="E42" s="164">
        <v>0</v>
      </c>
      <c r="F42" s="159">
        <v>426.07</v>
      </c>
      <c r="G42" s="330">
        <v>9490.69</v>
      </c>
      <c r="H42" s="164">
        <v>425.23</v>
      </c>
      <c r="I42" s="317">
        <v>0</v>
      </c>
      <c r="J42" s="159">
        <v>1650.1</v>
      </c>
      <c r="K42" s="317">
        <v>0</v>
      </c>
      <c r="L42" s="159">
        <v>2664</v>
      </c>
      <c r="M42" s="164">
        <v>0</v>
      </c>
      <c r="N42" s="317">
        <f t="shared" si="0"/>
        <v>33742.380000000005</v>
      </c>
      <c r="O42" s="317">
        <f t="shared" si="1"/>
        <v>0</v>
      </c>
      <c r="P42" s="159">
        <v>500.23</v>
      </c>
      <c r="Q42" s="317">
        <v>0</v>
      </c>
      <c r="R42" s="342">
        <v>0</v>
      </c>
      <c r="S42" s="317">
        <f t="shared" si="2"/>
        <v>34242.610000000008</v>
      </c>
      <c r="T42" s="161">
        <f t="shared" si="3"/>
        <v>0.55738420640249087</v>
      </c>
      <c r="U42" s="346">
        <f t="shared" si="4"/>
        <v>1.2442684713577613E-2</v>
      </c>
      <c r="V42" s="319">
        <f t="shared" si="5"/>
        <v>56.997263513513523</v>
      </c>
      <c r="W42" s="344">
        <f t="shared" si="6"/>
        <v>0.71971283783783779</v>
      </c>
    </row>
    <row r="43" spans="1:23" ht="13.8" x14ac:dyDescent="0.25">
      <c r="A43" s="14" t="s">
        <v>191</v>
      </c>
      <c r="B43" s="181">
        <v>3580</v>
      </c>
      <c r="C43" s="17" t="s">
        <v>251</v>
      </c>
      <c r="D43" s="334">
        <v>86751</v>
      </c>
      <c r="E43" s="164">
        <v>67041</v>
      </c>
      <c r="F43" s="159">
        <v>26794</v>
      </c>
      <c r="G43" s="330">
        <v>31863</v>
      </c>
      <c r="H43" s="164">
        <v>2581</v>
      </c>
      <c r="I43" s="317">
        <v>0</v>
      </c>
      <c r="J43" s="159">
        <v>38326</v>
      </c>
      <c r="K43" s="317">
        <v>0</v>
      </c>
      <c r="L43" s="159">
        <v>12781</v>
      </c>
      <c r="M43" s="164">
        <v>0</v>
      </c>
      <c r="N43" s="317">
        <f t="shared" si="0"/>
        <v>199096</v>
      </c>
      <c r="O43" s="317">
        <f t="shared" si="1"/>
        <v>67041</v>
      </c>
      <c r="P43" s="159">
        <v>5784</v>
      </c>
      <c r="Q43" s="317">
        <v>0</v>
      </c>
      <c r="R43" s="342">
        <v>0</v>
      </c>
      <c r="S43" s="317">
        <f t="shared" si="2"/>
        <v>271921</v>
      </c>
      <c r="T43" s="161">
        <f t="shared" si="3"/>
        <v>0.56557603127378908</v>
      </c>
      <c r="U43" s="346">
        <f t="shared" si="4"/>
        <v>9.8535971844763731E-2</v>
      </c>
      <c r="V43" s="319">
        <f t="shared" si="5"/>
        <v>55.613407821229053</v>
      </c>
      <c r="W43" s="344">
        <f t="shared" si="6"/>
        <v>7.484357541899441</v>
      </c>
    </row>
    <row r="44" spans="1:23" ht="13.8" x14ac:dyDescent="0.25">
      <c r="A44" s="14" t="s">
        <v>190</v>
      </c>
      <c r="B44" s="181">
        <v>262</v>
      </c>
      <c r="C44" s="17" t="s">
        <v>251</v>
      </c>
      <c r="D44" s="334">
        <v>17458.53</v>
      </c>
      <c r="E44" s="164">
        <v>0</v>
      </c>
      <c r="F44" s="159">
        <v>944.48</v>
      </c>
      <c r="G44" s="330">
        <v>3279.3100000000009</v>
      </c>
      <c r="H44" s="164">
        <v>1483.15</v>
      </c>
      <c r="I44" s="317">
        <v>859.44</v>
      </c>
      <c r="J44" s="159">
        <v>2122.83</v>
      </c>
      <c r="K44" s="317">
        <v>2588.3599999999997</v>
      </c>
      <c r="L44" s="159">
        <v>2980.99</v>
      </c>
      <c r="M44" s="164">
        <v>250</v>
      </c>
      <c r="N44" s="317">
        <f t="shared" si="0"/>
        <v>28269.29</v>
      </c>
      <c r="O44" s="317">
        <f t="shared" si="1"/>
        <v>3697.7999999999997</v>
      </c>
      <c r="P44" s="159">
        <v>598.5</v>
      </c>
      <c r="Q44" s="317">
        <v>982.5</v>
      </c>
      <c r="R44" s="342">
        <v>0</v>
      </c>
      <c r="S44" s="317">
        <f t="shared" si="2"/>
        <v>33548.089999999997</v>
      </c>
      <c r="T44" s="161">
        <f t="shared" si="3"/>
        <v>0.52040309895436676</v>
      </c>
      <c r="U44" s="346">
        <f t="shared" si="4"/>
        <v>2.8153018547404641E-2</v>
      </c>
      <c r="V44" s="319">
        <f t="shared" si="5"/>
        <v>107.89805343511451</v>
      </c>
      <c r="W44" s="344">
        <f t="shared" si="6"/>
        <v>3.604885496183206</v>
      </c>
    </row>
    <row r="45" spans="1:23" ht="13.8" x14ac:dyDescent="0.25">
      <c r="A45" s="14" t="s">
        <v>189</v>
      </c>
      <c r="B45" s="181">
        <v>501</v>
      </c>
      <c r="C45" s="17" t="s">
        <v>249</v>
      </c>
      <c r="D45" s="334">
        <v>51460.01</v>
      </c>
      <c r="E45" s="164">
        <v>0</v>
      </c>
      <c r="F45" s="159">
        <v>3555.01</v>
      </c>
      <c r="G45" s="330">
        <v>9468.99</v>
      </c>
      <c r="H45" s="164">
        <v>0</v>
      </c>
      <c r="I45" s="317">
        <v>0</v>
      </c>
      <c r="J45" s="159">
        <v>6841.72</v>
      </c>
      <c r="K45" s="317">
        <v>8618.61</v>
      </c>
      <c r="L45" s="159">
        <v>0</v>
      </c>
      <c r="M45" s="164">
        <v>0</v>
      </c>
      <c r="N45" s="317">
        <f t="shared" si="0"/>
        <v>71325.73</v>
      </c>
      <c r="O45" s="317">
        <f t="shared" si="1"/>
        <v>8618.61</v>
      </c>
      <c r="P45" s="159">
        <v>660</v>
      </c>
      <c r="Q45" s="317">
        <v>4000</v>
      </c>
      <c r="R45" s="342">
        <v>0</v>
      </c>
      <c r="S45" s="317">
        <f t="shared" si="2"/>
        <v>84604.34</v>
      </c>
      <c r="T45" s="161">
        <f t="shared" si="3"/>
        <v>0.60824314686456993</v>
      </c>
      <c r="U45" s="346">
        <f t="shared" si="4"/>
        <v>4.2019239202149679E-2</v>
      </c>
      <c r="V45" s="319">
        <f t="shared" si="5"/>
        <v>142.36672654690619</v>
      </c>
      <c r="W45" s="344">
        <f t="shared" si="6"/>
        <v>7.0958283433133733</v>
      </c>
    </row>
    <row r="46" spans="1:23" ht="13.8" x14ac:dyDescent="0.25">
      <c r="A46" s="14" t="s">
        <v>188</v>
      </c>
      <c r="B46" s="181">
        <v>3442</v>
      </c>
      <c r="C46" s="17" t="s">
        <v>249</v>
      </c>
      <c r="D46" s="334">
        <v>157778.02000000002</v>
      </c>
      <c r="E46" s="164">
        <v>12555.86</v>
      </c>
      <c r="F46" s="159">
        <v>7771.49</v>
      </c>
      <c r="G46" s="330">
        <v>14464.341</v>
      </c>
      <c r="H46" s="164">
        <v>775.66</v>
      </c>
      <c r="I46" s="317">
        <v>0</v>
      </c>
      <c r="J46" s="159">
        <v>17877.84</v>
      </c>
      <c r="K46" s="317">
        <v>690.88</v>
      </c>
      <c r="L46" s="159">
        <v>287.31</v>
      </c>
      <c r="M46" s="164">
        <v>0</v>
      </c>
      <c r="N46" s="317">
        <f t="shared" si="0"/>
        <v>198954.66100000002</v>
      </c>
      <c r="O46" s="317">
        <f t="shared" si="1"/>
        <v>13246.74</v>
      </c>
      <c r="P46" s="159">
        <v>0</v>
      </c>
      <c r="Q46" s="317">
        <v>0</v>
      </c>
      <c r="R46" s="342">
        <v>0</v>
      </c>
      <c r="S46" s="317">
        <f t="shared" si="2"/>
        <v>212201.40100000001</v>
      </c>
      <c r="T46" s="161">
        <f t="shared" si="3"/>
        <v>0.80269913015324523</v>
      </c>
      <c r="U46" s="346">
        <f t="shared" si="4"/>
        <v>3.6623179504832765E-2</v>
      </c>
      <c r="V46" s="319">
        <f t="shared" si="5"/>
        <v>57.802051423590939</v>
      </c>
      <c r="W46" s="344">
        <f t="shared" si="6"/>
        <v>2.2578413712957581</v>
      </c>
    </row>
    <row r="47" spans="1:23" ht="13.8" x14ac:dyDescent="0.25">
      <c r="A47" s="14" t="s">
        <v>187</v>
      </c>
      <c r="B47" s="181">
        <v>932</v>
      </c>
      <c r="C47" s="17" t="s">
        <v>249</v>
      </c>
      <c r="D47" s="334">
        <v>18221.13</v>
      </c>
      <c r="E47" s="164">
        <v>0</v>
      </c>
      <c r="F47" s="159">
        <v>5997.55</v>
      </c>
      <c r="G47" s="330">
        <v>3217.45</v>
      </c>
      <c r="H47" s="164">
        <v>0</v>
      </c>
      <c r="I47" s="317">
        <v>0</v>
      </c>
      <c r="J47" s="159">
        <v>0</v>
      </c>
      <c r="K47" s="317">
        <v>8642.24</v>
      </c>
      <c r="L47" s="159">
        <v>0</v>
      </c>
      <c r="M47" s="164">
        <v>0</v>
      </c>
      <c r="N47" s="317">
        <f t="shared" si="0"/>
        <v>27436.13</v>
      </c>
      <c r="O47" s="317">
        <f t="shared" si="1"/>
        <v>8642.24</v>
      </c>
      <c r="P47" s="159">
        <v>0</v>
      </c>
      <c r="Q47" s="317">
        <v>5000</v>
      </c>
      <c r="R47" s="342">
        <v>0</v>
      </c>
      <c r="S47" s="317">
        <f t="shared" si="2"/>
        <v>41078.370000000003</v>
      </c>
      <c r="T47" s="161">
        <f t="shared" si="3"/>
        <v>0.44356993717131427</v>
      </c>
      <c r="U47" s="346">
        <f t="shared" si="4"/>
        <v>0.14600262863399885</v>
      </c>
      <c r="V47" s="319">
        <f t="shared" si="5"/>
        <v>29.437907725321889</v>
      </c>
      <c r="W47" s="344">
        <f t="shared" si="6"/>
        <v>6.4351394849785413</v>
      </c>
    </row>
    <row r="48" spans="1:23" ht="13.8" x14ac:dyDescent="0.25">
      <c r="A48" s="14" t="s">
        <v>186</v>
      </c>
      <c r="B48" s="181">
        <v>134</v>
      </c>
      <c r="C48" s="17" t="s">
        <v>247</v>
      </c>
      <c r="D48" s="334">
        <v>14995.55</v>
      </c>
      <c r="E48" s="164">
        <v>0</v>
      </c>
      <c r="F48" s="159">
        <v>876.49</v>
      </c>
      <c r="G48" s="330">
        <v>2410.6999999999998</v>
      </c>
      <c r="H48" s="164">
        <v>0</v>
      </c>
      <c r="I48" s="317">
        <v>0</v>
      </c>
      <c r="J48" s="159">
        <v>825</v>
      </c>
      <c r="K48" s="317">
        <v>0</v>
      </c>
      <c r="L48" s="159">
        <v>603</v>
      </c>
      <c r="M48" s="164">
        <v>0</v>
      </c>
      <c r="N48" s="317">
        <f t="shared" si="0"/>
        <v>19710.739999999998</v>
      </c>
      <c r="O48" s="317">
        <f t="shared" si="1"/>
        <v>0</v>
      </c>
      <c r="P48" s="159">
        <v>0</v>
      </c>
      <c r="Q48" s="317">
        <v>0</v>
      </c>
      <c r="R48" s="342">
        <v>0</v>
      </c>
      <c r="S48" s="317">
        <f t="shared" si="2"/>
        <v>19710.739999999998</v>
      </c>
      <c r="T48" s="161">
        <f t="shared" si="3"/>
        <v>0.76078067084239354</v>
      </c>
      <c r="U48" s="346">
        <f t="shared" si="4"/>
        <v>4.4467635410948551E-2</v>
      </c>
      <c r="V48" s="319">
        <f t="shared" si="5"/>
        <v>147.09507462686565</v>
      </c>
      <c r="W48" s="344">
        <f t="shared" si="6"/>
        <v>6.5409701492537318</v>
      </c>
    </row>
    <row r="49" spans="1:23" ht="13.8" x14ac:dyDescent="0.25">
      <c r="A49" s="14" t="s">
        <v>185</v>
      </c>
      <c r="B49" s="181">
        <v>378</v>
      </c>
      <c r="C49" s="17" t="s">
        <v>251</v>
      </c>
      <c r="D49" s="334">
        <v>17406.439999999999</v>
      </c>
      <c r="E49" s="164">
        <v>0</v>
      </c>
      <c r="F49" s="159">
        <v>0</v>
      </c>
      <c r="G49" s="330">
        <v>3602.64</v>
      </c>
      <c r="H49" s="164">
        <v>0</v>
      </c>
      <c r="I49" s="317">
        <v>0</v>
      </c>
      <c r="J49" s="159">
        <v>1465.63</v>
      </c>
      <c r="K49" s="317">
        <v>0</v>
      </c>
      <c r="L49" s="159">
        <v>1349.46</v>
      </c>
      <c r="M49" s="164">
        <v>0</v>
      </c>
      <c r="N49" s="317">
        <f t="shared" si="0"/>
        <v>23824.17</v>
      </c>
      <c r="O49" s="317">
        <f t="shared" si="1"/>
        <v>0</v>
      </c>
      <c r="P49" s="159">
        <v>0</v>
      </c>
      <c r="Q49" s="317">
        <v>0</v>
      </c>
      <c r="R49" s="342">
        <v>0</v>
      </c>
      <c r="S49" s="317">
        <f t="shared" si="2"/>
        <v>23824.17</v>
      </c>
      <c r="T49" s="161">
        <f t="shared" si="3"/>
        <v>0.73062104576990505</v>
      </c>
      <c r="U49" s="346">
        <f t="shared" si="4"/>
        <v>0</v>
      </c>
      <c r="V49" s="319">
        <f t="shared" si="5"/>
        <v>63.02690476190476</v>
      </c>
      <c r="W49" s="344">
        <f t="shared" si="6"/>
        <v>0</v>
      </c>
    </row>
    <row r="50" spans="1:23" ht="13.8" x14ac:dyDescent="0.25">
      <c r="A50" s="14" t="s">
        <v>184</v>
      </c>
      <c r="B50" s="181">
        <v>340</v>
      </c>
      <c r="C50" s="17" t="s">
        <v>252</v>
      </c>
      <c r="D50" s="334">
        <v>9193.92</v>
      </c>
      <c r="E50" s="164">
        <v>0</v>
      </c>
      <c r="F50" s="159">
        <v>3468.4100000000003</v>
      </c>
      <c r="G50" s="330">
        <v>1524</v>
      </c>
      <c r="H50" s="164">
        <v>0</v>
      </c>
      <c r="I50" s="317">
        <v>0</v>
      </c>
      <c r="J50" s="159">
        <v>516.79</v>
      </c>
      <c r="K50" s="317">
        <v>0</v>
      </c>
      <c r="L50" s="159">
        <v>1627.47</v>
      </c>
      <c r="M50" s="164">
        <v>0</v>
      </c>
      <c r="N50" s="317">
        <f t="shared" si="0"/>
        <v>16330.589999999998</v>
      </c>
      <c r="O50" s="317">
        <f t="shared" si="1"/>
        <v>0</v>
      </c>
      <c r="P50" s="159">
        <v>0</v>
      </c>
      <c r="Q50" s="317">
        <v>0</v>
      </c>
      <c r="R50" s="342">
        <v>0</v>
      </c>
      <c r="S50" s="317">
        <f t="shared" si="2"/>
        <v>16330.589999999998</v>
      </c>
      <c r="T50" s="161">
        <f t="shared" si="3"/>
        <v>0.56298762016559112</v>
      </c>
      <c r="U50" s="346">
        <f t="shared" si="4"/>
        <v>0.21238730505144032</v>
      </c>
      <c r="V50" s="319">
        <f t="shared" si="5"/>
        <v>48.031147058823521</v>
      </c>
      <c r="W50" s="344">
        <f t="shared" si="6"/>
        <v>10.201205882352943</v>
      </c>
    </row>
    <row r="51" spans="1:23" ht="13.8" x14ac:dyDescent="0.25">
      <c r="A51" s="14" t="s">
        <v>183</v>
      </c>
      <c r="B51" s="181">
        <v>18496</v>
      </c>
      <c r="C51" s="17" t="s">
        <v>247</v>
      </c>
      <c r="D51" s="334">
        <v>382380</v>
      </c>
      <c r="E51" s="164">
        <v>0</v>
      </c>
      <c r="F51" s="159">
        <v>14250</v>
      </c>
      <c r="G51" s="330">
        <v>26925</v>
      </c>
      <c r="H51" s="164">
        <v>78</v>
      </c>
      <c r="I51" s="317">
        <v>0</v>
      </c>
      <c r="J51" s="159">
        <v>11754</v>
      </c>
      <c r="K51" s="317">
        <v>0</v>
      </c>
      <c r="L51" s="159">
        <v>77414</v>
      </c>
      <c r="M51" s="164">
        <v>0</v>
      </c>
      <c r="N51" s="317">
        <f t="shared" si="0"/>
        <v>512801</v>
      </c>
      <c r="O51" s="317">
        <f t="shared" si="1"/>
        <v>0</v>
      </c>
      <c r="P51" s="159">
        <v>11152</v>
      </c>
      <c r="Q51" s="317">
        <v>0</v>
      </c>
      <c r="R51" s="342">
        <v>14659</v>
      </c>
      <c r="S51" s="317">
        <f t="shared" si="2"/>
        <v>538612</v>
      </c>
      <c r="T51" s="161">
        <f t="shared" si="3"/>
        <v>0.70993590933733375</v>
      </c>
      <c r="U51" s="346">
        <f t="shared" si="4"/>
        <v>2.6456892902497531E-2</v>
      </c>
      <c r="V51" s="319">
        <f t="shared" si="5"/>
        <v>27.724967560553633</v>
      </c>
      <c r="W51" s="344">
        <f t="shared" si="6"/>
        <v>0.77043685121107264</v>
      </c>
    </row>
    <row r="52" spans="1:23" ht="13.8" x14ac:dyDescent="0.25">
      <c r="A52" s="14" t="s">
        <v>182</v>
      </c>
      <c r="B52" s="181">
        <v>3758</v>
      </c>
      <c r="C52" s="17" t="s">
        <v>251</v>
      </c>
      <c r="D52" s="334">
        <v>174883.48</v>
      </c>
      <c r="E52" s="164">
        <v>0</v>
      </c>
      <c r="F52" s="159">
        <v>14077.509999999998</v>
      </c>
      <c r="G52" s="330">
        <v>13273.413999999999</v>
      </c>
      <c r="H52" s="164">
        <v>2939.17</v>
      </c>
      <c r="I52" s="317">
        <v>0</v>
      </c>
      <c r="J52" s="159">
        <v>17336.259999999998</v>
      </c>
      <c r="K52" s="317">
        <v>4695.1109999999999</v>
      </c>
      <c r="L52" s="159">
        <v>13416.06</v>
      </c>
      <c r="M52" s="164">
        <v>0</v>
      </c>
      <c r="N52" s="317">
        <f t="shared" si="0"/>
        <v>235925.89400000003</v>
      </c>
      <c r="O52" s="317">
        <f t="shared" si="1"/>
        <v>4695.1109999999999</v>
      </c>
      <c r="P52" s="159">
        <v>4630.42</v>
      </c>
      <c r="Q52" s="317">
        <v>0</v>
      </c>
      <c r="R52" s="342">
        <v>0</v>
      </c>
      <c r="S52" s="317">
        <f t="shared" si="2"/>
        <v>245251.42500000005</v>
      </c>
      <c r="T52" s="161">
        <f t="shared" si="3"/>
        <v>0.71307834398923464</v>
      </c>
      <c r="U52" s="346">
        <f t="shared" si="4"/>
        <v>5.7400318876842389E-2</v>
      </c>
      <c r="V52" s="319">
        <f t="shared" si="5"/>
        <v>62.779641830761051</v>
      </c>
      <c r="W52" s="344">
        <f t="shared" si="6"/>
        <v>3.7460111761575301</v>
      </c>
    </row>
    <row r="53" spans="1:23" ht="13.8" x14ac:dyDescent="0.25">
      <c r="A53" s="14" t="s">
        <v>181</v>
      </c>
      <c r="B53" s="181">
        <v>675</v>
      </c>
      <c r="C53" s="17" t="s">
        <v>249</v>
      </c>
      <c r="D53" s="334">
        <v>23381.06</v>
      </c>
      <c r="E53" s="164">
        <v>0</v>
      </c>
      <c r="F53" s="159">
        <v>4173.59</v>
      </c>
      <c r="G53" s="330">
        <v>8295.2200000000012</v>
      </c>
      <c r="H53" s="164">
        <v>945</v>
      </c>
      <c r="I53" s="317">
        <v>0</v>
      </c>
      <c r="J53" s="159">
        <v>1761.6100000000001</v>
      </c>
      <c r="K53" s="317">
        <v>0</v>
      </c>
      <c r="L53" s="159">
        <v>0</v>
      </c>
      <c r="M53" s="159">
        <v>0</v>
      </c>
      <c r="N53" s="317">
        <f t="shared" si="0"/>
        <v>38556.480000000003</v>
      </c>
      <c r="O53" s="317">
        <f t="shared" si="1"/>
        <v>0</v>
      </c>
      <c r="P53" s="159">
        <v>0</v>
      </c>
      <c r="Q53" s="317">
        <v>0</v>
      </c>
      <c r="R53" s="342">
        <v>0</v>
      </c>
      <c r="S53" s="317">
        <f t="shared" si="2"/>
        <v>38556.480000000003</v>
      </c>
      <c r="T53" s="161">
        <f t="shared" si="3"/>
        <v>0.60641064744499495</v>
      </c>
      <c r="U53" s="346">
        <f t="shared" si="4"/>
        <v>0.10824613657678293</v>
      </c>
      <c r="V53" s="319">
        <f t="shared" si="5"/>
        <v>57.120711111111113</v>
      </c>
      <c r="W53" s="344">
        <f t="shared" si="6"/>
        <v>6.1830962962962968</v>
      </c>
    </row>
    <row r="54" spans="1:23" ht="13.8" x14ac:dyDescent="0.25">
      <c r="A54" s="14" t="s">
        <v>180</v>
      </c>
      <c r="B54" s="181">
        <v>7526</v>
      </c>
      <c r="C54" s="17" t="s">
        <v>251</v>
      </c>
      <c r="D54" s="334">
        <v>198852.36800000002</v>
      </c>
      <c r="E54" s="164">
        <v>14847.61</v>
      </c>
      <c r="F54" s="159">
        <v>2077.75</v>
      </c>
      <c r="G54" s="330">
        <v>17826.29</v>
      </c>
      <c r="H54" s="164">
        <v>0</v>
      </c>
      <c r="I54" s="317">
        <v>2205</v>
      </c>
      <c r="J54" s="159">
        <v>13476.220000000001</v>
      </c>
      <c r="K54" s="317">
        <v>19987.510000000002</v>
      </c>
      <c r="L54" s="159">
        <v>26867.82</v>
      </c>
      <c r="M54" s="164">
        <v>0</v>
      </c>
      <c r="N54" s="317">
        <f t="shared" si="0"/>
        <v>259100.44800000003</v>
      </c>
      <c r="O54" s="317">
        <f t="shared" si="1"/>
        <v>37040.120000000003</v>
      </c>
      <c r="P54" s="159">
        <v>0</v>
      </c>
      <c r="Q54" s="317">
        <v>0</v>
      </c>
      <c r="R54" s="342">
        <v>0</v>
      </c>
      <c r="S54" s="317">
        <f t="shared" si="2"/>
        <v>296140.56800000003</v>
      </c>
      <c r="T54" s="161">
        <f t="shared" si="3"/>
        <v>0.72161669521752247</v>
      </c>
      <c r="U54" s="346">
        <f t="shared" si="4"/>
        <v>7.0160937896222306E-3</v>
      </c>
      <c r="V54" s="319">
        <f t="shared" si="5"/>
        <v>34.427378155726821</v>
      </c>
      <c r="W54" s="344">
        <f t="shared" si="6"/>
        <v>0.27607626893436088</v>
      </c>
    </row>
    <row r="55" spans="1:23" ht="13.8" x14ac:dyDescent="0.25">
      <c r="A55" s="14" t="s">
        <v>179</v>
      </c>
      <c r="B55" s="181">
        <v>23084</v>
      </c>
      <c r="C55" s="17" t="s">
        <v>247</v>
      </c>
      <c r="D55" s="334">
        <v>439695</v>
      </c>
      <c r="E55" s="164">
        <v>0</v>
      </c>
      <c r="F55" s="159">
        <v>4493</v>
      </c>
      <c r="G55" s="330">
        <v>179702</v>
      </c>
      <c r="H55" s="164">
        <v>0</v>
      </c>
      <c r="I55" s="317">
        <v>0</v>
      </c>
      <c r="J55" s="159">
        <v>0</v>
      </c>
      <c r="K55" s="317">
        <v>0</v>
      </c>
      <c r="L55" s="159">
        <v>0</v>
      </c>
      <c r="M55" s="164">
        <v>0</v>
      </c>
      <c r="N55" s="317">
        <f t="shared" si="0"/>
        <v>623890</v>
      </c>
      <c r="O55" s="317">
        <f t="shared" si="1"/>
        <v>0</v>
      </c>
      <c r="P55" s="159">
        <v>31693</v>
      </c>
      <c r="Q55" s="317">
        <v>0</v>
      </c>
      <c r="R55" s="342">
        <v>25029</v>
      </c>
      <c r="S55" s="317">
        <f t="shared" si="2"/>
        <v>680612</v>
      </c>
      <c r="T55" s="161">
        <f t="shared" si="3"/>
        <v>0.64602886813632432</v>
      </c>
      <c r="U55" s="346">
        <f t="shared" si="4"/>
        <v>6.6014116706728651E-3</v>
      </c>
      <c r="V55" s="319">
        <f t="shared" si="5"/>
        <v>27.026945070178478</v>
      </c>
      <c r="W55" s="344">
        <f t="shared" si="6"/>
        <v>0.19463697799341534</v>
      </c>
    </row>
    <row r="56" spans="1:23" ht="13.8" x14ac:dyDescent="0.25">
      <c r="A56" s="14" t="s">
        <v>178</v>
      </c>
      <c r="B56" s="181">
        <v>15736</v>
      </c>
      <c r="C56" s="17" t="s">
        <v>252</v>
      </c>
      <c r="D56" s="334">
        <v>427542</v>
      </c>
      <c r="E56" s="164">
        <v>0</v>
      </c>
      <c r="F56" s="159">
        <v>8073</v>
      </c>
      <c r="G56" s="330">
        <v>26803</v>
      </c>
      <c r="H56" s="164">
        <v>0</v>
      </c>
      <c r="I56" s="317">
        <v>0</v>
      </c>
      <c r="J56" s="159">
        <v>3727</v>
      </c>
      <c r="K56" s="317">
        <v>0</v>
      </c>
      <c r="L56" s="159">
        <v>122076</v>
      </c>
      <c r="M56" s="159">
        <v>0</v>
      </c>
      <c r="N56" s="317">
        <f t="shared" si="0"/>
        <v>588221</v>
      </c>
      <c r="O56" s="317">
        <f t="shared" si="1"/>
        <v>0</v>
      </c>
      <c r="P56" s="159">
        <v>0</v>
      </c>
      <c r="Q56" s="317">
        <v>0</v>
      </c>
      <c r="R56" s="342">
        <v>0</v>
      </c>
      <c r="S56" s="317">
        <f t="shared" si="2"/>
        <v>588221</v>
      </c>
      <c r="T56" s="161">
        <f t="shared" si="3"/>
        <v>0.72683906218921124</v>
      </c>
      <c r="U56" s="346">
        <f t="shared" si="4"/>
        <v>1.3724433503734141E-2</v>
      </c>
      <c r="V56" s="319">
        <f t="shared" si="5"/>
        <v>37.380592272496187</v>
      </c>
      <c r="W56" s="344">
        <f t="shared" si="6"/>
        <v>0.51302745297407215</v>
      </c>
    </row>
    <row r="57" spans="1:23" ht="13.8" x14ac:dyDescent="0.25">
      <c r="A57" s="14" t="s">
        <v>177</v>
      </c>
      <c r="B57" s="181">
        <v>722</v>
      </c>
      <c r="C57" s="17" t="s">
        <v>247</v>
      </c>
      <c r="D57" s="334">
        <v>26619.01</v>
      </c>
      <c r="E57" s="164">
        <v>0</v>
      </c>
      <c r="F57" s="159">
        <v>492.35</v>
      </c>
      <c r="G57" s="330">
        <v>1925.0800000000002</v>
      </c>
      <c r="H57" s="164">
        <v>0</v>
      </c>
      <c r="I57" s="317">
        <v>0</v>
      </c>
      <c r="J57" s="159">
        <v>1346.51</v>
      </c>
      <c r="K57" s="317">
        <v>0</v>
      </c>
      <c r="L57" s="159">
        <v>3249</v>
      </c>
      <c r="M57" s="164">
        <v>0</v>
      </c>
      <c r="N57" s="317">
        <f t="shared" si="0"/>
        <v>33631.949999999997</v>
      </c>
      <c r="O57" s="317">
        <f t="shared" si="1"/>
        <v>0</v>
      </c>
      <c r="P57" s="159">
        <v>0</v>
      </c>
      <c r="Q57" s="317">
        <v>0</v>
      </c>
      <c r="R57" s="342">
        <v>0</v>
      </c>
      <c r="S57" s="317">
        <f t="shared" si="2"/>
        <v>33631.949999999997</v>
      </c>
      <c r="T57" s="161">
        <f t="shared" si="3"/>
        <v>0.79147982796120953</v>
      </c>
      <c r="U57" s="346">
        <f t="shared" si="4"/>
        <v>1.4639353352987265E-2</v>
      </c>
      <c r="V57" s="319">
        <f t="shared" si="5"/>
        <v>46.581648199445979</v>
      </c>
      <c r="W57" s="344">
        <f t="shared" si="6"/>
        <v>0.68192520775623267</v>
      </c>
    </row>
    <row r="58" spans="1:23" ht="13.8" x14ac:dyDescent="0.25">
      <c r="A58" s="14" t="s">
        <v>176</v>
      </c>
      <c r="B58" s="181">
        <v>947</v>
      </c>
      <c r="C58" s="17" t="s">
        <v>249</v>
      </c>
      <c r="D58" s="334">
        <v>48698.203999999998</v>
      </c>
      <c r="E58" s="164">
        <v>0</v>
      </c>
      <c r="F58" s="159">
        <v>1590.29</v>
      </c>
      <c r="G58" s="330">
        <v>15532.95</v>
      </c>
      <c r="H58" s="164">
        <v>495.05</v>
      </c>
      <c r="I58" s="317">
        <v>0</v>
      </c>
      <c r="J58" s="159">
        <v>52.91</v>
      </c>
      <c r="K58" s="317">
        <v>250</v>
      </c>
      <c r="L58" s="159">
        <v>0</v>
      </c>
      <c r="M58" s="164">
        <v>0</v>
      </c>
      <c r="N58" s="317">
        <f t="shared" si="0"/>
        <v>66369.40400000001</v>
      </c>
      <c r="O58" s="317">
        <f t="shared" si="1"/>
        <v>250</v>
      </c>
      <c r="P58" s="159">
        <v>1169.99</v>
      </c>
      <c r="Q58" s="317">
        <v>0</v>
      </c>
      <c r="R58" s="342">
        <v>0</v>
      </c>
      <c r="S58" s="317">
        <f t="shared" si="2"/>
        <v>67789.394000000015</v>
      </c>
      <c r="T58" s="161">
        <f t="shared" si="3"/>
        <v>0.71837497175443088</v>
      </c>
      <c r="U58" s="346">
        <f t="shared" si="4"/>
        <v>2.3459274469985667E-2</v>
      </c>
      <c r="V58" s="319">
        <f t="shared" si="5"/>
        <v>70.083847940865908</v>
      </c>
      <c r="W58" s="344">
        <f t="shared" si="6"/>
        <v>1.6792925026399155</v>
      </c>
    </row>
    <row r="59" spans="1:23" ht="13.8" x14ac:dyDescent="0.25">
      <c r="A59" s="14" t="s">
        <v>175</v>
      </c>
      <c r="B59" s="181">
        <v>277</v>
      </c>
      <c r="C59" s="17" t="s">
        <v>251</v>
      </c>
      <c r="D59" s="334">
        <v>9761</v>
      </c>
      <c r="E59" s="164">
        <v>0</v>
      </c>
      <c r="F59" s="159">
        <v>2015.08</v>
      </c>
      <c r="G59" s="330">
        <v>3863.33</v>
      </c>
      <c r="H59" s="164">
        <v>0</v>
      </c>
      <c r="I59" s="317">
        <v>832.5</v>
      </c>
      <c r="J59" s="159">
        <v>12000</v>
      </c>
      <c r="K59" s="317">
        <v>15902.98</v>
      </c>
      <c r="L59" s="159">
        <v>988.9</v>
      </c>
      <c r="M59" s="164">
        <v>0</v>
      </c>
      <c r="N59" s="317">
        <f t="shared" si="0"/>
        <v>28628.31</v>
      </c>
      <c r="O59" s="317">
        <f t="shared" si="1"/>
        <v>16735.48</v>
      </c>
      <c r="P59" s="159">
        <v>0</v>
      </c>
      <c r="Q59" s="317">
        <v>12000</v>
      </c>
      <c r="R59" s="342">
        <v>0</v>
      </c>
      <c r="S59" s="317">
        <f t="shared" si="2"/>
        <v>57363.79</v>
      </c>
      <c r="T59" s="161">
        <f t="shared" si="3"/>
        <v>0.17015960765493354</v>
      </c>
      <c r="U59" s="346">
        <f t="shared" si="4"/>
        <v>3.5128083412898622E-2</v>
      </c>
      <c r="V59" s="319">
        <f t="shared" si="5"/>
        <v>103.35129963898918</v>
      </c>
      <c r="W59" s="344">
        <f t="shared" si="6"/>
        <v>7.2746570397111912</v>
      </c>
    </row>
    <row r="60" spans="1:23" ht="13.8" x14ac:dyDescent="0.25">
      <c r="A60" s="14" t="s">
        <v>174</v>
      </c>
      <c r="B60" s="181">
        <v>457</v>
      </c>
      <c r="C60" s="17" t="s">
        <v>249</v>
      </c>
      <c r="D60" s="334">
        <v>19947.060000000001</v>
      </c>
      <c r="E60" s="164">
        <v>0</v>
      </c>
      <c r="F60" s="159">
        <v>1312.29</v>
      </c>
      <c r="G60" s="330">
        <v>3000.93</v>
      </c>
      <c r="H60" s="164">
        <v>0</v>
      </c>
      <c r="I60" s="317">
        <v>750</v>
      </c>
      <c r="J60" s="159">
        <v>1337.88</v>
      </c>
      <c r="K60" s="317">
        <v>1307.1300000000001</v>
      </c>
      <c r="L60" s="159">
        <v>0</v>
      </c>
      <c r="M60" s="164">
        <v>0</v>
      </c>
      <c r="N60" s="317">
        <f t="shared" si="0"/>
        <v>25598.160000000003</v>
      </c>
      <c r="O60" s="317">
        <f t="shared" si="1"/>
        <v>2057.13</v>
      </c>
      <c r="P60" s="159">
        <v>0</v>
      </c>
      <c r="Q60" s="317">
        <v>0</v>
      </c>
      <c r="R60" s="342">
        <v>0</v>
      </c>
      <c r="S60" s="317">
        <f t="shared" si="2"/>
        <v>27655.290000000005</v>
      </c>
      <c r="T60" s="161">
        <f t="shared" si="3"/>
        <v>0.72127466390697759</v>
      </c>
      <c r="U60" s="346">
        <f t="shared" si="4"/>
        <v>4.7451681034623022E-2</v>
      </c>
      <c r="V60" s="319">
        <f t="shared" si="5"/>
        <v>56.013479212253834</v>
      </c>
      <c r="W60" s="344">
        <f t="shared" si="6"/>
        <v>2.8715317286652078</v>
      </c>
    </row>
    <row r="61" spans="1:23" ht="13.8" x14ac:dyDescent="0.25">
      <c r="A61" s="14" t="s">
        <v>173</v>
      </c>
      <c r="B61" s="181">
        <v>2918</v>
      </c>
      <c r="C61" s="17" t="s">
        <v>247</v>
      </c>
      <c r="D61" s="334">
        <v>76732.990000000005</v>
      </c>
      <c r="E61" s="164">
        <v>0</v>
      </c>
      <c r="F61" s="159">
        <v>12396.830000000002</v>
      </c>
      <c r="G61" s="330">
        <v>13198.170000000002</v>
      </c>
      <c r="H61" s="164">
        <v>2572.79</v>
      </c>
      <c r="I61" s="317">
        <v>0</v>
      </c>
      <c r="J61" s="159">
        <v>9902.56</v>
      </c>
      <c r="K61" s="317">
        <v>0</v>
      </c>
      <c r="L61" s="159">
        <v>13131</v>
      </c>
      <c r="M61" s="164">
        <v>0</v>
      </c>
      <c r="N61" s="317">
        <f t="shared" si="0"/>
        <v>127934.34</v>
      </c>
      <c r="O61" s="317">
        <f t="shared" si="1"/>
        <v>0</v>
      </c>
      <c r="P61" s="159">
        <v>30117.420000000002</v>
      </c>
      <c r="Q61" s="317">
        <v>0</v>
      </c>
      <c r="R61" s="342">
        <v>2100</v>
      </c>
      <c r="S61" s="317">
        <f t="shared" si="2"/>
        <v>160151.76</v>
      </c>
      <c r="T61" s="161">
        <f t="shared" si="3"/>
        <v>0.47912673579110215</v>
      </c>
      <c r="U61" s="346">
        <f t="shared" si="4"/>
        <v>7.7406767181328523E-2</v>
      </c>
      <c r="V61" s="319">
        <f t="shared" si="5"/>
        <v>43.843159698423577</v>
      </c>
      <c r="W61" s="344">
        <f t="shared" si="6"/>
        <v>4.2483995887594252</v>
      </c>
    </row>
    <row r="62" spans="1:23" ht="13.8" x14ac:dyDescent="0.25">
      <c r="A62" s="14" t="s">
        <v>172</v>
      </c>
      <c r="B62" s="181">
        <v>5565</v>
      </c>
      <c r="C62" s="17" t="s">
        <v>251</v>
      </c>
      <c r="D62" s="334">
        <v>113872.53</v>
      </c>
      <c r="E62" s="164">
        <v>3257</v>
      </c>
      <c r="F62" s="159">
        <v>2437.94</v>
      </c>
      <c r="G62" s="330">
        <v>9376.59</v>
      </c>
      <c r="H62" s="164">
        <v>1181.82</v>
      </c>
      <c r="I62" s="317">
        <v>4719.75</v>
      </c>
      <c r="J62" s="159">
        <v>12399.15</v>
      </c>
      <c r="K62" s="317">
        <v>7749</v>
      </c>
      <c r="L62" s="159">
        <v>19867.060000000001</v>
      </c>
      <c r="M62" s="164">
        <v>0</v>
      </c>
      <c r="N62" s="317">
        <f t="shared" si="0"/>
        <v>159135.09</v>
      </c>
      <c r="O62" s="317">
        <f t="shared" si="1"/>
        <v>15725.75</v>
      </c>
      <c r="P62" s="159">
        <v>7564.3099999999995</v>
      </c>
      <c r="Q62" s="317">
        <v>0</v>
      </c>
      <c r="R62" s="342">
        <v>0</v>
      </c>
      <c r="S62" s="317">
        <f t="shared" si="2"/>
        <v>182425.15</v>
      </c>
      <c r="T62" s="161">
        <f t="shared" si="3"/>
        <v>0.64206898007210078</v>
      </c>
      <c r="U62" s="346">
        <f t="shared" si="4"/>
        <v>1.3364056436297298E-2</v>
      </c>
      <c r="V62" s="319">
        <f t="shared" si="5"/>
        <v>28.595703504043126</v>
      </c>
      <c r="W62" s="344">
        <f t="shared" si="6"/>
        <v>0.43808445642407906</v>
      </c>
    </row>
    <row r="63" spans="1:23" ht="13.8" x14ac:dyDescent="0.25">
      <c r="A63" s="14" t="s">
        <v>171</v>
      </c>
      <c r="B63" s="181">
        <v>167</v>
      </c>
      <c r="C63" s="17" t="s">
        <v>249</v>
      </c>
      <c r="D63" s="334">
        <v>14388.82</v>
      </c>
      <c r="E63" s="164">
        <v>0</v>
      </c>
      <c r="F63" s="159">
        <v>1092.5</v>
      </c>
      <c r="G63" s="330">
        <v>795.32000000000016</v>
      </c>
      <c r="H63" s="164">
        <v>97.56</v>
      </c>
      <c r="I63" s="317">
        <v>0</v>
      </c>
      <c r="J63" s="159">
        <v>0</v>
      </c>
      <c r="K63" s="317">
        <v>5312</v>
      </c>
      <c r="L63" s="159">
        <v>0</v>
      </c>
      <c r="M63" s="164">
        <v>0</v>
      </c>
      <c r="N63" s="317">
        <f t="shared" si="0"/>
        <v>16374.199999999999</v>
      </c>
      <c r="O63" s="317">
        <f t="shared" si="1"/>
        <v>5312</v>
      </c>
      <c r="P63" s="159">
        <v>166.24</v>
      </c>
      <c r="Q63" s="317">
        <v>0</v>
      </c>
      <c r="R63" s="342">
        <v>0</v>
      </c>
      <c r="S63" s="317">
        <f t="shared" si="2"/>
        <v>21852.44</v>
      </c>
      <c r="T63" s="161">
        <f t="shared" si="3"/>
        <v>0.6584537012800401</v>
      </c>
      <c r="U63" s="346">
        <f t="shared" si="4"/>
        <v>4.9994417099417737E-2</v>
      </c>
      <c r="V63" s="319">
        <f t="shared" si="5"/>
        <v>98.049101796407186</v>
      </c>
      <c r="W63" s="344">
        <f t="shared" si="6"/>
        <v>6.5419161676646711</v>
      </c>
    </row>
    <row r="64" spans="1:23" ht="13.8" x14ac:dyDescent="0.25">
      <c r="A64" s="14" t="s">
        <v>170</v>
      </c>
      <c r="B64" s="181">
        <v>807</v>
      </c>
      <c r="C64" s="17" t="s">
        <v>249</v>
      </c>
      <c r="D64" s="334">
        <v>16893.099999999999</v>
      </c>
      <c r="E64" s="164">
        <v>0</v>
      </c>
      <c r="F64" s="159">
        <v>1158.5999999999999</v>
      </c>
      <c r="G64" s="330">
        <v>1524.05</v>
      </c>
      <c r="H64" s="164">
        <v>243.1</v>
      </c>
      <c r="I64" s="317">
        <v>269.39999999999998</v>
      </c>
      <c r="J64" s="159">
        <v>0</v>
      </c>
      <c r="K64" s="317">
        <v>7117.91</v>
      </c>
      <c r="L64" s="159">
        <v>0</v>
      </c>
      <c r="M64" s="164">
        <v>0</v>
      </c>
      <c r="N64" s="317">
        <f t="shared" si="0"/>
        <v>19818.849999999995</v>
      </c>
      <c r="O64" s="317">
        <f t="shared" si="1"/>
        <v>7387.3099999999995</v>
      </c>
      <c r="P64" s="159">
        <v>0</v>
      </c>
      <c r="Q64" s="317">
        <v>0</v>
      </c>
      <c r="R64" s="342">
        <v>0</v>
      </c>
      <c r="S64" s="317">
        <f t="shared" si="2"/>
        <v>27206.159999999996</v>
      </c>
      <c r="T64" s="161">
        <f t="shared" si="3"/>
        <v>0.62092923073303985</v>
      </c>
      <c r="U64" s="346">
        <f t="shared" si="4"/>
        <v>4.2585943771557618E-2</v>
      </c>
      <c r="V64" s="319">
        <f t="shared" si="5"/>
        <v>24.558674101610897</v>
      </c>
      <c r="W64" s="344">
        <f t="shared" si="6"/>
        <v>1.4356877323420074</v>
      </c>
    </row>
    <row r="65" spans="1:23" ht="13.8" x14ac:dyDescent="0.25">
      <c r="A65" s="14" t="s">
        <v>169</v>
      </c>
      <c r="B65" s="181">
        <v>830</v>
      </c>
      <c r="C65" s="17" t="s">
        <v>249</v>
      </c>
      <c r="D65" s="334">
        <v>22764.1</v>
      </c>
      <c r="E65" s="164">
        <v>0</v>
      </c>
      <c r="F65" s="159">
        <v>0</v>
      </c>
      <c r="G65" s="330">
        <v>2620.79</v>
      </c>
      <c r="H65" s="164">
        <v>250</v>
      </c>
      <c r="I65" s="317">
        <v>0</v>
      </c>
      <c r="J65" s="159">
        <v>3434.66</v>
      </c>
      <c r="K65" s="317">
        <v>0</v>
      </c>
      <c r="L65" s="159">
        <v>0</v>
      </c>
      <c r="M65" s="164">
        <v>0</v>
      </c>
      <c r="N65" s="317">
        <f t="shared" si="0"/>
        <v>29069.55</v>
      </c>
      <c r="O65" s="317">
        <f t="shared" si="1"/>
        <v>0</v>
      </c>
      <c r="P65" s="159">
        <v>0</v>
      </c>
      <c r="Q65" s="317">
        <v>0</v>
      </c>
      <c r="R65" s="342">
        <v>0</v>
      </c>
      <c r="S65" s="317">
        <f t="shared" si="2"/>
        <v>29069.55</v>
      </c>
      <c r="T65" s="161">
        <f t="shared" si="3"/>
        <v>0.78309089751991345</v>
      </c>
      <c r="U65" s="346">
        <f t="shared" si="4"/>
        <v>0</v>
      </c>
      <c r="V65" s="319">
        <f t="shared" si="5"/>
        <v>35.023554216867467</v>
      </c>
      <c r="W65" s="344">
        <f t="shared" si="6"/>
        <v>0</v>
      </c>
    </row>
    <row r="66" spans="1:23" ht="13.8" x14ac:dyDescent="0.25">
      <c r="A66" s="14" t="s">
        <v>168</v>
      </c>
      <c r="B66" s="181">
        <v>186</v>
      </c>
      <c r="C66" s="17" t="s">
        <v>247</v>
      </c>
      <c r="D66" s="334">
        <v>14936.08</v>
      </c>
      <c r="E66" s="164">
        <v>0</v>
      </c>
      <c r="F66" s="159">
        <v>959.17000000000007</v>
      </c>
      <c r="G66" s="330">
        <v>1058.8600000000001</v>
      </c>
      <c r="H66" s="164">
        <v>0</v>
      </c>
      <c r="I66" s="317">
        <v>0</v>
      </c>
      <c r="J66" s="159">
        <v>0</v>
      </c>
      <c r="K66" s="317">
        <v>0</v>
      </c>
      <c r="L66" s="159">
        <v>837</v>
      </c>
      <c r="M66" s="164">
        <v>0</v>
      </c>
      <c r="N66" s="317">
        <f t="shared" si="0"/>
        <v>17791.11</v>
      </c>
      <c r="O66" s="317">
        <f t="shared" si="1"/>
        <v>0</v>
      </c>
      <c r="P66" s="159">
        <v>0</v>
      </c>
      <c r="Q66" s="317">
        <v>0</v>
      </c>
      <c r="R66" s="342">
        <v>7000</v>
      </c>
      <c r="S66" s="317">
        <f t="shared" si="2"/>
        <v>24791.11</v>
      </c>
      <c r="T66" s="161">
        <f t="shared" si="3"/>
        <v>0.60247725898517657</v>
      </c>
      <c r="U66" s="346">
        <f t="shared" si="4"/>
        <v>3.8690078822610205E-2</v>
      </c>
      <c r="V66" s="319">
        <f t="shared" si="5"/>
        <v>95.651129032258069</v>
      </c>
      <c r="W66" s="344">
        <f t="shared" si="6"/>
        <v>5.1568279569892477</v>
      </c>
    </row>
    <row r="67" spans="1:23" ht="13.8" x14ac:dyDescent="0.25">
      <c r="A67" s="14" t="s">
        <v>167</v>
      </c>
      <c r="B67" s="181">
        <v>6650</v>
      </c>
      <c r="C67" s="17" t="s">
        <v>248</v>
      </c>
      <c r="D67" s="334">
        <v>240583.61</v>
      </c>
      <c r="E67" s="164">
        <v>0</v>
      </c>
      <c r="F67" s="159">
        <v>56184.44</v>
      </c>
      <c r="G67" s="330">
        <v>20455.259999999998</v>
      </c>
      <c r="H67" s="164">
        <v>4225.68</v>
      </c>
      <c r="I67" s="317">
        <v>0</v>
      </c>
      <c r="J67" s="159">
        <v>159492.25</v>
      </c>
      <c r="K67" s="317">
        <v>0</v>
      </c>
      <c r="L67" s="159">
        <v>28966.25</v>
      </c>
      <c r="M67" s="164">
        <v>0</v>
      </c>
      <c r="N67" s="317">
        <f t="shared" ref="N67:N130" si="7">SUM(D67,F67,G67,H67,J67,L67)</f>
        <v>509907.49</v>
      </c>
      <c r="O67" s="317">
        <f t="shared" ref="O67:O130" si="8">SUM(E67,I67,K67,M67)</f>
        <v>0</v>
      </c>
      <c r="P67" s="159">
        <v>20016.009999999998</v>
      </c>
      <c r="Q67" s="317">
        <v>0</v>
      </c>
      <c r="R67" s="342">
        <v>0</v>
      </c>
      <c r="S67" s="317">
        <f t="shared" ref="S67:S130" si="9">SUM(N67:R67)</f>
        <v>529923.5</v>
      </c>
      <c r="T67" s="161">
        <f t="shared" ref="T67:T130" si="10">(D67+E67)/S67</f>
        <v>0.45399686935944528</v>
      </c>
      <c r="U67" s="346">
        <f t="shared" ref="U67:U130" si="11">F67/S67</f>
        <v>0.10602368077656492</v>
      </c>
      <c r="V67" s="319">
        <f t="shared" ref="V67:V130" si="12">N67/B67</f>
        <v>76.677818045112787</v>
      </c>
      <c r="W67" s="344">
        <f t="shared" ref="W67:W130" si="13">F67/B67</f>
        <v>8.4487879699248118</v>
      </c>
    </row>
    <row r="68" spans="1:23" ht="13.8" x14ac:dyDescent="0.25">
      <c r="A68" s="14" t="s">
        <v>166</v>
      </c>
      <c r="B68" s="181">
        <v>4957</v>
      </c>
      <c r="C68" s="17" t="s">
        <v>249</v>
      </c>
      <c r="D68" s="334">
        <v>251006.33</v>
      </c>
      <c r="E68" s="164">
        <v>0</v>
      </c>
      <c r="F68" s="159">
        <v>27903.99</v>
      </c>
      <c r="G68" s="330">
        <v>22103.040000000001</v>
      </c>
      <c r="H68" s="164">
        <v>2645.09</v>
      </c>
      <c r="I68" s="317">
        <v>0</v>
      </c>
      <c r="J68" s="159">
        <v>20431.54</v>
      </c>
      <c r="K68" s="317">
        <v>40273.51</v>
      </c>
      <c r="L68" s="159">
        <v>0</v>
      </c>
      <c r="M68" s="164">
        <v>0</v>
      </c>
      <c r="N68" s="317">
        <f t="shared" si="7"/>
        <v>324089.99</v>
      </c>
      <c r="O68" s="317">
        <f t="shared" si="8"/>
        <v>40273.51</v>
      </c>
      <c r="P68" s="159">
        <v>16764.68</v>
      </c>
      <c r="Q68" s="317">
        <v>0</v>
      </c>
      <c r="R68" s="342">
        <v>0</v>
      </c>
      <c r="S68" s="317">
        <f t="shared" si="9"/>
        <v>381128.18</v>
      </c>
      <c r="T68" s="161">
        <f t="shared" si="10"/>
        <v>0.65858769613939327</v>
      </c>
      <c r="U68" s="346">
        <f t="shared" si="11"/>
        <v>7.3214187415897719E-2</v>
      </c>
      <c r="V68" s="319">
        <f t="shared" si="12"/>
        <v>65.380268307444013</v>
      </c>
      <c r="W68" s="344">
        <f t="shared" si="13"/>
        <v>5.6292091991123669</v>
      </c>
    </row>
    <row r="69" spans="1:23" ht="13.8" x14ac:dyDescent="0.25">
      <c r="A69" s="14" t="s">
        <v>165</v>
      </c>
      <c r="B69" s="181">
        <v>259</v>
      </c>
      <c r="C69" s="17" t="s">
        <v>249</v>
      </c>
      <c r="D69" s="334">
        <v>14877.17</v>
      </c>
      <c r="E69" s="164">
        <v>0</v>
      </c>
      <c r="F69" s="159">
        <v>968.64</v>
      </c>
      <c r="G69" s="330">
        <v>2707.4999999999995</v>
      </c>
      <c r="H69" s="164">
        <v>0</v>
      </c>
      <c r="I69" s="317">
        <v>697.54</v>
      </c>
      <c r="J69" s="159">
        <v>0</v>
      </c>
      <c r="K69" s="317">
        <v>2941.8199999999997</v>
      </c>
      <c r="L69" s="159">
        <v>0</v>
      </c>
      <c r="M69" s="164">
        <v>0</v>
      </c>
      <c r="N69" s="317">
        <f t="shared" si="7"/>
        <v>18553.309999999998</v>
      </c>
      <c r="O69" s="317">
        <f t="shared" si="8"/>
        <v>3639.3599999999997</v>
      </c>
      <c r="P69" s="159">
        <v>2718.98</v>
      </c>
      <c r="Q69" s="317">
        <v>0</v>
      </c>
      <c r="R69" s="342">
        <v>0</v>
      </c>
      <c r="S69" s="317">
        <f t="shared" si="9"/>
        <v>24911.649999999998</v>
      </c>
      <c r="T69" s="161">
        <f t="shared" si="10"/>
        <v>0.5971972952413831</v>
      </c>
      <c r="U69" s="346">
        <f t="shared" si="11"/>
        <v>3.8883012566409692E-2</v>
      </c>
      <c r="V69" s="319">
        <f t="shared" si="12"/>
        <v>71.634401544401541</v>
      </c>
      <c r="W69" s="344">
        <f t="shared" si="13"/>
        <v>3.7399227799227797</v>
      </c>
    </row>
    <row r="70" spans="1:23" ht="13.8" x14ac:dyDescent="0.25">
      <c r="A70" s="14" t="s">
        <v>164</v>
      </c>
      <c r="B70" s="181">
        <v>7049</v>
      </c>
      <c r="C70" s="17" t="s">
        <v>248</v>
      </c>
      <c r="D70" s="334">
        <v>471795</v>
      </c>
      <c r="E70" s="164">
        <v>0</v>
      </c>
      <c r="F70" s="159">
        <v>50203</v>
      </c>
      <c r="G70" s="330">
        <v>115036</v>
      </c>
      <c r="H70" s="164">
        <v>3733</v>
      </c>
      <c r="I70" s="317">
        <v>0</v>
      </c>
      <c r="J70" s="159">
        <v>16461</v>
      </c>
      <c r="K70" s="317">
        <v>0</v>
      </c>
      <c r="L70" s="159">
        <v>0</v>
      </c>
      <c r="M70" s="164">
        <v>0</v>
      </c>
      <c r="N70" s="317">
        <f t="shared" si="7"/>
        <v>657228</v>
      </c>
      <c r="O70" s="317">
        <f t="shared" si="8"/>
        <v>0</v>
      </c>
      <c r="P70" s="159">
        <v>20924</v>
      </c>
      <c r="Q70" s="317">
        <v>0</v>
      </c>
      <c r="R70" s="342">
        <v>23338</v>
      </c>
      <c r="S70" s="317">
        <f t="shared" si="9"/>
        <v>701490</v>
      </c>
      <c r="T70" s="161">
        <f t="shared" si="10"/>
        <v>0.67256126245563019</v>
      </c>
      <c r="U70" s="346">
        <f t="shared" si="11"/>
        <v>7.1566237580008268E-2</v>
      </c>
      <c r="V70" s="319">
        <f t="shared" si="12"/>
        <v>93.237054901404449</v>
      </c>
      <c r="W70" s="344">
        <f t="shared" si="13"/>
        <v>7.1220031210100725</v>
      </c>
    </row>
    <row r="71" spans="1:23" ht="13.8" x14ac:dyDescent="0.25">
      <c r="A71" s="14" t="s">
        <v>163</v>
      </c>
      <c r="B71" s="181">
        <v>8029</v>
      </c>
      <c r="C71" s="17" t="s">
        <v>247</v>
      </c>
      <c r="D71" s="334">
        <v>192700</v>
      </c>
      <c r="E71" s="164">
        <v>0</v>
      </c>
      <c r="F71" s="159">
        <v>1870</v>
      </c>
      <c r="G71" s="330">
        <v>23343</v>
      </c>
      <c r="H71" s="164">
        <v>124</v>
      </c>
      <c r="I71" s="317">
        <v>2000</v>
      </c>
      <c r="J71" s="159">
        <v>0</v>
      </c>
      <c r="K71" s="317">
        <v>8555</v>
      </c>
      <c r="L71" s="159">
        <v>81976</v>
      </c>
      <c r="M71" s="164">
        <v>0</v>
      </c>
      <c r="N71" s="317">
        <f t="shared" si="7"/>
        <v>300013</v>
      </c>
      <c r="O71" s="317">
        <f t="shared" si="8"/>
        <v>10555</v>
      </c>
      <c r="P71" s="159">
        <v>0</v>
      </c>
      <c r="Q71" s="317">
        <v>0</v>
      </c>
      <c r="R71" s="342">
        <v>0</v>
      </c>
      <c r="S71" s="317">
        <f t="shared" si="9"/>
        <v>310568</v>
      </c>
      <c r="T71" s="161">
        <f t="shared" si="10"/>
        <v>0.62047603101414184</v>
      </c>
      <c r="U71" s="346">
        <f t="shared" si="11"/>
        <v>6.0212256253058911E-3</v>
      </c>
      <c r="V71" s="319">
        <f t="shared" si="12"/>
        <v>37.366172624237137</v>
      </c>
      <c r="W71" s="344">
        <f t="shared" si="13"/>
        <v>0.23290571677668451</v>
      </c>
    </row>
    <row r="72" spans="1:23" ht="13.8" x14ac:dyDescent="0.25">
      <c r="A72" s="14" t="s">
        <v>162</v>
      </c>
      <c r="B72" s="181">
        <v>992</v>
      </c>
      <c r="C72" s="17" t="s">
        <v>253</v>
      </c>
      <c r="D72" s="334">
        <v>22875.81</v>
      </c>
      <c r="E72" s="164">
        <v>0</v>
      </c>
      <c r="F72" s="159">
        <v>475.68</v>
      </c>
      <c r="G72" s="330">
        <v>4260.8599999999997</v>
      </c>
      <c r="H72" s="164">
        <v>276.13</v>
      </c>
      <c r="I72" s="317">
        <v>0</v>
      </c>
      <c r="J72" s="159">
        <v>6565.96</v>
      </c>
      <c r="K72" s="317">
        <v>0</v>
      </c>
      <c r="L72" s="159">
        <v>4603</v>
      </c>
      <c r="M72" s="164">
        <v>0</v>
      </c>
      <c r="N72" s="317">
        <f t="shared" si="7"/>
        <v>39057.440000000002</v>
      </c>
      <c r="O72" s="317">
        <f t="shared" si="8"/>
        <v>0</v>
      </c>
      <c r="P72" s="159">
        <v>7113.57</v>
      </c>
      <c r="Q72" s="317">
        <v>0</v>
      </c>
      <c r="R72" s="342">
        <v>0</v>
      </c>
      <c r="S72" s="317">
        <f t="shared" si="9"/>
        <v>46171.01</v>
      </c>
      <c r="T72" s="161">
        <f t="shared" si="10"/>
        <v>0.49545829731686614</v>
      </c>
      <c r="U72" s="346">
        <f t="shared" si="11"/>
        <v>1.0302568646429869E-2</v>
      </c>
      <c r="V72" s="319">
        <f t="shared" si="12"/>
        <v>39.372419354838712</v>
      </c>
      <c r="W72" s="344">
        <f t="shared" si="13"/>
        <v>0.4795161290322581</v>
      </c>
    </row>
    <row r="73" spans="1:23" ht="13.8" x14ac:dyDescent="0.25">
      <c r="A73" s="14" t="s">
        <v>161</v>
      </c>
      <c r="B73" s="181">
        <v>1125</v>
      </c>
      <c r="C73" s="17" t="s">
        <v>249</v>
      </c>
      <c r="D73" s="334">
        <v>48416</v>
      </c>
      <c r="E73" s="164">
        <v>0</v>
      </c>
      <c r="F73" s="159">
        <v>0</v>
      </c>
      <c r="G73" s="330">
        <v>6594</v>
      </c>
      <c r="H73" s="164">
        <v>0</v>
      </c>
      <c r="I73" s="317">
        <v>0</v>
      </c>
      <c r="J73" s="159">
        <v>7922</v>
      </c>
      <c r="K73" s="317">
        <v>0</v>
      </c>
      <c r="L73" s="159">
        <v>0</v>
      </c>
      <c r="M73" s="164">
        <v>0</v>
      </c>
      <c r="N73" s="317">
        <f t="shared" si="7"/>
        <v>62932</v>
      </c>
      <c r="O73" s="317">
        <f t="shared" si="8"/>
        <v>0</v>
      </c>
      <c r="P73" s="159">
        <v>0</v>
      </c>
      <c r="Q73" s="317">
        <v>0</v>
      </c>
      <c r="R73" s="342">
        <v>0</v>
      </c>
      <c r="S73" s="317">
        <f t="shared" si="9"/>
        <v>62932</v>
      </c>
      <c r="T73" s="161">
        <f t="shared" si="10"/>
        <v>0.76933833343926783</v>
      </c>
      <c r="U73" s="346">
        <f t="shared" si="11"/>
        <v>0</v>
      </c>
      <c r="V73" s="319">
        <f t="shared" si="12"/>
        <v>55.939555555555557</v>
      </c>
      <c r="W73" s="344">
        <f t="shared" si="13"/>
        <v>0</v>
      </c>
    </row>
    <row r="74" spans="1:23" ht="13.8" x14ac:dyDescent="0.25">
      <c r="A74" s="14" t="s">
        <v>160</v>
      </c>
      <c r="B74" s="181">
        <v>168</v>
      </c>
      <c r="C74" s="17" t="s">
        <v>249</v>
      </c>
      <c r="D74" s="334">
        <v>9011.4279999999999</v>
      </c>
      <c r="E74" s="164">
        <v>0</v>
      </c>
      <c r="F74" s="159">
        <v>316.88</v>
      </c>
      <c r="G74" s="330">
        <v>2148.91</v>
      </c>
      <c r="H74" s="164">
        <v>0</v>
      </c>
      <c r="I74" s="317">
        <v>0</v>
      </c>
      <c r="J74" s="159">
        <v>0</v>
      </c>
      <c r="K74" s="317">
        <v>0</v>
      </c>
      <c r="L74" s="159">
        <v>30.5</v>
      </c>
      <c r="M74" s="164">
        <v>0</v>
      </c>
      <c r="N74" s="317">
        <f t="shared" si="7"/>
        <v>11507.717999999999</v>
      </c>
      <c r="O74" s="317">
        <f t="shared" si="8"/>
        <v>0</v>
      </c>
      <c r="P74" s="159">
        <v>260</v>
      </c>
      <c r="Q74" s="317">
        <v>0</v>
      </c>
      <c r="R74" s="342">
        <v>0</v>
      </c>
      <c r="S74" s="317">
        <f t="shared" si="9"/>
        <v>11767.717999999999</v>
      </c>
      <c r="T74" s="161">
        <f t="shared" si="10"/>
        <v>0.76577531854519298</v>
      </c>
      <c r="U74" s="346">
        <f t="shared" si="11"/>
        <v>2.6927905648316864E-2</v>
      </c>
      <c r="V74" s="319">
        <f t="shared" si="12"/>
        <v>68.498321428571415</v>
      </c>
      <c r="W74" s="344">
        <f t="shared" si="13"/>
        <v>1.8861904761904762</v>
      </c>
    </row>
    <row r="75" spans="1:23" ht="13.8" x14ac:dyDescent="0.25">
      <c r="A75" s="14" t="s">
        <v>159</v>
      </c>
      <c r="B75" s="181">
        <v>401</v>
      </c>
      <c r="C75" s="17" t="s">
        <v>252</v>
      </c>
      <c r="D75" s="334">
        <v>27009.77</v>
      </c>
      <c r="E75" s="164">
        <v>0</v>
      </c>
      <c r="F75" s="159">
        <v>1041.67</v>
      </c>
      <c r="G75" s="330">
        <v>7199.17</v>
      </c>
      <c r="H75" s="164">
        <v>0</v>
      </c>
      <c r="I75" s="317">
        <v>0</v>
      </c>
      <c r="J75" s="159">
        <v>4967.84</v>
      </c>
      <c r="K75" s="317">
        <v>1043.3</v>
      </c>
      <c r="L75" s="159">
        <v>0</v>
      </c>
      <c r="M75" s="164">
        <v>0</v>
      </c>
      <c r="N75" s="317">
        <f t="shared" si="7"/>
        <v>40218.449999999997</v>
      </c>
      <c r="O75" s="317">
        <f t="shared" si="8"/>
        <v>1043.3</v>
      </c>
      <c r="P75" s="159">
        <v>0</v>
      </c>
      <c r="Q75" s="317">
        <v>0</v>
      </c>
      <c r="R75" s="342">
        <v>0</v>
      </c>
      <c r="S75" s="317">
        <f t="shared" si="9"/>
        <v>41261.75</v>
      </c>
      <c r="T75" s="161">
        <f t="shared" si="10"/>
        <v>0.65459584239640833</v>
      </c>
      <c r="U75" s="346">
        <f t="shared" si="11"/>
        <v>2.5245414942410345E-2</v>
      </c>
      <c r="V75" s="319">
        <f t="shared" si="12"/>
        <v>100.29538653366583</v>
      </c>
      <c r="W75" s="344">
        <f t="shared" si="13"/>
        <v>2.5976807980049879</v>
      </c>
    </row>
    <row r="76" spans="1:23" ht="13.8" x14ac:dyDescent="0.25">
      <c r="A76" s="14" t="s">
        <v>158</v>
      </c>
      <c r="B76" s="181">
        <v>877926</v>
      </c>
      <c r="C76" s="17" t="s">
        <v>250</v>
      </c>
      <c r="D76" s="334">
        <v>35381965</v>
      </c>
      <c r="E76" s="164">
        <v>0</v>
      </c>
      <c r="F76" s="159">
        <v>2824738</v>
      </c>
      <c r="G76" s="330">
        <v>3899160</v>
      </c>
      <c r="H76" s="164">
        <v>0</v>
      </c>
      <c r="I76" s="317">
        <v>0</v>
      </c>
      <c r="J76" s="159">
        <v>5863701</v>
      </c>
      <c r="K76" s="317">
        <v>0</v>
      </c>
      <c r="L76" s="159">
        <v>0</v>
      </c>
      <c r="M76" s="164">
        <v>0</v>
      </c>
      <c r="N76" s="317">
        <f t="shared" si="7"/>
        <v>47969564</v>
      </c>
      <c r="O76" s="317">
        <f t="shared" si="8"/>
        <v>0</v>
      </c>
      <c r="P76" s="159">
        <v>0</v>
      </c>
      <c r="Q76" s="317">
        <v>0</v>
      </c>
      <c r="R76" s="342">
        <v>9833796</v>
      </c>
      <c r="S76" s="317">
        <f t="shared" si="9"/>
        <v>57803360</v>
      </c>
      <c r="T76" s="161">
        <f t="shared" si="10"/>
        <v>0.61210914036831077</v>
      </c>
      <c r="U76" s="346">
        <f t="shared" si="11"/>
        <v>4.8868058881006225E-2</v>
      </c>
      <c r="V76" s="319">
        <f t="shared" si="12"/>
        <v>54.63964388798145</v>
      </c>
      <c r="W76" s="344">
        <f t="shared" si="13"/>
        <v>3.2175126377393997</v>
      </c>
    </row>
    <row r="77" spans="1:23" ht="13.8" x14ac:dyDescent="0.25">
      <c r="A77" s="14" t="s">
        <v>157</v>
      </c>
      <c r="B77" s="181">
        <v>8646</v>
      </c>
      <c r="C77" s="17" t="s">
        <v>248</v>
      </c>
      <c r="D77" s="334">
        <v>376448</v>
      </c>
      <c r="E77" s="164">
        <v>0</v>
      </c>
      <c r="F77" s="159">
        <v>0</v>
      </c>
      <c r="G77" s="330">
        <v>36199</v>
      </c>
      <c r="H77" s="164">
        <v>0</v>
      </c>
      <c r="I77" s="317">
        <v>0</v>
      </c>
      <c r="J77" s="159">
        <v>40659</v>
      </c>
      <c r="K77" s="317">
        <v>0</v>
      </c>
      <c r="L77" s="159">
        <v>0</v>
      </c>
      <c r="M77" s="164">
        <v>0</v>
      </c>
      <c r="N77" s="317">
        <f t="shared" si="7"/>
        <v>453306</v>
      </c>
      <c r="O77" s="317">
        <f t="shared" si="8"/>
        <v>0</v>
      </c>
      <c r="P77" s="159">
        <v>27480</v>
      </c>
      <c r="Q77" s="317">
        <v>0</v>
      </c>
      <c r="R77" s="342">
        <v>54805</v>
      </c>
      <c r="S77" s="317">
        <f t="shared" si="9"/>
        <v>535591</v>
      </c>
      <c r="T77" s="161">
        <f t="shared" si="10"/>
        <v>0.70286468592638784</v>
      </c>
      <c r="U77" s="346">
        <f t="shared" si="11"/>
        <v>0</v>
      </c>
      <c r="V77" s="319">
        <f t="shared" si="12"/>
        <v>52.429562803608604</v>
      </c>
      <c r="W77" s="344">
        <f t="shared" si="13"/>
        <v>0</v>
      </c>
    </row>
    <row r="78" spans="1:23" ht="13.8" x14ac:dyDescent="0.25">
      <c r="A78" s="14" t="s">
        <v>156</v>
      </c>
      <c r="B78" s="181">
        <v>1646</v>
      </c>
      <c r="C78" s="17" t="s">
        <v>252</v>
      </c>
      <c r="D78" s="334">
        <v>67140.36</v>
      </c>
      <c r="E78" s="164">
        <v>8286.66</v>
      </c>
      <c r="F78" s="159">
        <v>12942.189999999999</v>
      </c>
      <c r="G78" s="330">
        <v>6052.37</v>
      </c>
      <c r="H78" s="164">
        <v>0</v>
      </c>
      <c r="I78" s="317">
        <v>3899.95</v>
      </c>
      <c r="J78" s="159">
        <v>2146.04</v>
      </c>
      <c r="K78" s="317">
        <v>26080.59</v>
      </c>
      <c r="L78" s="159">
        <v>0</v>
      </c>
      <c r="M78" s="164">
        <v>0</v>
      </c>
      <c r="N78" s="317">
        <f t="shared" si="7"/>
        <v>88280.959999999992</v>
      </c>
      <c r="O78" s="317">
        <f t="shared" si="8"/>
        <v>38267.199999999997</v>
      </c>
      <c r="P78" s="159">
        <v>0</v>
      </c>
      <c r="Q78" s="317">
        <v>0</v>
      </c>
      <c r="R78" s="342">
        <v>0</v>
      </c>
      <c r="S78" s="317">
        <f t="shared" si="9"/>
        <v>126548.15999999999</v>
      </c>
      <c r="T78" s="161">
        <f t="shared" si="10"/>
        <v>0.5960341106500483</v>
      </c>
      <c r="U78" s="346">
        <f t="shared" si="11"/>
        <v>0.10227086668032155</v>
      </c>
      <c r="V78" s="319">
        <f t="shared" si="12"/>
        <v>53.633633049817732</v>
      </c>
      <c r="W78" s="344">
        <f t="shared" si="13"/>
        <v>7.8628128797083834</v>
      </c>
    </row>
    <row r="79" spans="1:23" ht="13.8" x14ac:dyDescent="0.25">
      <c r="A79" s="14" t="s">
        <v>155</v>
      </c>
      <c r="B79" s="181">
        <v>320</v>
      </c>
      <c r="C79" s="17" t="s">
        <v>249</v>
      </c>
      <c r="D79" s="334">
        <v>24660.639999999999</v>
      </c>
      <c r="E79" s="164">
        <v>400</v>
      </c>
      <c r="F79" s="159">
        <v>329.58</v>
      </c>
      <c r="G79" s="330">
        <v>4020.1499999999996</v>
      </c>
      <c r="H79" s="164">
        <v>0</v>
      </c>
      <c r="I79" s="317">
        <v>0</v>
      </c>
      <c r="J79" s="159">
        <v>5873.37</v>
      </c>
      <c r="K79" s="317">
        <v>1271.8</v>
      </c>
      <c r="L79" s="159">
        <v>0</v>
      </c>
      <c r="M79" s="164">
        <v>0</v>
      </c>
      <c r="N79" s="317">
        <f t="shared" si="7"/>
        <v>34883.740000000005</v>
      </c>
      <c r="O79" s="317">
        <f t="shared" si="8"/>
        <v>1671.8</v>
      </c>
      <c r="P79" s="159">
        <v>2350.36</v>
      </c>
      <c r="Q79" s="317">
        <v>0</v>
      </c>
      <c r="R79" s="342">
        <v>0</v>
      </c>
      <c r="S79" s="317">
        <f t="shared" si="9"/>
        <v>38905.900000000009</v>
      </c>
      <c r="T79" s="161">
        <f t="shared" si="10"/>
        <v>0.64413469422375513</v>
      </c>
      <c r="U79" s="346">
        <f t="shared" si="11"/>
        <v>8.4712087369781947E-3</v>
      </c>
      <c r="V79" s="319">
        <f t="shared" si="12"/>
        <v>109.01168750000002</v>
      </c>
      <c r="W79" s="344">
        <f t="shared" si="13"/>
        <v>1.0299375</v>
      </c>
    </row>
    <row r="80" spans="1:23" ht="13.8" x14ac:dyDescent="0.25">
      <c r="A80" s="14" t="s">
        <v>154</v>
      </c>
      <c r="B80" s="181">
        <v>188</v>
      </c>
      <c r="C80" s="17" t="s">
        <v>247</v>
      </c>
      <c r="D80" s="334">
        <v>10054.219999999999</v>
      </c>
      <c r="E80" s="160">
        <v>0</v>
      </c>
      <c r="F80" s="159">
        <v>50.91</v>
      </c>
      <c r="G80" s="330">
        <v>1992.6799999999998</v>
      </c>
      <c r="H80" s="160">
        <v>0</v>
      </c>
      <c r="I80" s="317">
        <v>0</v>
      </c>
      <c r="J80" s="159">
        <v>0</v>
      </c>
      <c r="K80" s="317">
        <v>2371</v>
      </c>
      <c r="L80" s="159">
        <v>846</v>
      </c>
      <c r="M80" s="160">
        <v>1071.0899999999999</v>
      </c>
      <c r="N80" s="317">
        <f t="shared" si="7"/>
        <v>12943.81</v>
      </c>
      <c r="O80" s="317">
        <f t="shared" si="8"/>
        <v>3442.09</v>
      </c>
      <c r="P80" s="159">
        <v>0</v>
      </c>
      <c r="Q80" s="317">
        <v>0</v>
      </c>
      <c r="R80" s="342">
        <v>0</v>
      </c>
      <c r="S80" s="317">
        <f t="shared" si="9"/>
        <v>16385.900000000001</v>
      </c>
      <c r="T80" s="161">
        <f t="shared" si="10"/>
        <v>0.61358973263598571</v>
      </c>
      <c r="U80" s="346">
        <f t="shared" si="11"/>
        <v>3.1069395028652676E-3</v>
      </c>
      <c r="V80" s="319">
        <f t="shared" si="12"/>
        <v>68.850053191489366</v>
      </c>
      <c r="W80" s="344">
        <f t="shared" si="13"/>
        <v>0.27079787234042552</v>
      </c>
    </row>
    <row r="81" spans="1:23" ht="13.8" x14ac:dyDescent="0.25">
      <c r="A81" s="14" t="s">
        <v>153</v>
      </c>
      <c r="B81" s="181">
        <f>1673+3162</f>
        <v>4835</v>
      </c>
      <c r="C81" s="17" t="s">
        <v>254</v>
      </c>
      <c r="D81" s="334">
        <v>147494</v>
      </c>
      <c r="E81" s="164">
        <v>0</v>
      </c>
      <c r="F81" s="159">
        <v>38342</v>
      </c>
      <c r="G81" s="330">
        <v>9839</v>
      </c>
      <c r="H81" s="164">
        <v>0</v>
      </c>
      <c r="I81" s="317">
        <v>0</v>
      </c>
      <c r="J81" s="159">
        <v>1460</v>
      </c>
      <c r="K81" s="317">
        <v>0</v>
      </c>
      <c r="L81" s="159">
        <v>0</v>
      </c>
      <c r="M81" s="164">
        <v>0</v>
      </c>
      <c r="N81" s="317">
        <f t="shared" si="7"/>
        <v>197135</v>
      </c>
      <c r="O81" s="317">
        <f t="shared" si="8"/>
        <v>0</v>
      </c>
      <c r="P81" s="159">
        <v>0</v>
      </c>
      <c r="Q81" s="317">
        <v>0</v>
      </c>
      <c r="R81" s="342">
        <v>0</v>
      </c>
      <c r="S81" s="317">
        <f t="shared" si="9"/>
        <v>197135</v>
      </c>
      <c r="T81" s="161">
        <f t="shared" si="10"/>
        <v>0.74818779009308345</v>
      </c>
      <c r="U81" s="346">
        <f t="shared" si="11"/>
        <v>0.19449615745555077</v>
      </c>
      <c r="V81" s="319">
        <f t="shared" si="12"/>
        <v>40.772492244053772</v>
      </c>
      <c r="W81" s="344">
        <f t="shared" si="13"/>
        <v>7.9300930713547055</v>
      </c>
    </row>
    <row r="82" spans="1:23" ht="13.8" x14ac:dyDescent="0.25">
      <c r="A82" s="14" t="s">
        <v>152</v>
      </c>
      <c r="B82" s="181">
        <v>1075</v>
      </c>
      <c r="C82" s="17" t="s">
        <v>254</v>
      </c>
      <c r="D82" s="334">
        <v>29713.88</v>
      </c>
      <c r="E82" s="164">
        <v>0</v>
      </c>
      <c r="F82" s="159">
        <v>-108.92</v>
      </c>
      <c r="G82" s="330">
        <v>4239.6899999999996</v>
      </c>
      <c r="H82" s="164">
        <v>384.8</v>
      </c>
      <c r="I82" s="317">
        <v>0</v>
      </c>
      <c r="J82" s="159">
        <v>5318.1</v>
      </c>
      <c r="K82" s="317">
        <v>10412</v>
      </c>
      <c r="L82" s="159">
        <v>3038.62</v>
      </c>
      <c r="M82" s="164">
        <v>0</v>
      </c>
      <c r="N82" s="317">
        <f t="shared" si="7"/>
        <v>42586.170000000006</v>
      </c>
      <c r="O82" s="317">
        <f t="shared" si="8"/>
        <v>10412</v>
      </c>
      <c r="P82" s="159">
        <v>412.68</v>
      </c>
      <c r="Q82" s="317">
        <v>14244</v>
      </c>
      <c r="R82" s="342">
        <v>0</v>
      </c>
      <c r="S82" s="317">
        <f t="shared" si="9"/>
        <v>67654.850000000006</v>
      </c>
      <c r="T82" s="161">
        <f t="shared" si="10"/>
        <v>0.4391980767084695</v>
      </c>
      <c r="U82" s="346">
        <f t="shared" si="11"/>
        <v>-1.6099363164651167E-3</v>
      </c>
      <c r="V82" s="319">
        <f t="shared" si="12"/>
        <v>39.615041860465119</v>
      </c>
      <c r="W82" s="344">
        <f t="shared" si="13"/>
        <v>-0.10132093023255814</v>
      </c>
    </row>
    <row r="83" spans="1:23" ht="13.8" x14ac:dyDescent="0.25">
      <c r="A83" s="14" t="s">
        <v>151</v>
      </c>
      <c r="B83" s="181">
        <v>526</v>
      </c>
      <c r="C83" s="17" t="s">
        <v>253</v>
      </c>
      <c r="D83" s="334">
        <v>20594</v>
      </c>
      <c r="E83" s="164">
        <v>0</v>
      </c>
      <c r="F83" s="159">
        <v>2253</v>
      </c>
      <c r="G83" s="330">
        <v>16623</v>
      </c>
      <c r="H83" s="164">
        <v>0</v>
      </c>
      <c r="I83" s="317">
        <v>0</v>
      </c>
      <c r="J83" s="159">
        <v>1740</v>
      </c>
      <c r="K83" s="317">
        <v>0</v>
      </c>
      <c r="L83" s="159">
        <v>2441</v>
      </c>
      <c r="M83" s="164">
        <v>0</v>
      </c>
      <c r="N83" s="317">
        <f t="shared" si="7"/>
        <v>43651</v>
      </c>
      <c r="O83" s="317">
        <f t="shared" si="8"/>
        <v>0</v>
      </c>
      <c r="P83" s="159">
        <v>1726</v>
      </c>
      <c r="Q83" s="317">
        <v>0</v>
      </c>
      <c r="R83" s="342">
        <v>0</v>
      </c>
      <c r="S83" s="317">
        <f t="shared" si="9"/>
        <v>45377</v>
      </c>
      <c r="T83" s="161">
        <f t="shared" si="10"/>
        <v>0.45384225488683694</v>
      </c>
      <c r="U83" s="346">
        <f t="shared" si="11"/>
        <v>4.9650704101196638E-2</v>
      </c>
      <c r="V83" s="319">
        <f t="shared" si="12"/>
        <v>82.98669201520913</v>
      </c>
      <c r="W83" s="344">
        <f t="shared" si="13"/>
        <v>4.2832699619771866</v>
      </c>
    </row>
    <row r="84" spans="1:23" ht="13.8" x14ac:dyDescent="0.25">
      <c r="A84" s="14" t="s">
        <v>150</v>
      </c>
      <c r="B84" s="181">
        <v>880</v>
      </c>
      <c r="C84" s="17" t="s">
        <v>249</v>
      </c>
      <c r="D84" s="334">
        <v>37058.370000000003</v>
      </c>
      <c r="E84" s="164">
        <v>9252.9</v>
      </c>
      <c r="F84" s="159">
        <v>126.6</v>
      </c>
      <c r="G84" s="330">
        <v>5335.6900000000005</v>
      </c>
      <c r="H84" s="164">
        <v>312.89999999999998</v>
      </c>
      <c r="I84" s="317">
        <v>0</v>
      </c>
      <c r="J84" s="159">
        <v>500</v>
      </c>
      <c r="K84" s="317">
        <v>7211.9400000000005</v>
      </c>
      <c r="L84" s="159">
        <v>171.27</v>
      </c>
      <c r="M84" s="164">
        <v>300</v>
      </c>
      <c r="N84" s="317">
        <f t="shared" si="7"/>
        <v>43504.83</v>
      </c>
      <c r="O84" s="317">
        <f t="shared" si="8"/>
        <v>16764.84</v>
      </c>
      <c r="P84" s="159">
        <v>738.75</v>
      </c>
      <c r="Q84" s="317">
        <v>0</v>
      </c>
      <c r="R84" s="342">
        <v>0</v>
      </c>
      <c r="S84" s="317">
        <f t="shared" si="9"/>
        <v>61008.42</v>
      </c>
      <c r="T84" s="161">
        <f t="shared" si="10"/>
        <v>0.75909636735388342</v>
      </c>
      <c r="U84" s="346">
        <f t="shared" si="11"/>
        <v>2.0751234009994029E-3</v>
      </c>
      <c r="V84" s="319">
        <f t="shared" si="12"/>
        <v>49.437306818181817</v>
      </c>
      <c r="W84" s="344">
        <f t="shared" si="13"/>
        <v>0.14386363636363636</v>
      </c>
    </row>
    <row r="85" spans="1:23" ht="13.8" x14ac:dyDescent="0.25">
      <c r="A85" s="14" t="s">
        <v>149</v>
      </c>
      <c r="B85" s="181">
        <v>3117</v>
      </c>
      <c r="C85" s="17" t="s">
        <v>251</v>
      </c>
      <c r="D85" s="334">
        <v>22376.68</v>
      </c>
      <c r="E85" s="164">
        <v>105100.17</v>
      </c>
      <c r="F85" s="159">
        <v>15885.17</v>
      </c>
      <c r="G85" s="330">
        <v>8735.1</v>
      </c>
      <c r="H85" s="164">
        <v>650</v>
      </c>
      <c r="I85" s="317">
        <v>3093.41</v>
      </c>
      <c r="J85" s="159">
        <v>550</v>
      </c>
      <c r="K85" s="317">
        <v>15589.89</v>
      </c>
      <c r="L85" s="159">
        <v>11205.13</v>
      </c>
      <c r="M85" s="164">
        <v>0</v>
      </c>
      <c r="N85" s="317">
        <f t="shared" si="7"/>
        <v>59402.079999999994</v>
      </c>
      <c r="O85" s="317">
        <f t="shared" si="8"/>
        <v>123783.47</v>
      </c>
      <c r="P85" s="159">
        <v>1213.8</v>
      </c>
      <c r="Q85" s="317">
        <v>0</v>
      </c>
      <c r="R85" s="342">
        <v>0</v>
      </c>
      <c r="S85" s="317">
        <f t="shared" si="9"/>
        <v>184399.34999999998</v>
      </c>
      <c r="T85" s="161">
        <f t="shared" si="10"/>
        <v>0.69130856480784786</v>
      </c>
      <c r="U85" s="346">
        <f t="shared" si="11"/>
        <v>8.614547719392722E-2</v>
      </c>
      <c r="V85" s="319">
        <f t="shared" si="12"/>
        <v>19.057452678857874</v>
      </c>
      <c r="W85" s="344">
        <f t="shared" si="13"/>
        <v>5.0963009303817772</v>
      </c>
    </row>
    <row r="86" spans="1:23" ht="13.8" x14ac:dyDescent="0.25">
      <c r="A86" s="14" t="s">
        <v>148</v>
      </c>
      <c r="B86" s="181">
        <v>24040</v>
      </c>
      <c r="C86" s="17" t="s">
        <v>250</v>
      </c>
      <c r="D86" s="334">
        <v>749744</v>
      </c>
      <c r="E86" s="164">
        <v>0</v>
      </c>
      <c r="F86" s="159">
        <v>0</v>
      </c>
      <c r="G86" s="330">
        <v>203137</v>
      </c>
      <c r="H86" s="164">
        <v>0</v>
      </c>
      <c r="I86" s="317">
        <v>0</v>
      </c>
      <c r="J86" s="159">
        <v>0</v>
      </c>
      <c r="K86" s="317">
        <v>0</v>
      </c>
      <c r="L86" s="159">
        <v>0</v>
      </c>
      <c r="M86" s="164">
        <v>0</v>
      </c>
      <c r="N86" s="317">
        <f t="shared" si="7"/>
        <v>952881</v>
      </c>
      <c r="O86" s="317">
        <f t="shared" si="8"/>
        <v>0</v>
      </c>
      <c r="P86" s="159">
        <v>0</v>
      </c>
      <c r="Q86" s="317">
        <v>0</v>
      </c>
      <c r="R86" s="342">
        <v>188845</v>
      </c>
      <c r="S86" s="317">
        <f t="shared" si="9"/>
        <v>1141726</v>
      </c>
      <c r="T86" s="161">
        <f t="shared" si="10"/>
        <v>0.65667594501658011</v>
      </c>
      <c r="U86" s="346">
        <f t="shared" si="11"/>
        <v>0</v>
      </c>
      <c r="V86" s="319">
        <f t="shared" si="12"/>
        <v>39.637312811980031</v>
      </c>
      <c r="W86" s="344">
        <f t="shared" si="13"/>
        <v>0</v>
      </c>
    </row>
    <row r="87" spans="1:23" ht="13.8" x14ac:dyDescent="0.25">
      <c r="A87" s="14" t="s">
        <v>147</v>
      </c>
      <c r="B87" s="181">
        <v>2112</v>
      </c>
      <c r="C87" s="17" t="s">
        <v>254</v>
      </c>
      <c r="D87" s="334">
        <v>85464.97</v>
      </c>
      <c r="E87" s="164">
        <v>0</v>
      </c>
      <c r="F87" s="159">
        <v>10181.150000000001</v>
      </c>
      <c r="G87" s="330">
        <v>11756.310000000001</v>
      </c>
      <c r="H87" s="164">
        <v>2025.38</v>
      </c>
      <c r="I87" s="317">
        <v>0</v>
      </c>
      <c r="J87" s="159">
        <v>0</v>
      </c>
      <c r="K87" s="317">
        <v>746.14</v>
      </c>
      <c r="L87" s="159">
        <v>0</v>
      </c>
      <c r="M87" s="164">
        <v>0</v>
      </c>
      <c r="N87" s="317">
        <f t="shared" si="7"/>
        <v>109427.81</v>
      </c>
      <c r="O87" s="317">
        <f t="shared" si="8"/>
        <v>746.14</v>
      </c>
      <c r="P87" s="159">
        <v>9714.61</v>
      </c>
      <c r="Q87" s="317">
        <v>0</v>
      </c>
      <c r="R87" s="342">
        <v>0</v>
      </c>
      <c r="S87" s="317">
        <f t="shared" si="9"/>
        <v>119888.56</v>
      </c>
      <c r="T87" s="161">
        <f t="shared" si="10"/>
        <v>0.71287010203475631</v>
      </c>
      <c r="U87" s="346">
        <f t="shared" si="11"/>
        <v>8.4921780693670873E-2</v>
      </c>
      <c r="V87" s="319">
        <f t="shared" si="12"/>
        <v>51.812410037878784</v>
      </c>
      <c r="W87" s="344">
        <f t="shared" si="13"/>
        <v>4.8206202651515158</v>
      </c>
    </row>
    <row r="88" spans="1:23" ht="13.8" x14ac:dyDescent="0.25">
      <c r="A88" s="14" t="s">
        <v>146</v>
      </c>
      <c r="B88" s="181">
        <v>119</v>
      </c>
      <c r="C88" s="17" t="s">
        <v>249</v>
      </c>
      <c r="D88" s="336" t="s">
        <v>145</v>
      </c>
      <c r="E88" s="331" t="s">
        <v>145</v>
      </c>
      <c r="F88" s="329" t="s">
        <v>145</v>
      </c>
      <c r="G88" s="332" t="s">
        <v>145</v>
      </c>
      <c r="H88" s="331" t="s">
        <v>145</v>
      </c>
      <c r="I88" s="333" t="s">
        <v>145</v>
      </c>
      <c r="J88" s="329" t="s">
        <v>145</v>
      </c>
      <c r="K88" s="333">
        <v>0</v>
      </c>
      <c r="L88" s="329" t="s">
        <v>145</v>
      </c>
      <c r="M88" s="160" t="s">
        <v>145</v>
      </c>
      <c r="N88" s="333" t="s">
        <v>145</v>
      </c>
      <c r="O88" s="333" t="s">
        <v>145</v>
      </c>
      <c r="P88" s="329" t="s">
        <v>145</v>
      </c>
      <c r="Q88" s="333" t="s">
        <v>145</v>
      </c>
      <c r="R88" s="337" t="s">
        <v>145</v>
      </c>
      <c r="S88" s="333" t="s">
        <v>145</v>
      </c>
      <c r="T88" s="349" t="s">
        <v>145</v>
      </c>
      <c r="U88" s="348" t="s">
        <v>145</v>
      </c>
      <c r="V88" s="345" t="s">
        <v>145</v>
      </c>
      <c r="W88" s="347" t="s">
        <v>145</v>
      </c>
    </row>
    <row r="89" spans="1:23" ht="13.8" x14ac:dyDescent="0.25">
      <c r="A89" s="14" t="s">
        <v>144</v>
      </c>
      <c r="B89" s="181">
        <v>3030</v>
      </c>
      <c r="C89" s="17" t="s">
        <v>252</v>
      </c>
      <c r="D89" s="334">
        <v>45721.52</v>
      </c>
      <c r="E89" s="164">
        <v>18581</v>
      </c>
      <c r="F89" s="159">
        <v>248.91</v>
      </c>
      <c r="G89" s="330">
        <v>6103.2000000000007</v>
      </c>
      <c r="H89" s="164">
        <v>2312.4299999999998</v>
      </c>
      <c r="I89" s="317">
        <v>0</v>
      </c>
      <c r="J89" s="159">
        <v>1224.55</v>
      </c>
      <c r="K89" s="317">
        <v>0</v>
      </c>
      <c r="L89" s="159">
        <v>14439.36</v>
      </c>
      <c r="M89" s="164">
        <v>22606</v>
      </c>
      <c r="N89" s="317">
        <f t="shared" si="7"/>
        <v>70049.97</v>
      </c>
      <c r="O89" s="317">
        <f t="shared" si="8"/>
        <v>41187</v>
      </c>
      <c r="P89" s="159">
        <v>6303.44</v>
      </c>
      <c r="Q89" s="317">
        <v>0</v>
      </c>
      <c r="R89" s="342">
        <v>0</v>
      </c>
      <c r="S89" s="317">
        <f t="shared" si="9"/>
        <v>117540.41</v>
      </c>
      <c r="T89" s="161">
        <f t="shared" si="10"/>
        <v>0.54706734475402963</v>
      </c>
      <c r="U89" s="346">
        <f t="shared" si="11"/>
        <v>2.1176546857374413E-3</v>
      </c>
      <c r="V89" s="319">
        <f t="shared" si="12"/>
        <v>23.118801980198022</v>
      </c>
      <c r="W89" s="344">
        <f t="shared" si="13"/>
        <v>8.2148514851485152E-2</v>
      </c>
    </row>
    <row r="90" spans="1:23" ht="13.8" x14ac:dyDescent="0.25">
      <c r="A90" s="14" t="s">
        <v>143</v>
      </c>
      <c r="B90" s="181">
        <v>287</v>
      </c>
      <c r="C90" s="17" t="s">
        <v>251</v>
      </c>
      <c r="D90" s="334">
        <v>28000.29</v>
      </c>
      <c r="E90" s="164">
        <v>0</v>
      </c>
      <c r="F90" s="159">
        <v>4597.04</v>
      </c>
      <c r="G90" s="330">
        <v>3754.13</v>
      </c>
      <c r="H90" s="164">
        <v>160</v>
      </c>
      <c r="I90" s="317">
        <v>0</v>
      </c>
      <c r="J90" s="159">
        <v>389.35</v>
      </c>
      <c r="K90" s="317">
        <v>4424.3099999999995</v>
      </c>
      <c r="L90" s="159">
        <v>1024.5999999999999</v>
      </c>
      <c r="M90" s="164">
        <v>0</v>
      </c>
      <c r="N90" s="317">
        <f t="shared" si="7"/>
        <v>37925.409999999996</v>
      </c>
      <c r="O90" s="317">
        <f t="shared" si="8"/>
        <v>4424.3099999999995</v>
      </c>
      <c r="P90" s="159">
        <v>7215.02</v>
      </c>
      <c r="Q90" s="317">
        <v>0</v>
      </c>
      <c r="R90" s="342">
        <v>0</v>
      </c>
      <c r="S90" s="317">
        <f t="shared" si="9"/>
        <v>49564.739999999991</v>
      </c>
      <c r="T90" s="161">
        <f t="shared" si="10"/>
        <v>0.56492357268493709</v>
      </c>
      <c r="U90" s="346">
        <f t="shared" si="11"/>
        <v>9.2748191557143256E-2</v>
      </c>
      <c r="V90" s="319">
        <f t="shared" si="12"/>
        <v>132.1442857142857</v>
      </c>
      <c r="W90" s="344">
        <f t="shared" si="13"/>
        <v>16.017560975609754</v>
      </c>
    </row>
    <row r="91" spans="1:23" ht="13.8" x14ac:dyDescent="0.25">
      <c r="A91" s="14" t="s">
        <v>142</v>
      </c>
      <c r="B91" s="181">
        <v>4319</v>
      </c>
      <c r="C91" s="17" t="s">
        <v>248</v>
      </c>
      <c r="D91" s="334">
        <v>84101.03</v>
      </c>
      <c r="E91" s="164">
        <v>0</v>
      </c>
      <c r="F91" s="159">
        <v>18172.04</v>
      </c>
      <c r="G91" s="330">
        <v>11947.419999999998</v>
      </c>
      <c r="H91" s="164">
        <v>1971.69</v>
      </c>
      <c r="I91" s="317">
        <v>0</v>
      </c>
      <c r="J91" s="159">
        <v>1660.35</v>
      </c>
      <c r="K91" s="317">
        <v>0</v>
      </c>
      <c r="L91" s="159">
        <v>0</v>
      </c>
      <c r="M91" s="164">
        <v>0</v>
      </c>
      <c r="N91" s="317">
        <f t="shared" si="7"/>
        <v>117852.53000000001</v>
      </c>
      <c r="O91" s="317">
        <f t="shared" si="8"/>
        <v>0</v>
      </c>
      <c r="P91" s="159">
        <v>768.66</v>
      </c>
      <c r="Q91" s="317">
        <v>0</v>
      </c>
      <c r="R91" s="342">
        <v>0</v>
      </c>
      <c r="S91" s="317">
        <f t="shared" si="9"/>
        <v>118621.19000000002</v>
      </c>
      <c r="T91" s="161">
        <f t="shared" si="10"/>
        <v>0.70898825075013994</v>
      </c>
      <c r="U91" s="346">
        <f t="shared" si="11"/>
        <v>0.15319387708047777</v>
      </c>
      <c r="V91" s="319">
        <f t="shared" si="12"/>
        <v>27.286994674693219</v>
      </c>
      <c r="W91" s="344">
        <f t="shared" si="13"/>
        <v>4.2074646909006717</v>
      </c>
    </row>
    <row r="92" spans="1:23" ht="13.8" x14ac:dyDescent="0.25">
      <c r="A92" s="14" t="s">
        <v>141</v>
      </c>
      <c r="B92" s="181">
        <v>68556</v>
      </c>
      <c r="C92" s="17" t="s">
        <v>254</v>
      </c>
      <c r="D92" s="334">
        <v>1706291</v>
      </c>
      <c r="E92" s="164">
        <v>0</v>
      </c>
      <c r="F92" s="159">
        <v>361503</v>
      </c>
      <c r="G92" s="330">
        <v>173903</v>
      </c>
      <c r="H92" s="164">
        <v>0</v>
      </c>
      <c r="I92" s="317">
        <v>0</v>
      </c>
      <c r="J92" s="159">
        <v>2058017</v>
      </c>
      <c r="K92" s="317">
        <v>0</v>
      </c>
      <c r="L92" s="159">
        <v>0</v>
      </c>
      <c r="M92" s="164">
        <v>0</v>
      </c>
      <c r="N92" s="317">
        <f t="shared" si="7"/>
        <v>4299714</v>
      </c>
      <c r="O92" s="317">
        <f t="shared" si="8"/>
        <v>0</v>
      </c>
      <c r="P92" s="159">
        <v>0</v>
      </c>
      <c r="Q92" s="317">
        <v>0</v>
      </c>
      <c r="R92" s="342">
        <v>99765</v>
      </c>
      <c r="S92" s="317">
        <f t="shared" si="9"/>
        <v>4399479</v>
      </c>
      <c r="T92" s="161">
        <f t="shared" si="10"/>
        <v>0.38783933279372396</v>
      </c>
      <c r="U92" s="346">
        <f t="shared" si="11"/>
        <v>8.2169502343345649E-2</v>
      </c>
      <c r="V92" s="319">
        <f t="shared" si="12"/>
        <v>62.718274111675129</v>
      </c>
      <c r="W92" s="344">
        <f t="shared" si="13"/>
        <v>5.2731051986697004</v>
      </c>
    </row>
    <row r="93" spans="1:23" ht="13.8" x14ac:dyDescent="0.25">
      <c r="A93" s="14" t="s">
        <v>140</v>
      </c>
      <c r="B93" s="181">
        <v>20347</v>
      </c>
      <c r="C93" s="17" t="s">
        <v>254</v>
      </c>
      <c r="D93" s="334">
        <v>158224</v>
      </c>
      <c r="E93" s="164">
        <v>0</v>
      </c>
      <c r="F93" s="159">
        <v>0</v>
      </c>
      <c r="G93" s="330">
        <v>11904</v>
      </c>
      <c r="H93" s="164">
        <v>8468</v>
      </c>
      <c r="I93" s="317">
        <v>0</v>
      </c>
      <c r="J93" s="159">
        <v>0</v>
      </c>
      <c r="K93" s="317">
        <v>0</v>
      </c>
      <c r="L93" s="159">
        <v>538823</v>
      </c>
      <c r="M93" s="164">
        <v>0</v>
      </c>
      <c r="N93" s="317">
        <f t="shared" si="7"/>
        <v>717419</v>
      </c>
      <c r="O93" s="317">
        <f t="shared" si="8"/>
        <v>0</v>
      </c>
      <c r="P93" s="159">
        <v>0</v>
      </c>
      <c r="Q93" s="317">
        <v>0</v>
      </c>
      <c r="R93" s="342">
        <v>0</v>
      </c>
      <c r="S93" s="317">
        <f t="shared" si="9"/>
        <v>717419</v>
      </c>
      <c r="T93" s="161">
        <f t="shared" si="10"/>
        <v>0.22054615224854651</v>
      </c>
      <c r="U93" s="346">
        <f t="shared" si="11"/>
        <v>0</v>
      </c>
      <c r="V93" s="319">
        <f t="shared" si="12"/>
        <v>35.259202830884156</v>
      </c>
      <c r="W93" s="344">
        <f t="shared" si="13"/>
        <v>0</v>
      </c>
    </row>
    <row r="94" spans="1:23" ht="13.8" x14ac:dyDescent="0.25">
      <c r="A94" s="14" t="s">
        <v>139</v>
      </c>
      <c r="B94" s="181">
        <v>447</v>
      </c>
      <c r="C94" s="17" t="s">
        <v>251</v>
      </c>
      <c r="D94" s="334">
        <v>18715.169999999998</v>
      </c>
      <c r="E94" s="164">
        <v>0</v>
      </c>
      <c r="F94" s="159">
        <v>3533.4</v>
      </c>
      <c r="G94" s="330">
        <v>1103.8209999999999</v>
      </c>
      <c r="H94" s="164">
        <v>0</v>
      </c>
      <c r="I94" s="317">
        <v>0</v>
      </c>
      <c r="J94" s="159">
        <v>112630.87</v>
      </c>
      <c r="K94" s="317">
        <v>0</v>
      </c>
      <c r="L94" s="159">
        <v>1595.8</v>
      </c>
      <c r="M94" s="164">
        <v>0</v>
      </c>
      <c r="N94" s="317">
        <f t="shared" si="7"/>
        <v>137579.06099999999</v>
      </c>
      <c r="O94" s="317">
        <f t="shared" si="8"/>
        <v>0</v>
      </c>
      <c r="P94" s="159">
        <v>0</v>
      </c>
      <c r="Q94" s="317">
        <v>0</v>
      </c>
      <c r="R94" s="342">
        <v>0</v>
      </c>
      <c r="S94" s="317">
        <f t="shared" si="9"/>
        <v>137579.06099999999</v>
      </c>
      <c r="T94" s="161">
        <f t="shared" si="10"/>
        <v>0.13603211029329529</v>
      </c>
      <c r="U94" s="346">
        <f t="shared" si="11"/>
        <v>2.5682687280443064E-2</v>
      </c>
      <c r="V94" s="319">
        <f t="shared" si="12"/>
        <v>307.78313422818786</v>
      </c>
      <c r="W94" s="344">
        <f t="shared" si="13"/>
        <v>7.9046979865771814</v>
      </c>
    </row>
    <row r="95" spans="1:23" ht="13.8" x14ac:dyDescent="0.25">
      <c r="A95" s="14" t="s">
        <v>138</v>
      </c>
      <c r="B95" s="181">
        <v>2515</v>
      </c>
      <c r="C95" s="17" t="s">
        <v>254</v>
      </c>
      <c r="D95" s="334">
        <v>116446.36</v>
      </c>
      <c r="E95" s="164">
        <v>0</v>
      </c>
      <c r="F95" s="159">
        <v>646.83000000000004</v>
      </c>
      <c r="G95" s="330">
        <v>22074.54</v>
      </c>
      <c r="H95" s="164">
        <v>1723.22</v>
      </c>
      <c r="I95" s="317">
        <v>0</v>
      </c>
      <c r="J95" s="159">
        <v>0</v>
      </c>
      <c r="K95" s="317">
        <v>5876</v>
      </c>
      <c r="L95" s="159">
        <v>7935.19</v>
      </c>
      <c r="M95" s="164">
        <v>0</v>
      </c>
      <c r="N95" s="317">
        <f t="shared" si="7"/>
        <v>148826.14000000001</v>
      </c>
      <c r="O95" s="317">
        <f t="shared" si="8"/>
        <v>5876</v>
      </c>
      <c r="P95" s="159">
        <v>2352.1799999999998</v>
      </c>
      <c r="Q95" s="317">
        <v>0</v>
      </c>
      <c r="R95" s="342">
        <v>0</v>
      </c>
      <c r="S95" s="317">
        <f t="shared" si="9"/>
        <v>157054.32</v>
      </c>
      <c r="T95" s="161">
        <f t="shared" si="10"/>
        <v>0.74144003170368056</v>
      </c>
      <c r="U95" s="346">
        <f t="shared" si="11"/>
        <v>4.1185113532693661E-3</v>
      </c>
      <c r="V95" s="319">
        <f t="shared" si="12"/>
        <v>59.175403578528829</v>
      </c>
      <c r="W95" s="344">
        <f t="shared" si="13"/>
        <v>0.25718886679920477</v>
      </c>
    </row>
    <row r="96" spans="1:23" ht="13.8" x14ac:dyDescent="0.25">
      <c r="A96" s="14" t="s">
        <v>137</v>
      </c>
      <c r="B96" s="181">
        <v>2673</v>
      </c>
      <c r="C96" s="17" t="s">
        <v>247</v>
      </c>
      <c r="D96" s="334">
        <v>75000</v>
      </c>
      <c r="E96" s="164">
        <v>0</v>
      </c>
      <c r="F96" s="159">
        <v>1295</v>
      </c>
      <c r="G96" s="330">
        <v>19810</v>
      </c>
      <c r="H96" s="164">
        <v>225</v>
      </c>
      <c r="I96" s="317">
        <v>2323.04</v>
      </c>
      <c r="J96" s="159">
        <v>1876</v>
      </c>
      <c r="K96" s="317">
        <v>7763.42</v>
      </c>
      <c r="L96" s="159">
        <v>12028</v>
      </c>
      <c r="M96" s="164">
        <v>728</v>
      </c>
      <c r="N96" s="317">
        <f t="shared" si="7"/>
        <v>110234</v>
      </c>
      <c r="O96" s="317">
        <f t="shared" si="8"/>
        <v>10814.46</v>
      </c>
      <c r="P96" s="159">
        <v>1710</v>
      </c>
      <c r="Q96" s="317">
        <v>0</v>
      </c>
      <c r="R96" s="342">
        <v>0</v>
      </c>
      <c r="S96" s="317">
        <f t="shared" si="9"/>
        <v>122758.45999999999</v>
      </c>
      <c r="T96" s="161">
        <f t="shared" si="10"/>
        <v>0.61095585591412604</v>
      </c>
      <c r="U96" s="346">
        <f t="shared" si="11"/>
        <v>1.0549171112117242E-2</v>
      </c>
      <c r="V96" s="319">
        <f t="shared" si="12"/>
        <v>41.239805462027682</v>
      </c>
      <c r="W96" s="344">
        <f t="shared" si="13"/>
        <v>0.48447437336326227</v>
      </c>
    </row>
    <row r="97" spans="1:23" ht="13.8" x14ac:dyDescent="0.25">
      <c r="A97" s="14" t="s">
        <v>136</v>
      </c>
      <c r="B97" s="181">
        <v>639</v>
      </c>
      <c r="C97" s="17" t="s">
        <v>249</v>
      </c>
      <c r="D97" s="334">
        <v>20437.93</v>
      </c>
      <c r="E97" s="164">
        <v>0</v>
      </c>
      <c r="F97" s="159">
        <v>110</v>
      </c>
      <c r="G97" s="330">
        <v>1734.3399999999997</v>
      </c>
      <c r="H97" s="164">
        <v>635.64</v>
      </c>
      <c r="I97" s="317">
        <v>0</v>
      </c>
      <c r="J97" s="159">
        <v>8367.2000000000007</v>
      </c>
      <c r="K97" s="317">
        <v>0</v>
      </c>
      <c r="L97" s="159">
        <v>0</v>
      </c>
      <c r="M97" s="164">
        <v>0</v>
      </c>
      <c r="N97" s="317">
        <f t="shared" si="7"/>
        <v>31285.11</v>
      </c>
      <c r="O97" s="317">
        <f t="shared" si="8"/>
        <v>0</v>
      </c>
      <c r="P97" s="159">
        <v>0</v>
      </c>
      <c r="Q97" s="317">
        <v>0</v>
      </c>
      <c r="R97" s="342">
        <v>0</v>
      </c>
      <c r="S97" s="317">
        <f t="shared" si="9"/>
        <v>31285.11</v>
      </c>
      <c r="T97" s="161">
        <f t="shared" si="10"/>
        <v>0.65327978709360457</v>
      </c>
      <c r="U97" s="346">
        <f t="shared" si="11"/>
        <v>3.5160496478995919E-3</v>
      </c>
      <c r="V97" s="319">
        <f t="shared" si="12"/>
        <v>48.959483568075122</v>
      </c>
      <c r="W97" s="344">
        <f t="shared" si="13"/>
        <v>0.17214397496087636</v>
      </c>
    </row>
    <row r="98" spans="1:23" ht="13.8" x14ac:dyDescent="0.25">
      <c r="A98" s="14" t="s">
        <v>135</v>
      </c>
      <c r="B98" s="181">
        <v>492</v>
      </c>
      <c r="C98" s="17" t="s">
        <v>249</v>
      </c>
      <c r="D98" s="334">
        <v>42088.29</v>
      </c>
      <c r="E98" s="164">
        <v>0</v>
      </c>
      <c r="F98" s="159">
        <v>1143.26</v>
      </c>
      <c r="G98" s="330">
        <v>7303.0810000000001</v>
      </c>
      <c r="H98" s="164">
        <v>150</v>
      </c>
      <c r="I98" s="317">
        <v>0</v>
      </c>
      <c r="J98" s="159">
        <v>1000</v>
      </c>
      <c r="K98" s="317">
        <v>0</v>
      </c>
      <c r="L98" s="159">
        <v>97.24</v>
      </c>
      <c r="M98" s="164">
        <v>0</v>
      </c>
      <c r="N98" s="317">
        <f t="shared" si="7"/>
        <v>51781.870999999999</v>
      </c>
      <c r="O98" s="317">
        <f t="shared" si="8"/>
        <v>0</v>
      </c>
      <c r="P98" s="159">
        <v>0</v>
      </c>
      <c r="Q98" s="317">
        <v>0</v>
      </c>
      <c r="R98" s="342">
        <v>10000</v>
      </c>
      <c r="S98" s="317">
        <f t="shared" si="9"/>
        <v>61781.870999999999</v>
      </c>
      <c r="T98" s="161">
        <f t="shared" si="10"/>
        <v>0.68124013272437156</v>
      </c>
      <c r="U98" s="346">
        <f t="shared" si="11"/>
        <v>1.8504781119367524E-2</v>
      </c>
      <c r="V98" s="319">
        <f t="shared" si="12"/>
        <v>105.24770528455285</v>
      </c>
      <c r="W98" s="344">
        <f t="shared" si="13"/>
        <v>2.3236991869918699</v>
      </c>
    </row>
    <row r="99" spans="1:23" ht="13.8" x14ac:dyDescent="0.25">
      <c r="A99" s="14" t="s">
        <v>134</v>
      </c>
      <c r="B99" s="181">
        <v>151</v>
      </c>
      <c r="C99" s="17" t="s">
        <v>249</v>
      </c>
      <c r="D99" s="334">
        <v>5312.5</v>
      </c>
      <c r="E99" s="164">
        <v>0</v>
      </c>
      <c r="F99" s="159">
        <v>76.7</v>
      </c>
      <c r="G99" s="330">
        <v>564.19000000000005</v>
      </c>
      <c r="H99" s="164">
        <v>0</v>
      </c>
      <c r="I99" s="317">
        <v>0</v>
      </c>
      <c r="J99" s="159">
        <v>7150</v>
      </c>
      <c r="K99" s="317">
        <v>0</v>
      </c>
      <c r="L99" s="159">
        <v>0</v>
      </c>
      <c r="M99" s="164">
        <v>0</v>
      </c>
      <c r="N99" s="317">
        <f t="shared" si="7"/>
        <v>13103.39</v>
      </c>
      <c r="O99" s="317">
        <f t="shared" si="8"/>
        <v>0</v>
      </c>
      <c r="P99" s="159">
        <v>0</v>
      </c>
      <c r="Q99" s="317">
        <v>0</v>
      </c>
      <c r="R99" s="342">
        <v>0</v>
      </c>
      <c r="S99" s="317">
        <f t="shared" si="9"/>
        <v>13103.39</v>
      </c>
      <c r="T99" s="161">
        <f t="shared" si="10"/>
        <v>0.40542943467301212</v>
      </c>
      <c r="U99" s="346">
        <f t="shared" si="11"/>
        <v>5.8534470850672999E-3</v>
      </c>
      <c r="V99" s="319">
        <f t="shared" si="12"/>
        <v>86.777417218543036</v>
      </c>
      <c r="W99" s="344">
        <f t="shared" si="13"/>
        <v>0.50794701986754964</v>
      </c>
    </row>
    <row r="100" spans="1:23" ht="13.8" x14ac:dyDescent="0.25">
      <c r="A100" s="14" t="s">
        <v>133</v>
      </c>
      <c r="B100" s="181">
        <v>3823</v>
      </c>
      <c r="C100" s="17" t="s">
        <v>254</v>
      </c>
      <c r="D100" s="334">
        <v>95983.48</v>
      </c>
      <c r="E100" s="164">
        <v>0</v>
      </c>
      <c r="F100" s="159">
        <v>6917.28</v>
      </c>
      <c r="G100" s="330">
        <v>28496.929999999997</v>
      </c>
      <c r="H100" s="164">
        <v>813.08</v>
      </c>
      <c r="I100" s="317">
        <v>0</v>
      </c>
      <c r="J100" s="159">
        <v>10682.25</v>
      </c>
      <c r="K100" s="317">
        <v>0</v>
      </c>
      <c r="L100" s="159">
        <v>10033.41</v>
      </c>
      <c r="M100" s="164">
        <v>0</v>
      </c>
      <c r="N100" s="317">
        <f t="shared" si="7"/>
        <v>152926.43</v>
      </c>
      <c r="O100" s="317">
        <f t="shared" si="8"/>
        <v>0</v>
      </c>
      <c r="P100" s="159">
        <v>11566.55</v>
      </c>
      <c r="Q100" s="317">
        <v>0</v>
      </c>
      <c r="R100" s="342">
        <v>0</v>
      </c>
      <c r="S100" s="317">
        <f t="shared" si="9"/>
        <v>164492.97999999998</v>
      </c>
      <c r="T100" s="161">
        <f t="shared" si="10"/>
        <v>0.58351110181115329</v>
      </c>
      <c r="U100" s="346">
        <f t="shared" si="11"/>
        <v>4.2052128911519507E-2</v>
      </c>
      <c r="V100" s="319">
        <f t="shared" si="12"/>
        <v>40.001681925189637</v>
      </c>
      <c r="W100" s="344">
        <f t="shared" si="13"/>
        <v>1.809385299503008</v>
      </c>
    </row>
    <row r="101" spans="1:23" ht="13.8" x14ac:dyDescent="0.25">
      <c r="A101" s="14" t="s">
        <v>132</v>
      </c>
      <c r="B101" s="181">
        <v>2600</v>
      </c>
      <c r="C101" s="17" t="s">
        <v>254</v>
      </c>
      <c r="D101" s="334">
        <v>300066</v>
      </c>
      <c r="E101" s="164">
        <v>0</v>
      </c>
      <c r="F101" s="159">
        <v>5709</v>
      </c>
      <c r="G101" s="330">
        <v>39539</v>
      </c>
      <c r="H101" s="164">
        <v>11486</v>
      </c>
      <c r="I101" s="317">
        <v>0</v>
      </c>
      <c r="J101" s="159">
        <v>40691</v>
      </c>
      <c r="K101" s="317">
        <v>0</v>
      </c>
      <c r="L101" s="159">
        <v>7150</v>
      </c>
      <c r="M101" s="164">
        <v>0</v>
      </c>
      <c r="N101" s="317">
        <f t="shared" si="7"/>
        <v>404641</v>
      </c>
      <c r="O101" s="317">
        <f t="shared" si="8"/>
        <v>0</v>
      </c>
      <c r="P101" s="159">
        <v>34811</v>
      </c>
      <c r="Q101" s="317">
        <v>0</v>
      </c>
      <c r="R101" s="342">
        <v>0</v>
      </c>
      <c r="S101" s="317">
        <f t="shared" si="9"/>
        <v>439452</v>
      </c>
      <c r="T101" s="161">
        <f t="shared" si="10"/>
        <v>0.68281860134895278</v>
      </c>
      <c r="U101" s="346">
        <f t="shared" si="11"/>
        <v>1.2991179924087272E-2</v>
      </c>
      <c r="V101" s="319">
        <f t="shared" si="12"/>
        <v>155.63115384615384</v>
      </c>
      <c r="W101" s="344">
        <f t="shared" si="13"/>
        <v>2.1957692307692307</v>
      </c>
    </row>
    <row r="102" spans="1:23" ht="13.8" x14ac:dyDescent="0.25">
      <c r="A102" s="14" t="s">
        <v>131</v>
      </c>
      <c r="B102" s="181">
        <v>12920</v>
      </c>
      <c r="C102" s="17" t="s">
        <v>247</v>
      </c>
      <c r="D102" s="334">
        <v>361177.44</v>
      </c>
      <c r="E102" s="164">
        <v>0</v>
      </c>
      <c r="F102" s="159">
        <v>19469.411</v>
      </c>
      <c r="G102" s="330">
        <v>35155.64</v>
      </c>
      <c r="H102" s="164">
        <v>3925.11</v>
      </c>
      <c r="I102" s="317">
        <v>0</v>
      </c>
      <c r="J102" s="159">
        <v>18159.09</v>
      </c>
      <c r="K102" s="317">
        <v>3330.54</v>
      </c>
      <c r="L102" s="159">
        <v>58140</v>
      </c>
      <c r="M102" s="164">
        <v>0</v>
      </c>
      <c r="N102" s="317">
        <f t="shared" si="7"/>
        <v>496026.69100000005</v>
      </c>
      <c r="O102" s="317">
        <f t="shared" si="8"/>
        <v>3330.54</v>
      </c>
      <c r="P102" s="159">
        <v>257646.97999999998</v>
      </c>
      <c r="Q102" s="317">
        <v>0</v>
      </c>
      <c r="R102" s="342">
        <v>0</v>
      </c>
      <c r="S102" s="317">
        <f t="shared" si="9"/>
        <v>757004.21100000001</v>
      </c>
      <c r="T102" s="161">
        <f t="shared" si="10"/>
        <v>0.47711417552471186</v>
      </c>
      <c r="U102" s="346">
        <f t="shared" si="11"/>
        <v>2.5719026020054728E-2</v>
      </c>
      <c r="V102" s="319">
        <f t="shared" si="12"/>
        <v>38.392158746130036</v>
      </c>
      <c r="W102" s="344">
        <f t="shared" si="13"/>
        <v>1.5069203560371518</v>
      </c>
    </row>
    <row r="103" spans="1:23" ht="13.8" x14ac:dyDescent="0.25">
      <c r="A103" s="14" t="s">
        <v>130</v>
      </c>
      <c r="B103" s="181">
        <v>380</v>
      </c>
      <c r="C103" s="17" t="s">
        <v>254</v>
      </c>
      <c r="D103" s="334">
        <v>14891.39</v>
      </c>
      <c r="E103" s="164">
        <v>0</v>
      </c>
      <c r="F103" s="159">
        <v>659.61</v>
      </c>
      <c r="G103" s="330">
        <v>4269.5729999999994</v>
      </c>
      <c r="H103" s="164">
        <v>0</v>
      </c>
      <c r="I103" s="317">
        <v>0</v>
      </c>
      <c r="J103" s="159">
        <v>0</v>
      </c>
      <c r="K103" s="317">
        <v>2583.79</v>
      </c>
      <c r="L103" s="159">
        <v>1048.53</v>
      </c>
      <c r="M103" s="164">
        <v>0</v>
      </c>
      <c r="N103" s="317">
        <f t="shared" si="7"/>
        <v>20869.102999999999</v>
      </c>
      <c r="O103" s="317">
        <f t="shared" si="8"/>
        <v>2583.79</v>
      </c>
      <c r="P103" s="159">
        <v>0</v>
      </c>
      <c r="Q103" s="317">
        <v>0</v>
      </c>
      <c r="R103" s="342">
        <v>0</v>
      </c>
      <c r="S103" s="317">
        <f t="shared" si="9"/>
        <v>23452.893</v>
      </c>
      <c r="T103" s="161">
        <f t="shared" si="10"/>
        <v>0.63494895917531369</v>
      </c>
      <c r="U103" s="346">
        <f t="shared" si="11"/>
        <v>2.8124888473247203E-2</v>
      </c>
      <c r="V103" s="319">
        <f t="shared" si="12"/>
        <v>54.918692105263155</v>
      </c>
      <c r="W103" s="344">
        <f t="shared" si="13"/>
        <v>1.7358157894736843</v>
      </c>
    </row>
    <row r="104" spans="1:23" ht="13.8" x14ac:dyDescent="0.25">
      <c r="A104" s="14" t="s">
        <v>129</v>
      </c>
      <c r="B104" s="181">
        <v>9640</v>
      </c>
      <c r="C104" s="17" t="s">
        <v>248</v>
      </c>
      <c r="D104" s="334">
        <v>465715.42999999993</v>
      </c>
      <c r="E104" s="164">
        <v>48267.67</v>
      </c>
      <c r="F104" s="159">
        <v>29475.32</v>
      </c>
      <c r="G104" s="330">
        <v>45946.33</v>
      </c>
      <c r="H104" s="164">
        <v>1139.82</v>
      </c>
      <c r="I104" s="317">
        <v>0</v>
      </c>
      <c r="J104" s="159">
        <v>2702.38</v>
      </c>
      <c r="K104" s="317">
        <v>35545.504999999997</v>
      </c>
      <c r="L104" s="159">
        <v>41452</v>
      </c>
      <c r="M104" s="164">
        <v>0</v>
      </c>
      <c r="N104" s="317">
        <f t="shared" si="7"/>
        <v>586431.27999999991</v>
      </c>
      <c r="O104" s="317">
        <f t="shared" si="8"/>
        <v>83813.174999999988</v>
      </c>
      <c r="P104" s="159">
        <v>17738.900000000001</v>
      </c>
      <c r="Q104" s="317">
        <v>0</v>
      </c>
      <c r="R104" s="342">
        <v>0</v>
      </c>
      <c r="S104" s="317">
        <f t="shared" si="9"/>
        <v>687983.35499999986</v>
      </c>
      <c r="T104" s="161">
        <f t="shared" si="10"/>
        <v>0.74708653380138834</v>
      </c>
      <c r="U104" s="346">
        <f t="shared" si="11"/>
        <v>4.2843071399598039E-2</v>
      </c>
      <c r="V104" s="319">
        <f t="shared" si="12"/>
        <v>60.833120331950198</v>
      </c>
      <c r="W104" s="344">
        <f t="shared" si="13"/>
        <v>3.0576058091286309</v>
      </c>
    </row>
    <row r="105" spans="1:23" ht="13.8" x14ac:dyDescent="0.25">
      <c r="A105" s="14" t="s">
        <v>128</v>
      </c>
      <c r="B105" s="181">
        <v>381</v>
      </c>
      <c r="C105" s="17" t="s">
        <v>252</v>
      </c>
      <c r="D105" s="334">
        <v>22093.42</v>
      </c>
      <c r="E105" s="164">
        <v>0</v>
      </c>
      <c r="F105" s="159">
        <v>596.64</v>
      </c>
      <c r="G105" s="330">
        <v>1680.5400000000002</v>
      </c>
      <c r="H105" s="164">
        <v>0</v>
      </c>
      <c r="I105" s="317">
        <v>1122.81</v>
      </c>
      <c r="J105" s="159">
        <v>2502.4</v>
      </c>
      <c r="K105" s="317">
        <v>5898.2</v>
      </c>
      <c r="L105" s="159">
        <v>2017.86</v>
      </c>
      <c r="M105" s="164">
        <v>0</v>
      </c>
      <c r="N105" s="317">
        <f t="shared" si="7"/>
        <v>28890.86</v>
      </c>
      <c r="O105" s="317">
        <f t="shared" si="8"/>
        <v>7021.01</v>
      </c>
      <c r="P105" s="159">
        <v>2307.5700000000002</v>
      </c>
      <c r="Q105" s="317">
        <v>0</v>
      </c>
      <c r="R105" s="342">
        <v>0</v>
      </c>
      <c r="S105" s="317">
        <f t="shared" si="9"/>
        <v>38219.440000000002</v>
      </c>
      <c r="T105" s="161">
        <f t="shared" si="10"/>
        <v>0.57806760119980816</v>
      </c>
      <c r="U105" s="346">
        <f t="shared" si="11"/>
        <v>1.5610903770437242E-2</v>
      </c>
      <c r="V105" s="319">
        <f t="shared" si="12"/>
        <v>75.829028871391074</v>
      </c>
      <c r="W105" s="344">
        <f t="shared" si="13"/>
        <v>1.5659842519685039</v>
      </c>
    </row>
    <row r="106" spans="1:23" ht="13.8" x14ac:dyDescent="0.25">
      <c r="A106" s="14" t="s">
        <v>127</v>
      </c>
      <c r="B106" s="181">
        <v>258</v>
      </c>
      <c r="C106" s="17" t="s">
        <v>249</v>
      </c>
      <c r="D106" s="334">
        <v>16507.2</v>
      </c>
      <c r="E106" s="164">
        <v>0</v>
      </c>
      <c r="F106" s="159">
        <v>2036.6499999999999</v>
      </c>
      <c r="G106" s="330">
        <v>754.53</v>
      </c>
      <c r="H106" s="164">
        <v>0</v>
      </c>
      <c r="I106" s="317">
        <v>0</v>
      </c>
      <c r="J106" s="159">
        <v>4536.95</v>
      </c>
      <c r="K106" s="317">
        <v>0</v>
      </c>
      <c r="L106" s="159">
        <v>0</v>
      </c>
      <c r="M106" s="164">
        <v>0</v>
      </c>
      <c r="N106" s="317">
        <f t="shared" si="7"/>
        <v>23835.33</v>
      </c>
      <c r="O106" s="317">
        <f t="shared" si="8"/>
        <v>0</v>
      </c>
      <c r="P106" s="159">
        <v>0</v>
      </c>
      <c r="Q106" s="317">
        <v>0</v>
      </c>
      <c r="R106" s="342">
        <v>0</v>
      </c>
      <c r="S106" s="317">
        <f t="shared" si="9"/>
        <v>23835.33</v>
      </c>
      <c r="T106" s="161">
        <f t="shared" si="10"/>
        <v>0.69255177083765984</v>
      </c>
      <c r="U106" s="346">
        <f t="shared" si="11"/>
        <v>8.5446687753012007E-2</v>
      </c>
      <c r="V106" s="319">
        <f t="shared" si="12"/>
        <v>92.385000000000005</v>
      </c>
      <c r="W106" s="344">
        <f t="shared" si="13"/>
        <v>7.8939922480620153</v>
      </c>
    </row>
    <row r="107" spans="1:23" ht="13.8" x14ac:dyDescent="0.25">
      <c r="A107" s="14" t="s">
        <v>126</v>
      </c>
      <c r="B107" s="181">
        <v>176</v>
      </c>
      <c r="C107" s="17" t="s">
        <v>247</v>
      </c>
      <c r="D107" s="334">
        <v>14449.23</v>
      </c>
      <c r="E107" s="164">
        <v>0</v>
      </c>
      <c r="F107" s="159">
        <v>119.33</v>
      </c>
      <c r="G107" s="330">
        <v>2879.17</v>
      </c>
      <c r="H107" s="164">
        <v>0</v>
      </c>
      <c r="I107" s="317">
        <v>0</v>
      </c>
      <c r="J107" s="159">
        <v>2977.58</v>
      </c>
      <c r="K107" s="317">
        <v>0</v>
      </c>
      <c r="L107" s="159">
        <v>792</v>
      </c>
      <c r="M107" s="164">
        <v>0</v>
      </c>
      <c r="N107" s="317">
        <f t="shared" si="7"/>
        <v>21217.309999999998</v>
      </c>
      <c r="O107" s="317">
        <f t="shared" si="8"/>
        <v>0</v>
      </c>
      <c r="P107" s="159">
        <v>0</v>
      </c>
      <c r="Q107" s="317">
        <v>0</v>
      </c>
      <c r="R107" s="342">
        <v>0</v>
      </c>
      <c r="S107" s="317">
        <f t="shared" si="9"/>
        <v>21217.309999999998</v>
      </c>
      <c r="T107" s="161">
        <f t="shared" si="10"/>
        <v>0.68101140059696541</v>
      </c>
      <c r="U107" s="346">
        <f t="shared" si="11"/>
        <v>5.6241813877442532E-3</v>
      </c>
      <c r="V107" s="319">
        <f t="shared" si="12"/>
        <v>120.55289772727271</v>
      </c>
      <c r="W107" s="344">
        <f t="shared" si="13"/>
        <v>0.67801136363636361</v>
      </c>
    </row>
    <row r="108" spans="1:23" ht="13.8" x14ac:dyDescent="0.25">
      <c r="A108" s="14" t="s">
        <v>125</v>
      </c>
      <c r="B108" s="181">
        <v>820</v>
      </c>
      <c r="C108" s="17" t="s">
        <v>254</v>
      </c>
      <c r="D108" s="334">
        <v>30116</v>
      </c>
      <c r="E108" s="164">
        <v>0</v>
      </c>
      <c r="F108" s="159">
        <v>933</v>
      </c>
      <c r="G108" s="330">
        <v>13721</v>
      </c>
      <c r="H108" s="164">
        <v>0</v>
      </c>
      <c r="I108" s="317">
        <v>0</v>
      </c>
      <c r="J108" s="159">
        <v>1537</v>
      </c>
      <c r="K108" s="317">
        <v>6206</v>
      </c>
      <c r="L108" s="159">
        <v>3387</v>
      </c>
      <c r="M108" s="164">
        <v>0</v>
      </c>
      <c r="N108" s="317">
        <f t="shared" si="7"/>
        <v>49694</v>
      </c>
      <c r="O108" s="317">
        <f t="shared" si="8"/>
        <v>6206</v>
      </c>
      <c r="P108" s="159">
        <v>1033</v>
      </c>
      <c r="Q108" s="317">
        <v>10865</v>
      </c>
      <c r="R108" s="342">
        <v>0</v>
      </c>
      <c r="S108" s="317">
        <f t="shared" si="9"/>
        <v>67798</v>
      </c>
      <c r="T108" s="161">
        <f t="shared" si="10"/>
        <v>0.44420189386117587</v>
      </c>
      <c r="U108" s="346">
        <f t="shared" si="11"/>
        <v>1.3761467889908258E-2</v>
      </c>
      <c r="V108" s="319">
        <f t="shared" si="12"/>
        <v>60.602439024390243</v>
      </c>
      <c r="W108" s="344">
        <f t="shared" si="13"/>
        <v>1.1378048780487804</v>
      </c>
    </row>
    <row r="109" spans="1:23" ht="13.8" x14ac:dyDescent="0.25">
      <c r="A109" s="14" t="s">
        <v>124</v>
      </c>
      <c r="B109" s="181">
        <v>7953</v>
      </c>
      <c r="C109" s="17" t="s">
        <v>249</v>
      </c>
      <c r="D109" s="334">
        <v>135689.47</v>
      </c>
      <c r="E109" s="164">
        <v>0</v>
      </c>
      <c r="F109" s="159">
        <v>1345.48</v>
      </c>
      <c r="G109" s="330">
        <v>17679.991999999998</v>
      </c>
      <c r="H109" s="164">
        <v>0</v>
      </c>
      <c r="I109" s="317">
        <v>800</v>
      </c>
      <c r="J109" s="159">
        <v>1795.61</v>
      </c>
      <c r="K109" s="317">
        <v>28462</v>
      </c>
      <c r="L109" s="159">
        <v>0</v>
      </c>
      <c r="M109" s="164">
        <v>0</v>
      </c>
      <c r="N109" s="317">
        <f t="shared" si="7"/>
        <v>156510.552</v>
      </c>
      <c r="O109" s="317">
        <f t="shared" si="8"/>
        <v>29262</v>
      </c>
      <c r="P109" s="159">
        <v>0</v>
      </c>
      <c r="Q109" s="317">
        <v>0</v>
      </c>
      <c r="R109" s="342">
        <v>0</v>
      </c>
      <c r="S109" s="317">
        <f t="shared" si="9"/>
        <v>185772.552</v>
      </c>
      <c r="T109" s="161">
        <f t="shared" si="10"/>
        <v>0.73040644884934347</v>
      </c>
      <c r="U109" s="346">
        <f t="shared" si="11"/>
        <v>7.242619996951972E-3</v>
      </c>
      <c r="V109" s="319">
        <f t="shared" si="12"/>
        <v>19.679435684647302</v>
      </c>
      <c r="W109" s="344">
        <f t="shared" si="13"/>
        <v>0.16917892619137434</v>
      </c>
    </row>
    <row r="110" spans="1:23" ht="13.8" x14ac:dyDescent="0.25">
      <c r="A110" s="14" t="s">
        <v>123</v>
      </c>
      <c r="B110" s="181">
        <v>220</v>
      </c>
      <c r="C110" s="17" t="s">
        <v>252</v>
      </c>
      <c r="D110" s="334">
        <v>16702.32</v>
      </c>
      <c r="E110" s="164">
        <v>0</v>
      </c>
      <c r="F110" s="159">
        <v>245.85</v>
      </c>
      <c r="G110" s="330">
        <v>7141.7899999999991</v>
      </c>
      <c r="H110" s="164">
        <v>0</v>
      </c>
      <c r="I110" s="317">
        <v>0</v>
      </c>
      <c r="J110" s="159">
        <v>1370.72</v>
      </c>
      <c r="K110" s="317">
        <v>0</v>
      </c>
      <c r="L110" s="159">
        <v>0</v>
      </c>
      <c r="M110" s="164">
        <v>0</v>
      </c>
      <c r="N110" s="317">
        <f t="shared" si="7"/>
        <v>25460.68</v>
      </c>
      <c r="O110" s="317">
        <f t="shared" si="8"/>
        <v>0</v>
      </c>
      <c r="P110" s="159">
        <v>22879.98</v>
      </c>
      <c r="Q110" s="317">
        <v>0</v>
      </c>
      <c r="R110" s="342">
        <v>0</v>
      </c>
      <c r="S110" s="317">
        <f t="shared" si="9"/>
        <v>48340.66</v>
      </c>
      <c r="T110" s="161">
        <f t="shared" si="10"/>
        <v>0.34551286639445961</v>
      </c>
      <c r="U110" s="346">
        <f t="shared" si="11"/>
        <v>5.0857807899188793E-3</v>
      </c>
      <c r="V110" s="319">
        <f t="shared" si="12"/>
        <v>115.73036363636363</v>
      </c>
      <c r="W110" s="344">
        <f t="shared" si="13"/>
        <v>1.1174999999999999</v>
      </c>
    </row>
    <row r="111" spans="1:23" ht="13.8" x14ac:dyDescent="0.25">
      <c r="A111" s="14" t="s">
        <v>122</v>
      </c>
      <c r="B111" s="181">
        <v>457</v>
      </c>
      <c r="C111" s="17" t="s">
        <v>252</v>
      </c>
      <c r="D111" s="334">
        <v>10252.68</v>
      </c>
      <c r="E111" s="164">
        <v>0</v>
      </c>
      <c r="F111" s="159">
        <v>6539.51</v>
      </c>
      <c r="G111" s="330">
        <v>2082.4900000000002</v>
      </c>
      <c r="H111" s="164">
        <v>898.11</v>
      </c>
      <c r="I111" s="317">
        <v>0</v>
      </c>
      <c r="J111" s="159">
        <v>389.54</v>
      </c>
      <c r="K111" s="317">
        <v>0</v>
      </c>
      <c r="L111" s="159">
        <v>2251.08</v>
      </c>
      <c r="M111" s="164">
        <v>0</v>
      </c>
      <c r="N111" s="317">
        <f t="shared" si="7"/>
        <v>22413.410000000003</v>
      </c>
      <c r="O111" s="317">
        <f t="shared" si="8"/>
        <v>0</v>
      </c>
      <c r="P111" s="159">
        <v>475</v>
      </c>
      <c r="Q111" s="317">
        <v>0</v>
      </c>
      <c r="R111" s="342">
        <v>0</v>
      </c>
      <c r="S111" s="317">
        <f t="shared" si="9"/>
        <v>22888.410000000003</v>
      </c>
      <c r="T111" s="161">
        <f t="shared" si="10"/>
        <v>0.44794199334947243</v>
      </c>
      <c r="U111" s="346">
        <f t="shared" si="11"/>
        <v>0.28571272534876818</v>
      </c>
      <c r="V111" s="319">
        <f t="shared" si="12"/>
        <v>49.044660831509852</v>
      </c>
      <c r="W111" s="344">
        <f t="shared" si="13"/>
        <v>14.30964989059081</v>
      </c>
    </row>
    <row r="112" spans="1:23" ht="13.8" x14ac:dyDescent="0.25">
      <c r="A112" s="14" t="s">
        <v>121</v>
      </c>
      <c r="B112" s="181">
        <v>1162</v>
      </c>
      <c r="C112" s="17" t="s">
        <v>247</v>
      </c>
      <c r="D112" s="334">
        <v>49321.07</v>
      </c>
      <c r="E112" s="164">
        <v>0</v>
      </c>
      <c r="F112" s="159">
        <v>1565.3</v>
      </c>
      <c r="G112" s="330">
        <v>4435.5</v>
      </c>
      <c r="H112" s="164">
        <v>100.86</v>
      </c>
      <c r="I112" s="317">
        <v>0</v>
      </c>
      <c r="J112" s="159">
        <v>198.78</v>
      </c>
      <c r="K112" s="317">
        <v>0</v>
      </c>
      <c r="L112" s="159">
        <v>5229</v>
      </c>
      <c r="M112" s="164">
        <v>0</v>
      </c>
      <c r="N112" s="317">
        <f t="shared" si="7"/>
        <v>60850.51</v>
      </c>
      <c r="O112" s="317">
        <f t="shared" si="8"/>
        <v>0</v>
      </c>
      <c r="P112" s="159">
        <v>680</v>
      </c>
      <c r="Q112" s="317">
        <v>0</v>
      </c>
      <c r="R112" s="342">
        <v>0</v>
      </c>
      <c r="S112" s="317">
        <f t="shared" si="9"/>
        <v>61530.51</v>
      </c>
      <c r="T112" s="161">
        <f t="shared" si="10"/>
        <v>0.80157096048773202</v>
      </c>
      <c r="U112" s="346">
        <f t="shared" si="11"/>
        <v>2.5439412090034683E-2</v>
      </c>
      <c r="V112" s="319">
        <f t="shared" si="12"/>
        <v>52.367048192771087</v>
      </c>
      <c r="W112" s="344">
        <f t="shared" si="13"/>
        <v>1.3470740103270222</v>
      </c>
    </row>
    <row r="113" spans="1:23" ht="13.8" x14ac:dyDescent="0.25">
      <c r="A113" s="14" t="s">
        <v>120</v>
      </c>
      <c r="B113" s="181">
        <v>4584</v>
      </c>
      <c r="C113" s="17" t="s">
        <v>248</v>
      </c>
      <c r="D113" s="334">
        <v>117996.5</v>
      </c>
      <c r="E113" s="164">
        <v>0</v>
      </c>
      <c r="F113" s="159">
        <v>11258.56</v>
      </c>
      <c r="G113" s="330">
        <v>7812.82</v>
      </c>
      <c r="H113" s="164">
        <v>416</v>
      </c>
      <c r="I113" s="317">
        <v>0</v>
      </c>
      <c r="J113" s="159">
        <v>217.1</v>
      </c>
      <c r="K113" s="317">
        <v>49969.71</v>
      </c>
      <c r="L113" s="159">
        <v>0</v>
      </c>
      <c r="M113" s="164">
        <v>0</v>
      </c>
      <c r="N113" s="317">
        <f t="shared" si="7"/>
        <v>137700.98000000001</v>
      </c>
      <c r="O113" s="317">
        <f t="shared" si="8"/>
        <v>49969.71</v>
      </c>
      <c r="P113" s="159">
        <v>5324.97</v>
      </c>
      <c r="Q113" s="317">
        <v>0</v>
      </c>
      <c r="R113" s="342">
        <v>0</v>
      </c>
      <c r="S113" s="317">
        <f t="shared" si="9"/>
        <v>192995.66</v>
      </c>
      <c r="T113" s="161">
        <f t="shared" si="10"/>
        <v>0.61139457747391834</v>
      </c>
      <c r="U113" s="346">
        <f t="shared" si="11"/>
        <v>5.8335819572315768E-2</v>
      </c>
      <c r="V113" s="319">
        <f t="shared" si="12"/>
        <v>30.039480802792323</v>
      </c>
      <c r="W113" s="344">
        <f t="shared" si="13"/>
        <v>2.4560558464223385</v>
      </c>
    </row>
    <row r="114" spans="1:23" ht="13.8" x14ac:dyDescent="0.25">
      <c r="A114" s="14" t="s">
        <v>119</v>
      </c>
      <c r="B114" s="181">
        <v>981</v>
      </c>
      <c r="C114" s="17" t="s">
        <v>249</v>
      </c>
      <c r="D114" s="334">
        <v>17785.45</v>
      </c>
      <c r="E114" s="164">
        <v>0</v>
      </c>
      <c r="F114" s="159">
        <v>1253.77</v>
      </c>
      <c r="G114" s="330">
        <v>3636.0200000000004</v>
      </c>
      <c r="H114" s="164">
        <v>0</v>
      </c>
      <c r="I114" s="317">
        <v>0</v>
      </c>
      <c r="J114" s="159">
        <v>1301.33</v>
      </c>
      <c r="K114" s="317">
        <v>0</v>
      </c>
      <c r="L114" s="159">
        <v>2812.55</v>
      </c>
      <c r="M114" s="164">
        <v>0</v>
      </c>
      <c r="N114" s="317">
        <f t="shared" si="7"/>
        <v>26789.119999999999</v>
      </c>
      <c r="O114" s="317">
        <f t="shared" si="8"/>
        <v>0</v>
      </c>
      <c r="P114" s="159">
        <v>0</v>
      </c>
      <c r="Q114" s="317">
        <v>0</v>
      </c>
      <c r="R114" s="342">
        <v>0</v>
      </c>
      <c r="S114" s="317">
        <f t="shared" si="9"/>
        <v>26789.119999999999</v>
      </c>
      <c r="T114" s="161">
        <f t="shared" si="10"/>
        <v>0.66390571993406289</v>
      </c>
      <c r="U114" s="346">
        <f t="shared" si="11"/>
        <v>4.6801462683358018E-2</v>
      </c>
      <c r="V114" s="319">
        <f t="shared" si="12"/>
        <v>27.307971457696226</v>
      </c>
      <c r="W114" s="344">
        <f t="shared" si="13"/>
        <v>1.278053007135576</v>
      </c>
    </row>
    <row r="115" spans="1:23" ht="13.8" x14ac:dyDescent="0.25">
      <c r="A115" s="14" t="s">
        <v>118</v>
      </c>
      <c r="B115" s="181">
        <v>967</v>
      </c>
      <c r="C115" s="17" t="s">
        <v>252</v>
      </c>
      <c r="D115" s="334">
        <v>7614.05</v>
      </c>
      <c r="E115" s="164">
        <v>0</v>
      </c>
      <c r="F115" s="159">
        <v>2454.96</v>
      </c>
      <c r="G115" s="330">
        <v>4027.0699999999997</v>
      </c>
      <c r="H115" s="164">
        <v>270</v>
      </c>
      <c r="I115" s="317">
        <v>0</v>
      </c>
      <c r="J115" s="159">
        <v>0</v>
      </c>
      <c r="K115" s="317">
        <v>0</v>
      </c>
      <c r="L115" s="159">
        <v>4294.29</v>
      </c>
      <c r="M115" s="164">
        <v>0</v>
      </c>
      <c r="N115" s="317">
        <f t="shared" si="7"/>
        <v>18660.37</v>
      </c>
      <c r="O115" s="317">
        <f t="shared" si="8"/>
        <v>0</v>
      </c>
      <c r="P115" s="159">
        <v>0</v>
      </c>
      <c r="Q115" s="317">
        <v>0</v>
      </c>
      <c r="R115" s="342">
        <v>0</v>
      </c>
      <c r="S115" s="317">
        <f t="shared" si="9"/>
        <v>18660.37</v>
      </c>
      <c r="T115" s="161">
        <f t="shared" si="10"/>
        <v>0.40803317404745998</v>
      </c>
      <c r="U115" s="346">
        <f t="shared" si="11"/>
        <v>0.13156009232400001</v>
      </c>
      <c r="V115" s="319">
        <f t="shared" si="12"/>
        <v>19.297176835573939</v>
      </c>
      <c r="W115" s="344">
        <f t="shared" si="13"/>
        <v>2.5387383660806617</v>
      </c>
    </row>
    <row r="116" spans="1:23" ht="13.8" x14ac:dyDescent="0.25">
      <c r="A116" s="14" t="s">
        <v>117</v>
      </c>
      <c r="B116" s="181">
        <v>12220</v>
      </c>
      <c r="C116" s="17" t="s">
        <v>252</v>
      </c>
      <c r="D116" s="334">
        <v>389876.02</v>
      </c>
      <c r="E116" s="164">
        <v>0</v>
      </c>
      <c r="F116" s="159">
        <v>24541.440000000002</v>
      </c>
      <c r="G116" s="330">
        <v>53565.55</v>
      </c>
      <c r="H116" s="164">
        <v>4200.54</v>
      </c>
      <c r="I116" s="317">
        <v>1224.57</v>
      </c>
      <c r="J116" s="159">
        <v>0</v>
      </c>
      <c r="K116" s="317">
        <v>14488.82</v>
      </c>
      <c r="L116" s="159">
        <v>46253.61</v>
      </c>
      <c r="M116" s="164">
        <v>101411.31</v>
      </c>
      <c r="N116" s="317">
        <f t="shared" si="7"/>
        <v>518437.16</v>
      </c>
      <c r="O116" s="317">
        <f t="shared" si="8"/>
        <v>117124.7</v>
      </c>
      <c r="P116" s="159">
        <v>10592.18</v>
      </c>
      <c r="Q116" s="317">
        <v>0</v>
      </c>
      <c r="R116" s="342">
        <v>0</v>
      </c>
      <c r="S116" s="317">
        <f t="shared" si="9"/>
        <v>646154.04</v>
      </c>
      <c r="T116" s="161">
        <f t="shared" si="10"/>
        <v>0.60337937374809258</v>
      </c>
      <c r="U116" s="346">
        <f t="shared" si="11"/>
        <v>3.798078860576342E-2</v>
      </c>
      <c r="V116" s="319">
        <f t="shared" si="12"/>
        <v>42.425299509001633</v>
      </c>
      <c r="W116" s="344">
        <f t="shared" si="13"/>
        <v>2.0083011456628479</v>
      </c>
    </row>
    <row r="117" spans="1:23" ht="13.8" x14ac:dyDescent="0.25">
      <c r="A117" s="14" t="s">
        <v>116</v>
      </c>
      <c r="B117" s="181">
        <v>10260</v>
      </c>
      <c r="C117" s="17" t="s">
        <v>248</v>
      </c>
      <c r="D117" s="334">
        <v>0</v>
      </c>
      <c r="E117" s="164">
        <v>0</v>
      </c>
      <c r="F117" s="159">
        <v>0</v>
      </c>
      <c r="G117" s="330">
        <v>811.73</v>
      </c>
      <c r="H117" s="164">
        <v>2800.22</v>
      </c>
      <c r="I117" s="317">
        <v>0</v>
      </c>
      <c r="J117" s="159">
        <v>0</v>
      </c>
      <c r="K117" s="317">
        <v>0</v>
      </c>
      <c r="L117" s="159">
        <v>177029.88</v>
      </c>
      <c r="M117" s="164">
        <v>15000</v>
      </c>
      <c r="N117" s="317">
        <f t="shared" si="7"/>
        <v>180641.83000000002</v>
      </c>
      <c r="O117" s="317">
        <f t="shared" si="8"/>
        <v>15000</v>
      </c>
      <c r="P117" s="159">
        <v>0</v>
      </c>
      <c r="Q117" s="317">
        <v>0</v>
      </c>
      <c r="R117" s="342">
        <v>0</v>
      </c>
      <c r="S117" s="317">
        <f t="shared" si="9"/>
        <v>195641.83000000002</v>
      </c>
      <c r="T117" s="161">
        <f t="shared" si="10"/>
        <v>0</v>
      </c>
      <c r="U117" s="346">
        <f t="shared" si="11"/>
        <v>0</v>
      </c>
      <c r="V117" s="319">
        <f t="shared" si="12"/>
        <v>17.606416179337234</v>
      </c>
      <c r="W117" s="344">
        <f t="shared" si="13"/>
        <v>0</v>
      </c>
    </row>
    <row r="118" spans="1:23" ht="13.8" x14ac:dyDescent="0.25">
      <c r="A118" s="14" t="s">
        <v>115</v>
      </c>
      <c r="B118" s="181">
        <v>12728</v>
      </c>
      <c r="C118" s="17" t="s">
        <v>249</v>
      </c>
      <c r="D118" s="334">
        <v>290436</v>
      </c>
      <c r="E118" s="159">
        <v>0</v>
      </c>
      <c r="F118" s="159">
        <v>37267</v>
      </c>
      <c r="G118" s="330">
        <v>66227</v>
      </c>
      <c r="H118" s="159">
        <v>6544</v>
      </c>
      <c r="I118" s="317">
        <v>262983</v>
      </c>
      <c r="J118" s="159">
        <v>0</v>
      </c>
      <c r="K118" s="317">
        <v>0</v>
      </c>
      <c r="L118" s="159">
        <v>0</v>
      </c>
      <c r="M118" s="159">
        <v>0</v>
      </c>
      <c r="N118" s="317">
        <f t="shared" si="7"/>
        <v>400474</v>
      </c>
      <c r="O118" s="317">
        <f t="shared" si="8"/>
        <v>262983</v>
      </c>
      <c r="P118" s="159">
        <v>0</v>
      </c>
      <c r="Q118" s="317">
        <v>0</v>
      </c>
      <c r="R118" s="342">
        <v>0</v>
      </c>
      <c r="S118" s="317">
        <f t="shared" si="9"/>
        <v>663457</v>
      </c>
      <c r="T118" s="161">
        <f t="shared" si="10"/>
        <v>0.43776160323879315</v>
      </c>
      <c r="U118" s="346">
        <f t="shared" si="11"/>
        <v>5.6170934966395712E-2</v>
      </c>
      <c r="V118" s="319">
        <f t="shared" si="12"/>
        <v>31.464016341923319</v>
      </c>
      <c r="W118" s="344">
        <f t="shared" si="13"/>
        <v>2.9279541169076051</v>
      </c>
    </row>
    <row r="119" spans="1:23" ht="13.8" x14ac:dyDescent="0.25">
      <c r="A119" s="14" t="s">
        <v>114</v>
      </c>
      <c r="B119" s="181">
        <v>1753</v>
      </c>
      <c r="C119" s="38" t="s">
        <v>252</v>
      </c>
      <c r="D119" s="335">
        <v>15204.66</v>
      </c>
      <c r="E119" s="164">
        <v>0</v>
      </c>
      <c r="F119" s="159">
        <v>1238.31</v>
      </c>
      <c r="G119" s="330">
        <v>3849.1699999999992</v>
      </c>
      <c r="H119" s="164">
        <v>1366.05</v>
      </c>
      <c r="I119" s="317">
        <v>0</v>
      </c>
      <c r="J119" s="159">
        <v>1374.17</v>
      </c>
      <c r="K119" s="317">
        <v>0</v>
      </c>
      <c r="L119" s="159">
        <v>8436.48</v>
      </c>
      <c r="M119" s="164">
        <v>0</v>
      </c>
      <c r="N119" s="317">
        <f t="shared" si="7"/>
        <v>31468.84</v>
      </c>
      <c r="O119" s="317">
        <f t="shared" si="8"/>
        <v>0</v>
      </c>
      <c r="P119" s="159">
        <v>2942.1</v>
      </c>
      <c r="Q119" s="317">
        <v>0</v>
      </c>
      <c r="R119" s="342">
        <v>0</v>
      </c>
      <c r="S119" s="317">
        <f t="shared" si="9"/>
        <v>34410.94</v>
      </c>
      <c r="T119" s="161">
        <f t="shared" si="10"/>
        <v>0.44185540993649108</v>
      </c>
      <c r="U119" s="346">
        <f t="shared" si="11"/>
        <v>3.5985939355332924E-2</v>
      </c>
      <c r="V119" s="319">
        <f t="shared" si="12"/>
        <v>17.951420422133484</v>
      </c>
      <c r="W119" s="344">
        <f t="shared" si="13"/>
        <v>0.70639475185396461</v>
      </c>
    </row>
    <row r="120" spans="1:23" ht="13.8" x14ac:dyDescent="0.25">
      <c r="A120" s="14" t="s">
        <v>113</v>
      </c>
      <c r="B120" s="181">
        <v>3872</v>
      </c>
      <c r="C120" s="38" t="s">
        <v>252</v>
      </c>
      <c r="D120" s="335">
        <v>0</v>
      </c>
      <c r="E120" s="164">
        <v>0</v>
      </c>
      <c r="F120" s="159">
        <v>0</v>
      </c>
      <c r="G120" s="330">
        <v>757.67999999999984</v>
      </c>
      <c r="H120" s="164">
        <v>285.69</v>
      </c>
      <c r="I120" s="317">
        <v>0</v>
      </c>
      <c r="J120" s="159">
        <v>0</v>
      </c>
      <c r="K120" s="317">
        <v>0</v>
      </c>
      <c r="L120" s="159">
        <v>35899.75</v>
      </c>
      <c r="M120" s="164">
        <v>0</v>
      </c>
      <c r="N120" s="317">
        <f t="shared" si="7"/>
        <v>36943.120000000003</v>
      </c>
      <c r="O120" s="317">
        <f t="shared" si="8"/>
        <v>0</v>
      </c>
      <c r="P120" s="159">
        <v>0</v>
      </c>
      <c r="Q120" s="317">
        <v>0</v>
      </c>
      <c r="R120" s="342">
        <v>0</v>
      </c>
      <c r="S120" s="317">
        <f t="shared" si="9"/>
        <v>36943.120000000003</v>
      </c>
      <c r="T120" s="161">
        <f t="shared" si="10"/>
        <v>0</v>
      </c>
      <c r="U120" s="346">
        <f t="shared" si="11"/>
        <v>0</v>
      </c>
      <c r="V120" s="319">
        <f t="shared" si="12"/>
        <v>9.5410950413223148</v>
      </c>
      <c r="W120" s="344">
        <f t="shared" si="13"/>
        <v>0</v>
      </c>
    </row>
    <row r="121" spans="1:23" ht="13.8" x14ac:dyDescent="0.25">
      <c r="A121" s="14" t="s">
        <v>112</v>
      </c>
      <c r="B121" s="181">
        <v>29304</v>
      </c>
      <c r="C121" s="17" t="s">
        <v>248</v>
      </c>
      <c r="D121" s="334">
        <v>767818</v>
      </c>
      <c r="E121" s="164">
        <v>0</v>
      </c>
      <c r="F121" s="159">
        <v>108815</v>
      </c>
      <c r="G121" s="330">
        <v>136285</v>
      </c>
      <c r="H121" s="164">
        <v>0</v>
      </c>
      <c r="I121" s="317">
        <v>0</v>
      </c>
      <c r="J121" s="159">
        <v>2433</v>
      </c>
      <c r="K121" s="317">
        <v>0</v>
      </c>
      <c r="L121" s="159">
        <v>122907</v>
      </c>
      <c r="M121" s="164">
        <v>0</v>
      </c>
      <c r="N121" s="317">
        <f t="shared" si="7"/>
        <v>1138258</v>
      </c>
      <c r="O121" s="317">
        <f t="shared" si="8"/>
        <v>0</v>
      </c>
      <c r="P121" s="159">
        <v>0</v>
      </c>
      <c r="Q121" s="317">
        <v>0</v>
      </c>
      <c r="R121" s="342">
        <v>0</v>
      </c>
      <c r="S121" s="317">
        <f t="shared" si="9"/>
        <v>1138258</v>
      </c>
      <c r="T121" s="161">
        <f t="shared" si="10"/>
        <v>0.67455532928387063</v>
      </c>
      <c r="U121" s="346">
        <f t="shared" si="11"/>
        <v>9.5597834585832028E-2</v>
      </c>
      <c r="V121" s="319">
        <f t="shared" si="12"/>
        <v>38.843093093093096</v>
      </c>
      <c r="W121" s="344">
        <f t="shared" si="13"/>
        <v>3.7133155883155884</v>
      </c>
    </row>
    <row r="122" spans="1:23" ht="13.8" x14ac:dyDescent="0.25">
      <c r="A122" s="14" t="s">
        <v>111</v>
      </c>
      <c r="B122" s="181">
        <v>13524</v>
      </c>
      <c r="C122" s="17" t="s">
        <v>248</v>
      </c>
      <c r="D122" s="334">
        <v>40929.35</v>
      </c>
      <c r="E122" s="164">
        <v>0</v>
      </c>
      <c r="F122" s="159">
        <v>10762.17</v>
      </c>
      <c r="G122" s="330">
        <v>13851.650000000001</v>
      </c>
      <c r="H122" s="164">
        <v>519.59</v>
      </c>
      <c r="I122" s="317">
        <v>0</v>
      </c>
      <c r="J122" s="159">
        <v>0</v>
      </c>
      <c r="K122" s="317">
        <v>0</v>
      </c>
      <c r="L122" s="159">
        <v>51758</v>
      </c>
      <c r="M122" s="164">
        <v>0</v>
      </c>
      <c r="N122" s="317">
        <f t="shared" si="7"/>
        <v>117820.76</v>
      </c>
      <c r="O122" s="317">
        <f t="shared" si="8"/>
        <v>0</v>
      </c>
      <c r="P122" s="159">
        <v>4872.46</v>
      </c>
      <c r="Q122" s="317">
        <v>0</v>
      </c>
      <c r="R122" s="342">
        <v>0</v>
      </c>
      <c r="S122" s="317">
        <f t="shared" si="9"/>
        <v>122693.22</v>
      </c>
      <c r="T122" s="161">
        <f t="shared" si="10"/>
        <v>0.33359096778126779</v>
      </c>
      <c r="U122" s="346">
        <f t="shared" si="11"/>
        <v>8.7716093847728507E-2</v>
      </c>
      <c r="V122" s="319">
        <f t="shared" si="12"/>
        <v>8.7119757468204675</v>
      </c>
      <c r="W122" s="344">
        <f t="shared" si="13"/>
        <v>0.79578305235137536</v>
      </c>
    </row>
    <row r="123" spans="1:23" ht="13.8" x14ac:dyDescent="0.25">
      <c r="A123" s="14" t="s">
        <v>110</v>
      </c>
      <c r="B123" s="181">
        <v>94804</v>
      </c>
      <c r="C123" s="17" t="s">
        <v>251</v>
      </c>
      <c r="D123" s="334">
        <v>4228422</v>
      </c>
      <c r="E123" s="164">
        <v>0</v>
      </c>
      <c r="F123" s="159">
        <v>339768</v>
      </c>
      <c r="G123" s="330">
        <v>1074140</v>
      </c>
      <c r="H123" s="164">
        <v>0</v>
      </c>
      <c r="I123" s="317">
        <v>0</v>
      </c>
      <c r="J123" s="159">
        <v>113027</v>
      </c>
      <c r="K123" s="317">
        <v>0</v>
      </c>
      <c r="L123" s="159">
        <v>1001653</v>
      </c>
      <c r="M123" s="164">
        <v>0</v>
      </c>
      <c r="N123" s="317">
        <f t="shared" si="7"/>
        <v>6757010</v>
      </c>
      <c r="O123" s="317">
        <f t="shared" si="8"/>
        <v>0</v>
      </c>
      <c r="P123" s="159">
        <v>0</v>
      </c>
      <c r="Q123" s="317">
        <v>0</v>
      </c>
      <c r="R123" s="342">
        <v>0</v>
      </c>
      <c r="S123" s="317">
        <f t="shared" si="9"/>
        <v>6757010</v>
      </c>
      <c r="T123" s="161">
        <f t="shared" si="10"/>
        <v>0.62578300165309808</v>
      </c>
      <c r="U123" s="346">
        <f t="shared" si="11"/>
        <v>5.0283779363949441E-2</v>
      </c>
      <c r="V123" s="319">
        <f t="shared" si="12"/>
        <v>71.273469473861866</v>
      </c>
      <c r="W123" s="344">
        <f t="shared" si="13"/>
        <v>3.5838994135268556</v>
      </c>
    </row>
    <row r="124" spans="1:23" ht="13.8" x14ac:dyDescent="0.25">
      <c r="A124" s="14" t="s">
        <v>109</v>
      </c>
      <c r="B124" s="181">
        <v>725</v>
      </c>
      <c r="C124" s="17" t="s">
        <v>247</v>
      </c>
      <c r="D124" s="334">
        <v>14650.24</v>
      </c>
      <c r="E124" s="164">
        <v>0</v>
      </c>
      <c r="F124" s="159">
        <v>1755.91</v>
      </c>
      <c r="G124" s="330">
        <v>2213.5</v>
      </c>
      <c r="H124" s="164">
        <v>0</v>
      </c>
      <c r="I124" s="317">
        <v>0</v>
      </c>
      <c r="J124" s="159">
        <v>0</v>
      </c>
      <c r="K124" s="317">
        <v>0</v>
      </c>
      <c r="L124" s="159">
        <v>3262.5</v>
      </c>
      <c r="M124" s="164">
        <v>0</v>
      </c>
      <c r="N124" s="317">
        <f t="shared" si="7"/>
        <v>21882.15</v>
      </c>
      <c r="O124" s="317">
        <f t="shared" si="8"/>
        <v>0</v>
      </c>
      <c r="P124" s="159">
        <v>0</v>
      </c>
      <c r="Q124" s="317">
        <v>0</v>
      </c>
      <c r="R124" s="342">
        <v>0</v>
      </c>
      <c r="S124" s="317">
        <f t="shared" si="9"/>
        <v>21882.15</v>
      </c>
      <c r="T124" s="161">
        <f t="shared" si="10"/>
        <v>0.66950642418592321</v>
      </c>
      <c r="U124" s="346">
        <f t="shared" si="11"/>
        <v>8.0243943122590783E-2</v>
      </c>
      <c r="V124" s="319">
        <f t="shared" si="12"/>
        <v>30.182275862068966</v>
      </c>
      <c r="W124" s="344">
        <f t="shared" si="13"/>
        <v>2.421944827586207</v>
      </c>
    </row>
    <row r="125" spans="1:23" ht="13.8" x14ac:dyDescent="0.25">
      <c r="A125" s="14" t="s">
        <v>108</v>
      </c>
      <c r="B125" s="181">
        <v>19740</v>
      </c>
      <c r="C125" s="17" t="s">
        <v>250</v>
      </c>
      <c r="D125" s="334">
        <v>544413</v>
      </c>
      <c r="E125" s="164">
        <v>0</v>
      </c>
      <c r="F125" s="159">
        <v>30532</v>
      </c>
      <c r="G125" s="330">
        <v>123054</v>
      </c>
      <c r="H125" s="164">
        <v>0</v>
      </c>
      <c r="I125" s="317">
        <v>0</v>
      </c>
      <c r="J125" s="159">
        <v>121161</v>
      </c>
      <c r="K125" s="317">
        <v>0</v>
      </c>
      <c r="L125" s="159">
        <v>234503</v>
      </c>
      <c r="M125" s="164">
        <v>0</v>
      </c>
      <c r="N125" s="317">
        <f t="shared" si="7"/>
        <v>1053663</v>
      </c>
      <c r="O125" s="317">
        <f t="shared" si="8"/>
        <v>0</v>
      </c>
      <c r="P125" s="159">
        <v>541</v>
      </c>
      <c r="Q125" s="317">
        <v>0</v>
      </c>
      <c r="R125" s="342">
        <v>123538</v>
      </c>
      <c r="S125" s="317">
        <f t="shared" si="9"/>
        <v>1177742</v>
      </c>
      <c r="T125" s="161">
        <f t="shared" si="10"/>
        <v>0.46225149480955929</v>
      </c>
      <c r="U125" s="346">
        <f t="shared" si="11"/>
        <v>2.5924183734637975E-2</v>
      </c>
      <c r="V125" s="319">
        <f t="shared" si="12"/>
        <v>53.377051671732524</v>
      </c>
      <c r="W125" s="344">
        <f t="shared" si="13"/>
        <v>1.5467071935157042</v>
      </c>
    </row>
    <row r="126" spans="1:23" ht="13.8" x14ac:dyDescent="0.25">
      <c r="A126" s="14" t="s">
        <v>107</v>
      </c>
      <c r="B126" s="181">
        <v>173</v>
      </c>
      <c r="C126" s="17" t="s">
        <v>251</v>
      </c>
      <c r="D126" s="334">
        <v>22910.75</v>
      </c>
      <c r="E126" s="164">
        <v>0</v>
      </c>
      <c r="F126" s="159">
        <v>448.11</v>
      </c>
      <c r="G126" s="330">
        <v>3212.83</v>
      </c>
      <c r="H126" s="164">
        <v>0</v>
      </c>
      <c r="I126" s="317">
        <v>0</v>
      </c>
      <c r="J126" s="159">
        <v>5168.4400000000005</v>
      </c>
      <c r="K126" s="317">
        <v>0</v>
      </c>
      <c r="L126" s="159">
        <v>0</v>
      </c>
      <c r="M126" s="164">
        <v>0</v>
      </c>
      <c r="N126" s="317">
        <f t="shared" si="7"/>
        <v>31740.130000000005</v>
      </c>
      <c r="O126" s="317">
        <f t="shared" si="8"/>
        <v>0</v>
      </c>
      <c r="P126" s="159">
        <v>642</v>
      </c>
      <c r="Q126" s="317">
        <v>0</v>
      </c>
      <c r="R126" s="342">
        <v>0</v>
      </c>
      <c r="S126" s="317">
        <f t="shared" si="9"/>
        <v>32382.130000000005</v>
      </c>
      <c r="T126" s="161">
        <f t="shared" si="10"/>
        <v>0.70751213709536698</v>
      </c>
      <c r="U126" s="346">
        <f t="shared" si="11"/>
        <v>1.3838187914136591E-2</v>
      </c>
      <c r="V126" s="319">
        <f t="shared" si="12"/>
        <v>183.46895953757229</v>
      </c>
      <c r="W126" s="344">
        <f t="shared" si="13"/>
        <v>2.5902312138728325</v>
      </c>
    </row>
    <row r="127" spans="1:23" ht="13.8" x14ac:dyDescent="0.25">
      <c r="A127" s="14" t="s">
        <v>106</v>
      </c>
      <c r="B127" s="181">
        <v>307</v>
      </c>
      <c r="C127" s="17" t="s">
        <v>247</v>
      </c>
      <c r="D127" s="334">
        <v>20026.79</v>
      </c>
      <c r="E127" s="164">
        <v>0</v>
      </c>
      <c r="F127" s="159">
        <v>572.70000000000005</v>
      </c>
      <c r="G127" s="330">
        <v>2308.7199999999998</v>
      </c>
      <c r="H127" s="164">
        <v>76.27</v>
      </c>
      <c r="I127" s="317">
        <v>0</v>
      </c>
      <c r="J127" s="159">
        <v>56.75</v>
      </c>
      <c r="K127" s="317">
        <v>2578.35</v>
      </c>
      <c r="L127" s="159">
        <v>1381.5</v>
      </c>
      <c r="M127" s="164">
        <v>0</v>
      </c>
      <c r="N127" s="317">
        <f t="shared" si="7"/>
        <v>24422.730000000003</v>
      </c>
      <c r="O127" s="317">
        <f t="shared" si="8"/>
        <v>2578.35</v>
      </c>
      <c r="P127" s="159">
        <v>0</v>
      </c>
      <c r="Q127" s="317">
        <v>5400</v>
      </c>
      <c r="R127" s="342">
        <v>0</v>
      </c>
      <c r="S127" s="317">
        <f t="shared" si="9"/>
        <v>32401.08</v>
      </c>
      <c r="T127" s="161">
        <f t="shared" si="10"/>
        <v>0.618090199462487</v>
      </c>
      <c r="U127" s="346">
        <f t="shared" si="11"/>
        <v>1.7675336748034325E-2</v>
      </c>
      <c r="V127" s="319">
        <f t="shared" si="12"/>
        <v>79.552866449511413</v>
      </c>
      <c r="W127" s="344">
        <f t="shared" si="13"/>
        <v>1.8654723127035833</v>
      </c>
    </row>
    <row r="128" spans="1:23" ht="13.8" x14ac:dyDescent="0.25">
      <c r="A128" s="14" t="s">
        <v>105</v>
      </c>
      <c r="B128" s="181">
        <v>273</v>
      </c>
      <c r="C128" s="17" t="s">
        <v>249</v>
      </c>
      <c r="D128" s="334">
        <v>12751.620999999999</v>
      </c>
      <c r="E128" s="164">
        <v>0</v>
      </c>
      <c r="F128" s="159">
        <v>2780.0499999999997</v>
      </c>
      <c r="G128" s="330">
        <v>2620.2299999999996</v>
      </c>
      <c r="H128" s="164">
        <v>160.21</v>
      </c>
      <c r="I128" s="317">
        <v>0</v>
      </c>
      <c r="J128" s="159">
        <v>2022</v>
      </c>
      <c r="K128" s="317">
        <v>0</v>
      </c>
      <c r="L128" s="159">
        <v>0</v>
      </c>
      <c r="M128" s="164">
        <v>0</v>
      </c>
      <c r="N128" s="317">
        <f t="shared" si="7"/>
        <v>20334.110999999997</v>
      </c>
      <c r="O128" s="317">
        <f t="shared" si="8"/>
        <v>0</v>
      </c>
      <c r="P128" s="159">
        <v>240.41</v>
      </c>
      <c r="Q128" s="317">
        <v>0</v>
      </c>
      <c r="R128" s="342">
        <v>0</v>
      </c>
      <c r="S128" s="317">
        <f t="shared" si="9"/>
        <v>20574.520999999997</v>
      </c>
      <c r="T128" s="161">
        <f t="shared" si="10"/>
        <v>0.61977729639489543</v>
      </c>
      <c r="U128" s="346">
        <f t="shared" si="11"/>
        <v>0.13512100719137035</v>
      </c>
      <c r="V128" s="319">
        <f t="shared" si="12"/>
        <v>74.483923076923062</v>
      </c>
      <c r="W128" s="344">
        <f t="shared" si="13"/>
        <v>10.183333333333332</v>
      </c>
    </row>
    <row r="129" spans="1:23" ht="13.8" x14ac:dyDescent="0.25">
      <c r="A129" s="14" t="s">
        <v>104</v>
      </c>
      <c r="B129" s="181">
        <v>11750</v>
      </c>
      <c r="C129" s="17" t="s">
        <v>250</v>
      </c>
      <c r="D129" s="334">
        <v>0</v>
      </c>
      <c r="E129" s="164">
        <v>0</v>
      </c>
      <c r="F129" s="159">
        <v>0</v>
      </c>
      <c r="G129" s="330">
        <v>5819.0400000000009</v>
      </c>
      <c r="H129" s="164">
        <v>23825.17</v>
      </c>
      <c r="I129" s="317">
        <v>0</v>
      </c>
      <c r="J129" s="159">
        <v>0</v>
      </c>
      <c r="K129" s="317">
        <v>0</v>
      </c>
      <c r="L129" s="159">
        <v>236434</v>
      </c>
      <c r="M129" s="164">
        <v>0</v>
      </c>
      <c r="N129" s="317">
        <f t="shared" si="7"/>
        <v>266078.21000000002</v>
      </c>
      <c r="O129" s="317">
        <f t="shared" si="8"/>
        <v>0</v>
      </c>
      <c r="P129" s="159">
        <v>0</v>
      </c>
      <c r="Q129" s="317">
        <v>0</v>
      </c>
      <c r="R129" s="342">
        <v>0</v>
      </c>
      <c r="S129" s="317">
        <f t="shared" si="9"/>
        <v>266078.21000000002</v>
      </c>
      <c r="T129" s="161">
        <f t="shared" si="10"/>
        <v>0</v>
      </c>
      <c r="U129" s="346">
        <f t="shared" si="11"/>
        <v>0</v>
      </c>
      <c r="V129" s="319">
        <f t="shared" si="12"/>
        <v>22.644954042553195</v>
      </c>
      <c r="W129" s="344">
        <f t="shared" si="13"/>
        <v>0</v>
      </c>
    </row>
    <row r="130" spans="1:23" ht="13.8" x14ac:dyDescent="0.25">
      <c r="A130" s="14" t="s">
        <v>103</v>
      </c>
      <c r="B130" s="181">
        <v>2398</v>
      </c>
      <c r="C130" s="17" t="s">
        <v>251</v>
      </c>
      <c r="D130" s="334">
        <v>53983.869999999995</v>
      </c>
      <c r="E130" s="164">
        <v>0</v>
      </c>
      <c r="F130" s="159">
        <v>586.04999999999995</v>
      </c>
      <c r="G130" s="330">
        <v>3691.3499999999995</v>
      </c>
      <c r="H130" s="164">
        <v>0</v>
      </c>
      <c r="I130" s="317">
        <v>0</v>
      </c>
      <c r="J130" s="159">
        <v>6596.6200000000008</v>
      </c>
      <c r="K130" s="317">
        <v>0</v>
      </c>
      <c r="L130" s="159">
        <v>8925.32</v>
      </c>
      <c r="M130" s="164">
        <v>0</v>
      </c>
      <c r="N130" s="317">
        <f t="shared" si="7"/>
        <v>73783.209999999992</v>
      </c>
      <c r="O130" s="317">
        <f t="shared" si="8"/>
        <v>0</v>
      </c>
      <c r="P130" s="159">
        <v>1074.6600000000001</v>
      </c>
      <c r="Q130" s="317">
        <v>0</v>
      </c>
      <c r="R130" s="342">
        <v>0</v>
      </c>
      <c r="S130" s="317">
        <f t="shared" si="9"/>
        <v>74857.87</v>
      </c>
      <c r="T130" s="161">
        <f t="shared" si="10"/>
        <v>0.72115156362317012</v>
      </c>
      <c r="U130" s="346">
        <f t="shared" si="11"/>
        <v>7.828836166457848E-3</v>
      </c>
      <c r="V130" s="319">
        <f t="shared" si="12"/>
        <v>30.768644703919929</v>
      </c>
      <c r="W130" s="344">
        <f t="shared" si="13"/>
        <v>0.24439115929941616</v>
      </c>
    </row>
    <row r="131" spans="1:23" ht="13.8" x14ac:dyDescent="0.25">
      <c r="A131" s="14" t="s">
        <v>102</v>
      </c>
      <c r="B131" s="181">
        <v>1164</v>
      </c>
      <c r="C131" s="17" t="s">
        <v>254</v>
      </c>
      <c r="D131" s="334">
        <v>68087.17</v>
      </c>
      <c r="E131" s="164">
        <v>0</v>
      </c>
      <c r="F131" s="159">
        <v>229.85</v>
      </c>
      <c r="G131" s="330">
        <v>6251.36</v>
      </c>
      <c r="H131" s="164">
        <v>0</v>
      </c>
      <c r="I131" s="317">
        <v>5399</v>
      </c>
      <c r="J131" s="159">
        <v>7915.3</v>
      </c>
      <c r="K131" s="317">
        <v>9958</v>
      </c>
      <c r="L131" s="159">
        <v>4493.22</v>
      </c>
      <c r="M131" s="164">
        <v>0</v>
      </c>
      <c r="N131" s="317">
        <f t="shared" ref="N131:N194" si="14">SUM(D131,F131,G131,H131,J131,L131)</f>
        <v>86976.900000000009</v>
      </c>
      <c r="O131" s="317">
        <f t="shared" ref="O131:O194" si="15">SUM(E131,I131,K131,M131)</f>
        <v>15357</v>
      </c>
      <c r="P131" s="159">
        <v>4493.22</v>
      </c>
      <c r="Q131" s="317">
        <v>0</v>
      </c>
      <c r="R131" s="342">
        <v>0</v>
      </c>
      <c r="S131" s="317">
        <f t="shared" ref="S131:S194" si="16">SUM(N131:R131)</f>
        <v>106827.12000000001</v>
      </c>
      <c r="T131" s="161">
        <f t="shared" ref="T131:T194" si="17">(D131+E131)/S131</f>
        <v>0.63735847226809061</v>
      </c>
      <c r="U131" s="346">
        <f t="shared" ref="U131:U194" si="18">F131/S131</f>
        <v>2.151607194877106E-3</v>
      </c>
      <c r="V131" s="319">
        <f t="shared" ref="V131:V194" si="19">N131/B131</f>
        <v>74.722422680412379</v>
      </c>
      <c r="W131" s="344">
        <f t="shared" ref="W131:W194" si="20">F131/B131</f>
        <v>0.19746563573883161</v>
      </c>
    </row>
    <row r="132" spans="1:23" ht="13.8" x14ac:dyDescent="0.25">
      <c r="A132" s="14" t="s">
        <v>101</v>
      </c>
      <c r="B132" s="181">
        <v>803</v>
      </c>
      <c r="C132" s="17" t="s">
        <v>252</v>
      </c>
      <c r="D132" s="334">
        <v>31940.080000000002</v>
      </c>
      <c r="E132" s="164">
        <v>0</v>
      </c>
      <c r="F132" s="159">
        <v>11662.41</v>
      </c>
      <c r="G132" s="330">
        <v>5797.2599999999993</v>
      </c>
      <c r="H132" s="164">
        <v>453.46</v>
      </c>
      <c r="I132" s="317">
        <v>0</v>
      </c>
      <c r="J132" s="159">
        <v>6760.9</v>
      </c>
      <c r="K132" s="317">
        <v>489.84</v>
      </c>
      <c r="L132" s="159">
        <v>0</v>
      </c>
      <c r="M132" s="164">
        <v>0</v>
      </c>
      <c r="N132" s="317">
        <f t="shared" si="14"/>
        <v>56614.110000000008</v>
      </c>
      <c r="O132" s="317">
        <f t="shared" si="15"/>
        <v>489.84</v>
      </c>
      <c r="P132" s="159">
        <v>3460.65</v>
      </c>
      <c r="Q132" s="317">
        <v>0</v>
      </c>
      <c r="R132" s="342">
        <v>0</v>
      </c>
      <c r="S132" s="317">
        <f t="shared" si="16"/>
        <v>60564.600000000006</v>
      </c>
      <c r="T132" s="161">
        <f t="shared" si="17"/>
        <v>0.52737209525036077</v>
      </c>
      <c r="U132" s="346">
        <f t="shared" si="18"/>
        <v>0.19256149631963224</v>
      </c>
      <c r="V132" s="319">
        <f t="shared" si="19"/>
        <v>70.503250311332508</v>
      </c>
      <c r="W132" s="344">
        <f t="shared" si="20"/>
        <v>14.523549190535492</v>
      </c>
    </row>
    <row r="133" spans="1:23" ht="13.8" x14ac:dyDescent="0.25">
      <c r="A133" s="14" t="s">
        <v>100</v>
      </c>
      <c r="B133" s="181">
        <v>667</v>
      </c>
      <c r="C133" s="17" t="s">
        <v>252</v>
      </c>
      <c r="D133" s="334">
        <v>11185</v>
      </c>
      <c r="E133" s="164">
        <v>0</v>
      </c>
      <c r="F133" s="159">
        <v>1181</v>
      </c>
      <c r="G133" s="330">
        <v>609</v>
      </c>
      <c r="H133" s="164">
        <v>212</v>
      </c>
      <c r="I133" s="317">
        <v>0</v>
      </c>
      <c r="J133" s="159">
        <v>1182</v>
      </c>
      <c r="K133" s="317">
        <v>0</v>
      </c>
      <c r="L133" s="159">
        <v>2885</v>
      </c>
      <c r="M133" s="164">
        <v>0</v>
      </c>
      <c r="N133" s="317">
        <f t="shared" si="14"/>
        <v>17254</v>
      </c>
      <c r="O133" s="317">
        <f t="shared" si="15"/>
        <v>0</v>
      </c>
      <c r="P133" s="159">
        <v>3315</v>
      </c>
      <c r="Q133" s="317">
        <v>0</v>
      </c>
      <c r="R133" s="342">
        <v>0</v>
      </c>
      <c r="S133" s="317">
        <f t="shared" si="16"/>
        <v>20569</v>
      </c>
      <c r="T133" s="161">
        <f t="shared" si="17"/>
        <v>0.5437794739656765</v>
      </c>
      <c r="U133" s="346">
        <f t="shared" si="18"/>
        <v>5.741650055909378E-2</v>
      </c>
      <c r="V133" s="319">
        <f t="shared" si="19"/>
        <v>25.868065967016491</v>
      </c>
      <c r="W133" s="344">
        <f t="shared" si="20"/>
        <v>1.7706146926536732</v>
      </c>
    </row>
    <row r="134" spans="1:23" ht="13.8" x14ac:dyDescent="0.25">
      <c r="A134" s="14" t="s">
        <v>99</v>
      </c>
      <c r="B134" s="181">
        <v>1398</v>
      </c>
      <c r="C134" s="17" t="s">
        <v>248</v>
      </c>
      <c r="D134" s="334">
        <v>62417.63</v>
      </c>
      <c r="E134" s="164">
        <v>0</v>
      </c>
      <c r="F134" s="159">
        <v>14426.96</v>
      </c>
      <c r="G134" s="330">
        <v>11011.459999999997</v>
      </c>
      <c r="H134" s="164">
        <v>321.52</v>
      </c>
      <c r="I134" s="317">
        <v>0</v>
      </c>
      <c r="J134" s="159">
        <v>5528.8099999999995</v>
      </c>
      <c r="K134" s="317">
        <v>0</v>
      </c>
      <c r="L134" s="159">
        <v>0</v>
      </c>
      <c r="M134" s="164">
        <v>0</v>
      </c>
      <c r="N134" s="317">
        <f t="shared" si="14"/>
        <v>93706.37999999999</v>
      </c>
      <c r="O134" s="317">
        <f t="shared" si="15"/>
        <v>0</v>
      </c>
      <c r="P134" s="159">
        <v>870.71</v>
      </c>
      <c r="Q134" s="317">
        <v>0</v>
      </c>
      <c r="R134" s="342">
        <v>0</v>
      </c>
      <c r="S134" s="317">
        <f t="shared" si="16"/>
        <v>94577.09</v>
      </c>
      <c r="T134" s="161">
        <f t="shared" si="17"/>
        <v>0.65996564284225701</v>
      </c>
      <c r="U134" s="346">
        <f t="shared" si="18"/>
        <v>0.15254180478591592</v>
      </c>
      <c r="V134" s="319">
        <f t="shared" si="19"/>
        <v>67.028884120171668</v>
      </c>
      <c r="W134" s="344">
        <f t="shared" si="20"/>
        <v>10.319713876967095</v>
      </c>
    </row>
    <row r="135" spans="1:23" ht="13.8" x14ac:dyDescent="0.25">
      <c r="A135" s="14" t="s">
        <v>98</v>
      </c>
      <c r="B135" s="181">
        <v>809</v>
      </c>
      <c r="C135" s="17" t="s">
        <v>254</v>
      </c>
      <c r="D135" s="334">
        <v>11111.05</v>
      </c>
      <c r="E135" s="164">
        <v>28736.98</v>
      </c>
      <c r="F135" s="159">
        <v>6618.42</v>
      </c>
      <c r="G135" s="330">
        <v>8706.14</v>
      </c>
      <c r="H135" s="164">
        <v>0</v>
      </c>
      <c r="I135" s="317">
        <v>0</v>
      </c>
      <c r="J135" s="159">
        <v>0</v>
      </c>
      <c r="K135" s="317">
        <v>6100.5599999999995</v>
      </c>
      <c r="L135" s="159">
        <v>0</v>
      </c>
      <c r="M135" s="164">
        <v>0</v>
      </c>
      <c r="N135" s="317">
        <f t="shared" si="14"/>
        <v>26435.61</v>
      </c>
      <c r="O135" s="317">
        <f t="shared" si="15"/>
        <v>34837.54</v>
      </c>
      <c r="P135" s="159">
        <v>3445.95</v>
      </c>
      <c r="Q135" s="317">
        <v>0</v>
      </c>
      <c r="R135" s="342">
        <v>0</v>
      </c>
      <c r="S135" s="317">
        <f t="shared" si="16"/>
        <v>64719.1</v>
      </c>
      <c r="T135" s="161">
        <f t="shared" si="17"/>
        <v>0.61570741867547596</v>
      </c>
      <c r="U135" s="346">
        <f t="shared" si="18"/>
        <v>0.1022637830254129</v>
      </c>
      <c r="V135" s="319">
        <f t="shared" si="19"/>
        <v>32.67689740420272</v>
      </c>
      <c r="W135" s="344">
        <f t="shared" si="20"/>
        <v>8.1809888751545117</v>
      </c>
    </row>
    <row r="136" spans="1:23" ht="13.8" x14ac:dyDescent="0.25">
      <c r="A136" s="14" t="s">
        <v>97</v>
      </c>
      <c r="B136" s="181">
        <v>63018</v>
      </c>
      <c r="C136" s="17" t="s">
        <v>253</v>
      </c>
      <c r="D136" s="334">
        <v>1907274</v>
      </c>
      <c r="E136" s="164">
        <v>0</v>
      </c>
      <c r="F136" s="159">
        <v>0</v>
      </c>
      <c r="G136" s="330">
        <v>200024</v>
      </c>
      <c r="H136" s="164">
        <v>6214</v>
      </c>
      <c r="I136" s="317">
        <v>0</v>
      </c>
      <c r="J136" s="159">
        <v>242337</v>
      </c>
      <c r="K136" s="317">
        <v>0</v>
      </c>
      <c r="L136" s="159">
        <v>0</v>
      </c>
      <c r="M136" s="164">
        <v>0</v>
      </c>
      <c r="N136" s="317">
        <f t="shared" si="14"/>
        <v>2355849</v>
      </c>
      <c r="O136" s="317">
        <f t="shared" si="15"/>
        <v>0</v>
      </c>
      <c r="P136" s="159">
        <v>0</v>
      </c>
      <c r="Q136" s="317">
        <v>0</v>
      </c>
      <c r="R136" s="342">
        <v>0</v>
      </c>
      <c r="S136" s="317">
        <f t="shared" si="16"/>
        <v>2355849</v>
      </c>
      <c r="T136" s="161">
        <f t="shared" si="17"/>
        <v>0.80959093727993603</v>
      </c>
      <c r="U136" s="346">
        <f t="shared" si="18"/>
        <v>0</v>
      </c>
      <c r="V136" s="319">
        <f t="shared" si="19"/>
        <v>37.38374750071408</v>
      </c>
      <c r="W136" s="344">
        <f t="shared" si="20"/>
        <v>0</v>
      </c>
    </row>
    <row r="137" spans="1:23" ht="13.8" x14ac:dyDescent="0.25">
      <c r="A137" s="14" t="s">
        <v>96</v>
      </c>
      <c r="B137" s="181">
        <v>892</v>
      </c>
      <c r="C137" s="17" t="s">
        <v>251</v>
      </c>
      <c r="D137" s="334">
        <v>15117.960000000001</v>
      </c>
      <c r="E137" s="164">
        <v>0</v>
      </c>
      <c r="F137" s="159">
        <v>842.30000000000007</v>
      </c>
      <c r="G137" s="330">
        <v>6779.6799999999994</v>
      </c>
      <c r="H137" s="164">
        <v>0</v>
      </c>
      <c r="I137" s="317">
        <v>0</v>
      </c>
      <c r="J137" s="159">
        <v>7205.13</v>
      </c>
      <c r="K137" s="317">
        <v>0</v>
      </c>
      <c r="L137" s="159">
        <v>2895.28</v>
      </c>
      <c r="M137" s="164">
        <v>0</v>
      </c>
      <c r="N137" s="317">
        <f t="shared" si="14"/>
        <v>32840.35</v>
      </c>
      <c r="O137" s="317">
        <f t="shared" si="15"/>
        <v>0</v>
      </c>
      <c r="P137" s="159">
        <v>0</v>
      </c>
      <c r="Q137" s="317">
        <v>0</v>
      </c>
      <c r="R137" s="342">
        <v>289.75</v>
      </c>
      <c r="S137" s="317">
        <f t="shared" si="16"/>
        <v>33130.1</v>
      </c>
      <c r="T137" s="161">
        <f t="shared" si="17"/>
        <v>0.45632098907036206</v>
      </c>
      <c r="U137" s="346">
        <f t="shared" si="18"/>
        <v>2.5424010190129222E-2</v>
      </c>
      <c r="V137" s="319">
        <f t="shared" si="19"/>
        <v>36.81653587443946</v>
      </c>
      <c r="W137" s="344">
        <f t="shared" si="20"/>
        <v>0.94428251121076245</v>
      </c>
    </row>
    <row r="138" spans="1:23" ht="13.8" x14ac:dyDescent="0.25">
      <c r="A138" s="14" t="s">
        <v>95</v>
      </c>
      <c r="B138" s="181">
        <v>2092</v>
      </c>
      <c r="C138" s="17" t="s">
        <v>248</v>
      </c>
      <c r="D138" s="334">
        <v>58800</v>
      </c>
      <c r="E138" s="164">
        <v>0</v>
      </c>
      <c r="F138" s="159">
        <v>1800</v>
      </c>
      <c r="G138" s="330">
        <v>6060</v>
      </c>
      <c r="H138" s="164">
        <v>290</v>
      </c>
      <c r="I138" s="317">
        <v>0</v>
      </c>
      <c r="J138" s="159">
        <v>10900</v>
      </c>
      <c r="K138" s="317">
        <v>0</v>
      </c>
      <c r="L138" s="159">
        <v>0</v>
      </c>
      <c r="M138" s="164">
        <v>0</v>
      </c>
      <c r="N138" s="317">
        <f t="shared" si="14"/>
        <v>77850</v>
      </c>
      <c r="O138" s="317">
        <f t="shared" si="15"/>
        <v>0</v>
      </c>
      <c r="P138" s="159">
        <v>2000</v>
      </c>
      <c r="Q138" s="317">
        <v>0</v>
      </c>
      <c r="R138" s="342">
        <v>0</v>
      </c>
      <c r="S138" s="317">
        <f t="shared" si="16"/>
        <v>79850</v>
      </c>
      <c r="T138" s="161">
        <f t="shared" si="17"/>
        <v>0.73638071383844705</v>
      </c>
      <c r="U138" s="346">
        <f t="shared" si="18"/>
        <v>2.2542266750156543E-2</v>
      </c>
      <c r="V138" s="319">
        <f t="shared" si="19"/>
        <v>37.213193116634798</v>
      </c>
      <c r="W138" s="344">
        <f t="shared" si="20"/>
        <v>0.86042065009560231</v>
      </c>
    </row>
    <row r="139" spans="1:23" ht="13.8" x14ac:dyDescent="0.25">
      <c r="A139" s="14" t="s">
        <v>94</v>
      </c>
      <c r="B139" s="181">
        <v>122</v>
      </c>
      <c r="C139" s="17" t="s">
        <v>251</v>
      </c>
      <c r="D139" s="334">
        <v>39025.75</v>
      </c>
      <c r="E139" s="164">
        <v>0</v>
      </c>
      <c r="F139" s="159">
        <v>514.58000000000004</v>
      </c>
      <c r="G139" s="330">
        <v>5789.7510000000002</v>
      </c>
      <c r="H139" s="164">
        <v>0</v>
      </c>
      <c r="I139" s="317">
        <v>0</v>
      </c>
      <c r="J139" s="159">
        <v>11126.49</v>
      </c>
      <c r="K139" s="317">
        <v>0</v>
      </c>
      <c r="L139" s="159">
        <v>435.54</v>
      </c>
      <c r="M139" s="164">
        <v>0</v>
      </c>
      <c r="N139" s="317">
        <f t="shared" si="14"/>
        <v>56892.111000000004</v>
      </c>
      <c r="O139" s="317">
        <f t="shared" si="15"/>
        <v>0</v>
      </c>
      <c r="P139" s="159">
        <v>4111.12</v>
      </c>
      <c r="Q139" s="317">
        <v>0</v>
      </c>
      <c r="R139" s="342">
        <v>0</v>
      </c>
      <c r="S139" s="317">
        <f t="shared" si="16"/>
        <v>61003.231000000007</v>
      </c>
      <c r="T139" s="161">
        <f t="shared" si="17"/>
        <v>0.6397325085945037</v>
      </c>
      <c r="U139" s="346">
        <f t="shared" si="18"/>
        <v>8.4352909110666612E-3</v>
      </c>
      <c r="V139" s="319">
        <f t="shared" si="19"/>
        <v>466.32877868852461</v>
      </c>
      <c r="W139" s="344">
        <f t="shared" si="20"/>
        <v>4.2178688524590164</v>
      </c>
    </row>
    <row r="140" spans="1:23" ht="13.8" x14ac:dyDescent="0.25">
      <c r="A140" s="14" t="s">
        <v>93</v>
      </c>
      <c r="B140" s="181">
        <v>9402</v>
      </c>
      <c r="C140" s="17" t="s">
        <v>252</v>
      </c>
      <c r="D140" s="334">
        <v>337311.82</v>
      </c>
      <c r="E140" s="164">
        <v>0</v>
      </c>
      <c r="F140" s="159">
        <v>10544.25</v>
      </c>
      <c r="G140" s="330">
        <v>36223.919999999998</v>
      </c>
      <c r="H140" s="164">
        <v>5908</v>
      </c>
      <c r="I140" s="317">
        <v>45000</v>
      </c>
      <c r="J140" s="159">
        <v>12815.13</v>
      </c>
      <c r="K140" s="317">
        <v>10000</v>
      </c>
      <c r="L140" s="159">
        <v>78729.039999999994</v>
      </c>
      <c r="M140" s="164">
        <v>20000</v>
      </c>
      <c r="N140" s="317">
        <f t="shared" si="14"/>
        <v>481532.15999999997</v>
      </c>
      <c r="O140" s="317">
        <f t="shared" si="15"/>
        <v>75000</v>
      </c>
      <c r="P140" s="159">
        <v>2389.94</v>
      </c>
      <c r="Q140" s="317">
        <v>0</v>
      </c>
      <c r="R140" s="342">
        <v>0</v>
      </c>
      <c r="S140" s="317">
        <f t="shared" si="16"/>
        <v>558922.09999999986</v>
      </c>
      <c r="T140" s="161">
        <f t="shared" si="17"/>
        <v>0.60350417347963181</v>
      </c>
      <c r="U140" s="346">
        <f t="shared" si="18"/>
        <v>1.8865330249063336E-2</v>
      </c>
      <c r="V140" s="319">
        <f t="shared" si="19"/>
        <v>51.215928525845563</v>
      </c>
      <c r="W140" s="344">
        <f t="shared" si="20"/>
        <v>1.1214901084875559</v>
      </c>
    </row>
    <row r="141" spans="1:23" ht="13.8" x14ac:dyDescent="0.25">
      <c r="A141" s="14" t="s">
        <v>92</v>
      </c>
      <c r="B141" s="181">
        <v>245</v>
      </c>
      <c r="C141" s="17" t="s">
        <v>247</v>
      </c>
      <c r="D141" s="334">
        <v>10354.35</v>
      </c>
      <c r="E141" s="164">
        <v>0</v>
      </c>
      <c r="F141" s="159">
        <v>222.77</v>
      </c>
      <c r="G141" s="330">
        <v>1477.54</v>
      </c>
      <c r="H141" s="164">
        <v>0</v>
      </c>
      <c r="I141" s="317">
        <v>0</v>
      </c>
      <c r="J141" s="159">
        <v>0</v>
      </c>
      <c r="K141" s="317">
        <v>5110</v>
      </c>
      <c r="L141" s="159">
        <v>1102.5</v>
      </c>
      <c r="M141" s="164">
        <v>0</v>
      </c>
      <c r="N141" s="317">
        <f t="shared" si="14"/>
        <v>13157.16</v>
      </c>
      <c r="O141" s="317">
        <f t="shared" si="15"/>
        <v>5110</v>
      </c>
      <c r="P141" s="159">
        <v>0</v>
      </c>
      <c r="Q141" s="317">
        <v>0</v>
      </c>
      <c r="R141" s="342">
        <v>0</v>
      </c>
      <c r="S141" s="317">
        <f t="shared" si="16"/>
        <v>18267.16</v>
      </c>
      <c r="T141" s="161">
        <f t="shared" si="17"/>
        <v>0.56682866959067535</v>
      </c>
      <c r="U141" s="346">
        <f t="shared" si="18"/>
        <v>1.2195108599256809E-2</v>
      </c>
      <c r="V141" s="319">
        <f t="shared" si="19"/>
        <v>53.70269387755102</v>
      </c>
      <c r="W141" s="344">
        <f t="shared" si="20"/>
        <v>0.90926530612244905</v>
      </c>
    </row>
    <row r="142" spans="1:23" ht="13.8" x14ac:dyDescent="0.25">
      <c r="A142" s="14" t="s">
        <v>91</v>
      </c>
      <c r="B142" s="181">
        <v>855</v>
      </c>
      <c r="C142" s="17" t="s">
        <v>252</v>
      </c>
      <c r="D142" s="334">
        <v>18673.53</v>
      </c>
      <c r="E142" s="164">
        <v>0</v>
      </c>
      <c r="F142" s="159">
        <v>350.10999999999996</v>
      </c>
      <c r="G142" s="330">
        <v>2938.2</v>
      </c>
      <c r="H142" s="164">
        <v>0</v>
      </c>
      <c r="I142" s="317">
        <v>1401.23</v>
      </c>
      <c r="J142" s="159">
        <v>1546.75</v>
      </c>
      <c r="K142" s="317">
        <v>9955.74</v>
      </c>
      <c r="L142" s="159">
        <v>0</v>
      </c>
      <c r="M142" s="164">
        <v>0</v>
      </c>
      <c r="N142" s="317">
        <f t="shared" si="14"/>
        <v>23508.59</v>
      </c>
      <c r="O142" s="317">
        <f t="shared" si="15"/>
        <v>11356.97</v>
      </c>
      <c r="P142" s="159">
        <v>0</v>
      </c>
      <c r="Q142" s="317">
        <v>0</v>
      </c>
      <c r="R142" s="342">
        <v>0</v>
      </c>
      <c r="S142" s="317">
        <f t="shared" si="16"/>
        <v>34865.56</v>
      </c>
      <c r="T142" s="161">
        <f t="shared" si="17"/>
        <v>0.53558669357383049</v>
      </c>
      <c r="U142" s="346">
        <f t="shared" si="18"/>
        <v>1.0041714517133813E-2</v>
      </c>
      <c r="V142" s="319">
        <f t="shared" si="19"/>
        <v>27.495426900584796</v>
      </c>
      <c r="W142" s="344">
        <f t="shared" si="20"/>
        <v>0.40948538011695901</v>
      </c>
    </row>
    <row r="143" spans="1:23" ht="13.8" x14ac:dyDescent="0.25">
      <c r="A143" s="14" t="s">
        <v>90</v>
      </c>
      <c r="B143" s="181">
        <v>362</v>
      </c>
      <c r="C143" s="17" t="s">
        <v>254</v>
      </c>
      <c r="D143" s="334">
        <v>22886.73</v>
      </c>
      <c r="E143" s="164">
        <v>0</v>
      </c>
      <c r="F143" s="159">
        <v>0</v>
      </c>
      <c r="G143" s="330">
        <v>4078.24</v>
      </c>
      <c r="H143" s="164">
        <v>0</v>
      </c>
      <c r="I143" s="317">
        <v>0</v>
      </c>
      <c r="J143" s="159">
        <v>11967.08</v>
      </c>
      <c r="K143" s="317">
        <v>0</v>
      </c>
      <c r="L143" s="159">
        <v>733.06</v>
      </c>
      <c r="M143" s="164">
        <v>0</v>
      </c>
      <c r="N143" s="317">
        <f t="shared" si="14"/>
        <v>39665.11</v>
      </c>
      <c r="O143" s="317">
        <f t="shared" si="15"/>
        <v>0</v>
      </c>
      <c r="P143" s="159">
        <v>2943</v>
      </c>
      <c r="Q143" s="317">
        <v>0</v>
      </c>
      <c r="R143" s="342">
        <v>0</v>
      </c>
      <c r="S143" s="317">
        <f t="shared" si="16"/>
        <v>42608.11</v>
      </c>
      <c r="T143" s="161">
        <f t="shared" si="17"/>
        <v>0.53714492381849366</v>
      </c>
      <c r="U143" s="346">
        <f t="shared" si="18"/>
        <v>0</v>
      </c>
      <c r="V143" s="319">
        <f t="shared" si="19"/>
        <v>109.5721270718232</v>
      </c>
      <c r="W143" s="344">
        <f t="shared" si="20"/>
        <v>0</v>
      </c>
    </row>
    <row r="144" spans="1:23" ht="13.8" x14ac:dyDescent="0.25">
      <c r="A144" s="14" t="s">
        <v>89</v>
      </c>
      <c r="B144" s="181">
        <v>2132</v>
      </c>
      <c r="C144" s="17" t="s">
        <v>251</v>
      </c>
      <c r="D144" s="334">
        <v>63557.96</v>
      </c>
      <c r="E144" s="164">
        <v>5418.48</v>
      </c>
      <c r="F144" s="159">
        <v>4250.04</v>
      </c>
      <c r="G144" s="330">
        <v>5545.51</v>
      </c>
      <c r="H144" s="164">
        <v>722.05</v>
      </c>
      <c r="I144" s="317">
        <v>0</v>
      </c>
      <c r="J144" s="159">
        <v>2925</v>
      </c>
      <c r="K144" s="317">
        <v>6454.91</v>
      </c>
      <c r="L144" s="159">
        <v>7611.24</v>
      </c>
      <c r="M144" s="164">
        <v>90.34</v>
      </c>
      <c r="N144" s="317">
        <f t="shared" si="14"/>
        <v>84611.8</v>
      </c>
      <c r="O144" s="317">
        <f t="shared" si="15"/>
        <v>11963.73</v>
      </c>
      <c r="P144" s="159">
        <v>1357.5</v>
      </c>
      <c r="Q144" s="317">
        <v>0</v>
      </c>
      <c r="R144" s="342">
        <v>0</v>
      </c>
      <c r="S144" s="317">
        <f t="shared" si="16"/>
        <v>97933.03</v>
      </c>
      <c r="T144" s="161">
        <f t="shared" si="17"/>
        <v>0.70432253551227819</v>
      </c>
      <c r="U144" s="346">
        <f t="shared" si="18"/>
        <v>4.3397411475985172E-2</v>
      </c>
      <c r="V144" s="319">
        <f t="shared" si="19"/>
        <v>39.686585365853659</v>
      </c>
      <c r="W144" s="344">
        <f t="shared" si="20"/>
        <v>1.9934521575984991</v>
      </c>
    </row>
    <row r="145" spans="1:23" ht="13.8" x14ac:dyDescent="0.25">
      <c r="A145" s="14" t="s">
        <v>88</v>
      </c>
      <c r="B145" s="181">
        <v>7138</v>
      </c>
      <c r="C145" s="17" t="s">
        <v>253</v>
      </c>
      <c r="D145" s="334">
        <v>1634.28</v>
      </c>
      <c r="E145" s="164">
        <v>0</v>
      </c>
      <c r="F145" s="159">
        <v>0</v>
      </c>
      <c r="G145" s="330">
        <v>512.61999999999989</v>
      </c>
      <c r="H145" s="164">
        <v>1614</v>
      </c>
      <c r="I145" s="317">
        <v>0</v>
      </c>
      <c r="J145" s="159">
        <v>0</v>
      </c>
      <c r="K145" s="317">
        <v>0</v>
      </c>
      <c r="L145" s="159">
        <v>103944.9</v>
      </c>
      <c r="M145" s="164">
        <v>0</v>
      </c>
      <c r="N145" s="317">
        <f t="shared" si="14"/>
        <v>107705.79999999999</v>
      </c>
      <c r="O145" s="317">
        <f t="shared" si="15"/>
        <v>0</v>
      </c>
      <c r="P145" s="159">
        <v>0</v>
      </c>
      <c r="Q145" s="317">
        <v>0</v>
      </c>
      <c r="R145" s="342">
        <v>0</v>
      </c>
      <c r="S145" s="317">
        <f t="shared" si="16"/>
        <v>107705.79999999999</v>
      </c>
      <c r="T145" s="161">
        <f t="shared" si="17"/>
        <v>1.5173556113041267E-2</v>
      </c>
      <c r="U145" s="346">
        <f t="shared" si="18"/>
        <v>0</v>
      </c>
      <c r="V145" s="319">
        <f t="shared" si="19"/>
        <v>15.089072569347154</v>
      </c>
      <c r="W145" s="344">
        <f t="shared" si="20"/>
        <v>0</v>
      </c>
    </row>
    <row r="146" spans="1:23" ht="13.8" x14ac:dyDescent="0.25">
      <c r="A146" s="14" t="s">
        <v>87</v>
      </c>
      <c r="B146" s="181">
        <v>28016</v>
      </c>
      <c r="C146" s="17" t="s">
        <v>247</v>
      </c>
      <c r="D146" s="334">
        <v>622409</v>
      </c>
      <c r="E146" s="164">
        <v>0</v>
      </c>
      <c r="F146" s="159">
        <v>14628</v>
      </c>
      <c r="G146" s="330">
        <v>43807</v>
      </c>
      <c r="H146" s="164">
        <v>844</v>
      </c>
      <c r="I146" s="317">
        <v>0</v>
      </c>
      <c r="J146" s="159">
        <v>61483</v>
      </c>
      <c r="K146" s="317">
        <v>0</v>
      </c>
      <c r="L146" s="159">
        <v>122990</v>
      </c>
      <c r="M146" s="164">
        <v>0</v>
      </c>
      <c r="N146" s="317">
        <f t="shared" si="14"/>
        <v>866161</v>
      </c>
      <c r="O146" s="317">
        <f t="shared" si="15"/>
        <v>0</v>
      </c>
      <c r="P146" s="159">
        <v>22697</v>
      </c>
      <c r="Q146" s="317">
        <v>0</v>
      </c>
      <c r="R146" s="342">
        <v>10995</v>
      </c>
      <c r="S146" s="317">
        <f t="shared" si="16"/>
        <v>899853</v>
      </c>
      <c r="T146" s="161">
        <f t="shared" si="17"/>
        <v>0.69167852971540911</v>
      </c>
      <c r="U146" s="346">
        <f t="shared" si="18"/>
        <v>1.6255988478118093E-2</v>
      </c>
      <c r="V146" s="319">
        <f t="shared" si="19"/>
        <v>30.916654768703598</v>
      </c>
      <c r="W146" s="344">
        <f t="shared" si="20"/>
        <v>0.52213021130782411</v>
      </c>
    </row>
    <row r="147" spans="1:23" ht="13.8" x14ac:dyDescent="0.25">
      <c r="A147" s="14" t="s">
        <v>86</v>
      </c>
      <c r="B147" s="181">
        <v>8617</v>
      </c>
      <c r="C147" s="17" t="s">
        <v>249</v>
      </c>
      <c r="D147" s="334">
        <v>350168.93</v>
      </c>
      <c r="E147" s="164">
        <v>5018.72</v>
      </c>
      <c r="F147" s="159">
        <v>30171.73</v>
      </c>
      <c r="G147" s="330">
        <v>49538.140000000007</v>
      </c>
      <c r="H147" s="164">
        <v>849.09</v>
      </c>
      <c r="I147" s="317">
        <v>0</v>
      </c>
      <c r="J147" s="159">
        <v>41808.270000000004</v>
      </c>
      <c r="K147" s="317">
        <v>9153.59</v>
      </c>
      <c r="L147" s="159">
        <v>0</v>
      </c>
      <c r="M147" s="164">
        <v>2472</v>
      </c>
      <c r="N147" s="317">
        <f t="shared" si="14"/>
        <v>472536.16000000003</v>
      </c>
      <c r="O147" s="317">
        <f t="shared" si="15"/>
        <v>16644.310000000001</v>
      </c>
      <c r="P147" s="159">
        <v>2179.4899999999998</v>
      </c>
      <c r="Q147" s="317">
        <v>40881.480000000003</v>
      </c>
      <c r="R147" s="342">
        <v>0</v>
      </c>
      <c r="S147" s="317">
        <f t="shared" si="16"/>
        <v>532241.44000000006</v>
      </c>
      <c r="T147" s="161">
        <f t="shared" si="17"/>
        <v>0.66734309526894398</v>
      </c>
      <c r="U147" s="346">
        <f t="shared" si="18"/>
        <v>5.6688051197216052E-2</v>
      </c>
      <c r="V147" s="319">
        <f t="shared" si="19"/>
        <v>54.837665080654524</v>
      </c>
      <c r="W147" s="344">
        <f t="shared" si="20"/>
        <v>3.5014192874550307</v>
      </c>
    </row>
    <row r="148" spans="1:23" ht="13.8" x14ac:dyDescent="0.25">
      <c r="A148" s="14" t="s">
        <v>85</v>
      </c>
      <c r="B148" s="181">
        <v>1039</v>
      </c>
      <c r="C148" s="17" t="s">
        <v>248</v>
      </c>
      <c r="D148" s="334">
        <v>65617</v>
      </c>
      <c r="E148" s="164">
        <v>0</v>
      </c>
      <c r="F148" s="159">
        <v>2730</v>
      </c>
      <c r="G148" s="330">
        <v>21981</v>
      </c>
      <c r="H148" s="164">
        <v>0</v>
      </c>
      <c r="I148" s="317">
        <v>0</v>
      </c>
      <c r="J148" s="159">
        <v>22821</v>
      </c>
      <c r="K148" s="317">
        <v>0</v>
      </c>
      <c r="L148" s="159">
        <v>0</v>
      </c>
      <c r="M148" s="164">
        <v>0</v>
      </c>
      <c r="N148" s="317">
        <f t="shared" si="14"/>
        <v>113149</v>
      </c>
      <c r="O148" s="317">
        <f t="shared" si="15"/>
        <v>0</v>
      </c>
      <c r="P148" s="159">
        <v>315</v>
      </c>
      <c r="Q148" s="317">
        <v>0</v>
      </c>
      <c r="R148" s="342">
        <v>3932</v>
      </c>
      <c r="S148" s="317">
        <f t="shared" si="16"/>
        <v>117396</v>
      </c>
      <c r="T148" s="161">
        <f t="shared" si="17"/>
        <v>0.55893727213874411</v>
      </c>
      <c r="U148" s="346">
        <f t="shared" si="18"/>
        <v>2.3254625370540735E-2</v>
      </c>
      <c r="V148" s="319">
        <f t="shared" si="19"/>
        <v>108.90182868142445</v>
      </c>
      <c r="W148" s="344">
        <f t="shared" si="20"/>
        <v>2.627526467757459</v>
      </c>
    </row>
    <row r="149" spans="1:23" ht="13.8" x14ac:dyDescent="0.25">
      <c r="A149" s="14" t="s">
        <v>84</v>
      </c>
      <c r="B149" s="181">
        <v>3214</v>
      </c>
      <c r="C149" s="17" t="s">
        <v>254</v>
      </c>
      <c r="D149" s="334">
        <v>108171.61</v>
      </c>
      <c r="E149" s="164">
        <v>109255</v>
      </c>
      <c r="F149" s="159">
        <v>1584.41</v>
      </c>
      <c r="G149" s="330">
        <v>15056.73</v>
      </c>
      <c r="H149" s="164">
        <v>2776.12</v>
      </c>
      <c r="I149" s="317">
        <v>7676</v>
      </c>
      <c r="J149" s="159">
        <v>6975.95</v>
      </c>
      <c r="K149" s="317">
        <v>16647</v>
      </c>
      <c r="L149" s="159">
        <v>37930.42</v>
      </c>
      <c r="M149" s="164">
        <v>2956</v>
      </c>
      <c r="N149" s="317">
        <f t="shared" si="14"/>
        <v>172495.24</v>
      </c>
      <c r="O149" s="317">
        <f t="shared" si="15"/>
        <v>136534</v>
      </c>
      <c r="P149" s="159">
        <v>2874.11</v>
      </c>
      <c r="Q149" s="317">
        <v>0</v>
      </c>
      <c r="R149" s="342">
        <v>0</v>
      </c>
      <c r="S149" s="317">
        <f t="shared" si="16"/>
        <v>311903.34999999998</v>
      </c>
      <c r="T149" s="161">
        <f t="shared" si="17"/>
        <v>0.6970961036487745</v>
      </c>
      <c r="U149" s="346">
        <f t="shared" si="18"/>
        <v>5.0798107811281931E-3</v>
      </c>
      <c r="V149" s="319">
        <f t="shared" si="19"/>
        <v>53.669956440572491</v>
      </c>
      <c r="W149" s="344">
        <f t="shared" si="20"/>
        <v>0.4929713752333541</v>
      </c>
    </row>
    <row r="150" spans="1:23" ht="13.8" x14ac:dyDescent="0.25">
      <c r="A150" s="14" t="s">
        <v>83</v>
      </c>
      <c r="B150" s="181">
        <v>1006</v>
      </c>
      <c r="C150" s="17" t="s">
        <v>247</v>
      </c>
      <c r="D150" s="334">
        <v>24142.39</v>
      </c>
      <c r="E150" s="164">
        <v>0</v>
      </c>
      <c r="F150" s="159">
        <v>1010.78</v>
      </c>
      <c r="G150" s="330">
        <v>2081.29</v>
      </c>
      <c r="H150" s="164">
        <v>0</v>
      </c>
      <c r="I150" s="317">
        <v>200</v>
      </c>
      <c r="J150" s="159">
        <v>0</v>
      </c>
      <c r="K150" s="317">
        <v>0</v>
      </c>
      <c r="L150" s="159">
        <v>4815</v>
      </c>
      <c r="M150" s="164">
        <v>0</v>
      </c>
      <c r="N150" s="317">
        <f t="shared" si="14"/>
        <v>32049.46</v>
      </c>
      <c r="O150" s="317">
        <f t="shared" si="15"/>
        <v>200</v>
      </c>
      <c r="P150" s="159">
        <v>0</v>
      </c>
      <c r="Q150" s="317">
        <v>0</v>
      </c>
      <c r="R150" s="342">
        <v>500</v>
      </c>
      <c r="S150" s="317">
        <f t="shared" si="16"/>
        <v>32749.46</v>
      </c>
      <c r="T150" s="161">
        <f t="shared" si="17"/>
        <v>0.73718436884150151</v>
      </c>
      <c r="U150" s="346">
        <f t="shared" si="18"/>
        <v>3.0864020353312697E-2</v>
      </c>
      <c r="V150" s="319">
        <f t="shared" si="19"/>
        <v>31.85831013916501</v>
      </c>
      <c r="W150" s="344">
        <f t="shared" si="20"/>
        <v>1.0047514910536779</v>
      </c>
    </row>
    <row r="151" spans="1:23" ht="13.8" x14ac:dyDescent="0.25">
      <c r="A151" s="14" t="s">
        <v>82</v>
      </c>
      <c r="B151" s="181">
        <v>174</v>
      </c>
      <c r="C151" s="17" t="s">
        <v>252</v>
      </c>
      <c r="D151" s="334">
        <v>15438.04</v>
      </c>
      <c r="E151" s="164">
        <v>0</v>
      </c>
      <c r="F151" s="159">
        <v>1903.46</v>
      </c>
      <c r="G151" s="330">
        <v>2667.12</v>
      </c>
      <c r="H151" s="164">
        <v>50</v>
      </c>
      <c r="I151" s="317">
        <v>0</v>
      </c>
      <c r="J151" s="159">
        <v>1250.1300000000001</v>
      </c>
      <c r="K151" s="317">
        <v>0</v>
      </c>
      <c r="L151" s="159">
        <v>1839.79</v>
      </c>
      <c r="M151" s="164">
        <v>0</v>
      </c>
      <c r="N151" s="317">
        <f t="shared" si="14"/>
        <v>23148.54</v>
      </c>
      <c r="O151" s="317">
        <f t="shared" si="15"/>
        <v>0</v>
      </c>
      <c r="P151" s="159">
        <v>246.61</v>
      </c>
      <c r="Q151" s="317">
        <v>0</v>
      </c>
      <c r="R151" s="342">
        <v>0</v>
      </c>
      <c r="S151" s="317">
        <f t="shared" si="16"/>
        <v>23395.15</v>
      </c>
      <c r="T151" s="161">
        <f t="shared" si="17"/>
        <v>0.65988206957424933</v>
      </c>
      <c r="U151" s="346">
        <f t="shared" si="18"/>
        <v>8.1361307792427062E-2</v>
      </c>
      <c r="V151" s="319">
        <f t="shared" si="19"/>
        <v>133.03758620689655</v>
      </c>
      <c r="W151" s="344">
        <f t="shared" si="20"/>
        <v>10.939425287356322</v>
      </c>
    </row>
    <row r="152" spans="1:23" ht="13.8" x14ac:dyDescent="0.25">
      <c r="A152" s="14" t="s">
        <v>81</v>
      </c>
      <c r="B152" s="181">
        <v>30568</v>
      </c>
      <c r="C152" s="17" t="s">
        <v>248</v>
      </c>
      <c r="D152" s="334">
        <v>237993.03000000003</v>
      </c>
      <c r="E152" s="164">
        <v>0</v>
      </c>
      <c r="F152" s="159">
        <v>40457.96</v>
      </c>
      <c r="G152" s="330">
        <v>84104.260000000009</v>
      </c>
      <c r="H152" s="164">
        <v>23895</v>
      </c>
      <c r="I152" s="317">
        <v>0</v>
      </c>
      <c r="J152" s="159">
        <v>1525.87</v>
      </c>
      <c r="K152" s="317">
        <v>0</v>
      </c>
      <c r="L152" s="159">
        <v>320000</v>
      </c>
      <c r="M152" s="164">
        <v>0</v>
      </c>
      <c r="N152" s="317">
        <f t="shared" si="14"/>
        <v>707976.12000000011</v>
      </c>
      <c r="O152" s="317">
        <f t="shared" si="15"/>
        <v>0</v>
      </c>
      <c r="P152" s="159">
        <v>15631.31</v>
      </c>
      <c r="Q152" s="317">
        <v>0</v>
      </c>
      <c r="R152" s="342">
        <v>0</v>
      </c>
      <c r="S152" s="317">
        <f t="shared" si="16"/>
        <v>723607.43000000017</v>
      </c>
      <c r="T152" s="161">
        <f t="shared" si="17"/>
        <v>0.32889799100045169</v>
      </c>
      <c r="U152" s="346">
        <f t="shared" si="18"/>
        <v>5.5911476751973083E-2</v>
      </c>
      <c r="V152" s="319">
        <f t="shared" si="19"/>
        <v>23.160694844281604</v>
      </c>
      <c r="W152" s="344">
        <f t="shared" si="20"/>
        <v>1.3235396493064642</v>
      </c>
    </row>
    <row r="153" spans="1:23" ht="13.8" x14ac:dyDescent="0.25">
      <c r="A153" s="14" t="s">
        <v>80</v>
      </c>
      <c r="B153" s="181">
        <v>1446</v>
      </c>
      <c r="C153" s="17" t="s">
        <v>254</v>
      </c>
      <c r="D153" s="334">
        <v>0</v>
      </c>
      <c r="E153" s="164">
        <v>0</v>
      </c>
      <c r="F153" s="159">
        <v>0</v>
      </c>
      <c r="G153" s="330">
        <v>91.88</v>
      </c>
      <c r="H153" s="164">
        <v>480</v>
      </c>
      <c r="I153" s="317">
        <v>0</v>
      </c>
      <c r="J153" s="159">
        <v>0</v>
      </c>
      <c r="K153" s="317">
        <v>0</v>
      </c>
      <c r="L153" s="159">
        <v>26197.88</v>
      </c>
      <c r="M153" s="164">
        <v>0</v>
      </c>
      <c r="N153" s="317">
        <f t="shared" si="14"/>
        <v>26769.760000000002</v>
      </c>
      <c r="O153" s="317">
        <f t="shared" si="15"/>
        <v>0</v>
      </c>
      <c r="P153" s="159">
        <v>0</v>
      </c>
      <c r="Q153" s="317">
        <v>0</v>
      </c>
      <c r="R153" s="342">
        <v>0</v>
      </c>
      <c r="S153" s="317">
        <f t="shared" si="16"/>
        <v>26769.760000000002</v>
      </c>
      <c r="T153" s="161">
        <f t="shared" si="17"/>
        <v>0</v>
      </c>
      <c r="U153" s="346">
        <f t="shared" si="18"/>
        <v>0</v>
      </c>
      <c r="V153" s="319">
        <f t="shared" si="19"/>
        <v>18.512973720608578</v>
      </c>
      <c r="W153" s="344">
        <f t="shared" si="20"/>
        <v>0</v>
      </c>
    </row>
    <row r="154" spans="1:23" ht="13.8" x14ac:dyDescent="0.25">
      <c r="A154" s="14" t="s">
        <v>79</v>
      </c>
      <c r="B154" s="181">
        <v>6729</v>
      </c>
      <c r="C154" s="17" t="s">
        <v>254</v>
      </c>
      <c r="D154" s="334">
        <v>329694</v>
      </c>
      <c r="E154" s="164">
        <v>0</v>
      </c>
      <c r="F154" s="159">
        <v>24613</v>
      </c>
      <c r="G154" s="330">
        <v>36826</v>
      </c>
      <c r="H154" s="164">
        <v>2511</v>
      </c>
      <c r="I154" s="317">
        <v>0</v>
      </c>
      <c r="J154" s="159">
        <v>25300</v>
      </c>
      <c r="K154" s="317">
        <v>0</v>
      </c>
      <c r="L154" s="159">
        <v>0</v>
      </c>
      <c r="M154" s="164">
        <v>0</v>
      </c>
      <c r="N154" s="317">
        <f t="shared" si="14"/>
        <v>418944</v>
      </c>
      <c r="O154" s="317">
        <f t="shared" si="15"/>
        <v>0</v>
      </c>
      <c r="P154" s="159">
        <v>340</v>
      </c>
      <c r="Q154" s="317">
        <v>0</v>
      </c>
      <c r="R154" s="342">
        <v>20399</v>
      </c>
      <c r="S154" s="317">
        <f t="shared" si="16"/>
        <v>439683</v>
      </c>
      <c r="T154" s="161">
        <f t="shared" si="17"/>
        <v>0.7498447745307415</v>
      </c>
      <c r="U154" s="346">
        <f t="shared" si="18"/>
        <v>5.5978966664619739E-2</v>
      </c>
      <c r="V154" s="319">
        <f t="shared" si="19"/>
        <v>62.259473918858674</v>
      </c>
      <c r="W154" s="344">
        <f t="shared" si="20"/>
        <v>3.6577500371526228</v>
      </c>
    </row>
    <row r="155" spans="1:23" ht="13.8" x14ac:dyDescent="0.25">
      <c r="A155" s="14" t="s">
        <v>78</v>
      </c>
      <c r="B155" s="181">
        <v>2842</v>
      </c>
      <c r="C155" s="17" t="s">
        <v>249</v>
      </c>
      <c r="D155" s="334">
        <v>175236</v>
      </c>
      <c r="E155" s="164">
        <v>0</v>
      </c>
      <c r="F155" s="159">
        <v>6993</v>
      </c>
      <c r="G155" s="330">
        <v>22852</v>
      </c>
      <c r="H155" s="164">
        <v>0</v>
      </c>
      <c r="I155" s="317">
        <v>0</v>
      </c>
      <c r="J155" s="159">
        <v>5796</v>
      </c>
      <c r="K155" s="317">
        <v>0</v>
      </c>
      <c r="L155" s="159">
        <v>0</v>
      </c>
      <c r="M155" s="164">
        <v>0</v>
      </c>
      <c r="N155" s="317">
        <f t="shared" si="14"/>
        <v>210877</v>
      </c>
      <c r="O155" s="317">
        <f t="shared" si="15"/>
        <v>0</v>
      </c>
      <c r="P155" s="159">
        <v>2358</v>
      </c>
      <c r="Q155" s="317">
        <v>0</v>
      </c>
      <c r="R155" s="342">
        <v>0</v>
      </c>
      <c r="S155" s="317">
        <f t="shared" si="16"/>
        <v>213235</v>
      </c>
      <c r="T155" s="161">
        <f t="shared" si="17"/>
        <v>0.82179754730696175</v>
      </c>
      <c r="U155" s="346">
        <f t="shared" si="18"/>
        <v>3.2794803854901869E-2</v>
      </c>
      <c r="V155" s="319">
        <f t="shared" si="19"/>
        <v>74.200211118930326</v>
      </c>
      <c r="W155" s="344">
        <f t="shared" si="20"/>
        <v>2.4605911330049262</v>
      </c>
    </row>
    <row r="156" spans="1:23" ht="13.8" x14ac:dyDescent="0.25">
      <c r="A156" s="14" t="s">
        <v>77</v>
      </c>
      <c r="B156" s="181">
        <v>1650</v>
      </c>
      <c r="C156" s="17" t="s">
        <v>251</v>
      </c>
      <c r="D156" s="334">
        <v>59512.22</v>
      </c>
      <c r="E156" s="164">
        <v>0</v>
      </c>
      <c r="F156" s="159">
        <v>3145.58</v>
      </c>
      <c r="G156" s="330">
        <v>2863.7510000000002</v>
      </c>
      <c r="H156" s="164">
        <v>498.59</v>
      </c>
      <c r="I156" s="317">
        <v>0</v>
      </c>
      <c r="J156" s="159">
        <v>3255.9300000000003</v>
      </c>
      <c r="K156" s="317">
        <v>6575.09</v>
      </c>
      <c r="L156" s="159">
        <v>6302.05</v>
      </c>
      <c r="M156" s="164">
        <v>0</v>
      </c>
      <c r="N156" s="317">
        <f t="shared" si="14"/>
        <v>75578.120999999999</v>
      </c>
      <c r="O156" s="317">
        <f t="shared" si="15"/>
        <v>6575.09</v>
      </c>
      <c r="P156" s="159">
        <v>1112.72</v>
      </c>
      <c r="Q156" s="317">
        <v>0</v>
      </c>
      <c r="R156" s="342">
        <v>0</v>
      </c>
      <c r="S156" s="317">
        <f t="shared" si="16"/>
        <v>83265.930999999997</v>
      </c>
      <c r="T156" s="161">
        <f t="shared" si="17"/>
        <v>0.7147247293734097</v>
      </c>
      <c r="U156" s="346">
        <f t="shared" si="18"/>
        <v>3.7777515512316798E-2</v>
      </c>
      <c r="V156" s="319">
        <f t="shared" si="19"/>
        <v>45.804921818181818</v>
      </c>
      <c r="W156" s="344">
        <f t="shared" si="20"/>
        <v>1.9064121212121212</v>
      </c>
    </row>
    <row r="157" spans="1:23" ht="13.8" x14ac:dyDescent="0.25">
      <c r="A157" s="14" t="s">
        <v>76</v>
      </c>
      <c r="B157" s="181">
        <f>236+3619+3158</f>
        <v>7013</v>
      </c>
      <c r="C157" s="17" t="s">
        <v>251</v>
      </c>
      <c r="D157" s="334">
        <v>171185.31</v>
      </c>
      <c r="E157" s="164">
        <v>3817.88</v>
      </c>
      <c r="F157" s="159">
        <v>2775.55</v>
      </c>
      <c r="G157" s="330">
        <v>13683.309999999998</v>
      </c>
      <c r="H157" s="164">
        <v>2351.29</v>
      </c>
      <c r="I157" s="317">
        <v>0</v>
      </c>
      <c r="J157" s="159">
        <v>18314.86</v>
      </c>
      <c r="K157" s="317">
        <v>3618.59</v>
      </c>
      <c r="L157" s="159">
        <v>30833.37</v>
      </c>
      <c r="M157" s="164">
        <v>8949.82</v>
      </c>
      <c r="N157" s="317">
        <f t="shared" si="14"/>
        <v>239143.69</v>
      </c>
      <c r="O157" s="317">
        <f t="shared" si="15"/>
        <v>16386.29</v>
      </c>
      <c r="P157" s="159">
        <v>3080.99</v>
      </c>
      <c r="Q157" s="317">
        <v>0</v>
      </c>
      <c r="R157" s="342">
        <v>0</v>
      </c>
      <c r="S157" s="317">
        <f t="shared" si="16"/>
        <v>258610.97</v>
      </c>
      <c r="T157" s="161">
        <f t="shared" si="17"/>
        <v>0.6767044336904966</v>
      </c>
      <c r="U157" s="346">
        <f t="shared" si="18"/>
        <v>1.0732530023765041E-2</v>
      </c>
      <c r="V157" s="319">
        <f t="shared" si="19"/>
        <v>34.100055611008131</v>
      </c>
      <c r="W157" s="344">
        <f t="shared" si="20"/>
        <v>0.39577213745900475</v>
      </c>
    </row>
    <row r="158" spans="1:23" ht="13.8" x14ac:dyDescent="0.25">
      <c r="A158" s="14" t="s">
        <v>75</v>
      </c>
      <c r="B158" s="181">
        <v>6773</v>
      </c>
      <c r="C158" s="17" t="s">
        <v>249</v>
      </c>
      <c r="D158" s="334">
        <v>137682</v>
      </c>
      <c r="E158" s="164">
        <v>0</v>
      </c>
      <c r="F158" s="159">
        <v>8643</v>
      </c>
      <c r="G158" s="330">
        <v>20186</v>
      </c>
      <c r="H158" s="164">
        <v>0</v>
      </c>
      <c r="I158" s="317">
        <v>0</v>
      </c>
      <c r="J158" s="159">
        <v>13016</v>
      </c>
      <c r="K158" s="317">
        <v>0</v>
      </c>
      <c r="L158" s="159">
        <v>0</v>
      </c>
      <c r="M158" s="164">
        <v>0</v>
      </c>
      <c r="N158" s="317">
        <f t="shared" si="14"/>
        <v>179527</v>
      </c>
      <c r="O158" s="317">
        <f t="shared" si="15"/>
        <v>0</v>
      </c>
      <c r="P158" s="159">
        <v>449</v>
      </c>
      <c r="Q158" s="317">
        <v>0</v>
      </c>
      <c r="R158" s="342">
        <v>0</v>
      </c>
      <c r="S158" s="317">
        <f t="shared" si="16"/>
        <v>179976</v>
      </c>
      <c r="T158" s="161">
        <f t="shared" si="17"/>
        <v>0.76500200026670218</v>
      </c>
      <c r="U158" s="346">
        <f t="shared" si="18"/>
        <v>4.8023069742632353E-2</v>
      </c>
      <c r="V158" s="319">
        <f t="shared" si="19"/>
        <v>26.50627491510409</v>
      </c>
      <c r="W158" s="344">
        <f t="shared" si="20"/>
        <v>1.2760962645799498</v>
      </c>
    </row>
    <row r="159" spans="1:23" ht="13.8" x14ac:dyDescent="0.25">
      <c r="A159" s="14" t="s">
        <v>74</v>
      </c>
      <c r="B159" s="181">
        <v>2041</v>
      </c>
      <c r="C159" s="17" t="s">
        <v>249</v>
      </c>
      <c r="D159" s="334">
        <v>45705.59</v>
      </c>
      <c r="E159" s="164">
        <v>3224.63</v>
      </c>
      <c r="F159" s="159">
        <v>344.12</v>
      </c>
      <c r="G159" s="330">
        <v>23920.862000000001</v>
      </c>
      <c r="H159" s="164">
        <v>0</v>
      </c>
      <c r="I159" s="317">
        <v>0</v>
      </c>
      <c r="J159" s="159">
        <v>9095.67</v>
      </c>
      <c r="K159" s="317">
        <v>522</v>
      </c>
      <c r="L159" s="159">
        <v>0</v>
      </c>
      <c r="M159" s="164">
        <v>12000</v>
      </c>
      <c r="N159" s="317">
        <f t="shared" si="14"/>
        <v>79066.241999999998</v>
      </c>
      <c r="O159" s="317">
        <f t="shared" si="15"/>
        <v>15746.630000000001</v>
      </c>
      <c r="P159" s="159">
        <v>0</v>
      </c>
      <c r="Q159" s="317">
        <v>0</v>
      </c>
      <c r="R159" s="342">
        <v>0</v>
      </c>
      <c r="S159" s="317">
        <f t="shared" si="16"/>
        <v>94812.872000000003</v>
      </c>
      <c r="T159" s="161">
        <f t="shared" si="17"/>
        <v>0.51607148868984787</v>
      </c>
      <c r="U159" s="346">
        <f t="shared" si="18"/>
        <v>3.6294649950061632E-3</v>
      </c>
      <c r="V159" s="319">
        <f t="shared" si="19"/>
        <v>38.738972072513477</v>
      </c>
      <c r="W159" s="344">
        <f t="shared" si="20"/>
        <v>0.16860362567368936</v>
      </c>
    </row>
    <row r="160" spans="1:23" ht="13.8" x14ac:dyDescent="0.25">
      <c r="A160" s="14" t="s">
        <v>73</v>
      </c>
      <c r="B160" s="181">
        <v>2288</v>
      </c>
      <c r="C160" s="17" t="s">
        <v>249</v>
      </c>
      <c r="D160" s="334">
        <v>0</v>
      </c>
      <c r="E160" s="164">
        <v>0</v>
      </c>
      <c r="F160" s="159">
        <v>0</v>
      </c>
      <c r="G160" s="330">
        <v>50</v>
      </c>
      <c r="H160" s="164">
        <v>1528.1</v>
      </c>
      <c r="I160" s="317">
        <v>0</v>
      </c>
      <c r="J160" s="159">
        <v>269.86</v>
      </c>
      <c r="K160" s="317">
        <v>0</v>
      </c>
      <c r="L160" s="159">
        <v>58458</v>
      </c>
      <c r="M160" s="164">
        <v>0</v>
      </c>
      <c r="N160" s="317">
        <f t="shared" si="14"/>
        <v>60305.96</v>
      </c>
      <c r="O160" s="317">
        <f t="shared" si="15"/>
        <v>0</v>
      </c>
      <c r="P160" s="159">
        <v>0</v>
      </c>
      <c r="Q160" s="317">
        <v>0</v>
      </c>
      <c r="R160" s="342">
        <v>0</v>
      </c>
      <c r="S160" s="317">
        <f t="shared" si="16"/>
        <v>60305.96</v>
      </c>
      <c r="T160" s="161">
        <f t="shared" si="17"/>
        <v>0</v>
      </c>
      <c r="U160" s="346">
        <f t="shared" si="18"/>
        <v>0</v>
      </c>
      <c r="V160" s="319">
        <f t="shared" si="19"/>
        <v>26.357499999999998</v>
      </c>
      <c r="W160" s="344">
        <f t="shared" si="20"/>
        <v>0</v>
      </c>
    </row>
    <row r="161" spans="1:23" ht="13.8" x14ac:dyDescent="0.25">
      <c r="A161" s="14" t="s">
        <v>72</v>
      </c>
      <c r="B161" s="181">
        <v>938</v>
      </c>
      <c r="C161" s="17" t="s">
        <v>254</v>
      </c>
      <c r="D161" s="334">
        <v>0</v>
      </c>
      <c r="E161" s="164">
        <v>8181.31</v>
      </c>
      <c r="F161" s="159">
        <v>184.83</v>
      </c>
      <c r="G161" s="330">
        <v>16235.83</v>
      </c>
      <c r="H161" s="164">
        <v>0</v>
      </c>
      <c r="I161" s="317">
        <v>0</v>
      </c>
      <c r="J161" s="159">
        <v>0</v>
      </c>
      <c r="K161" s="317">
        <v>523.41999999999996</v>
      </c>
      <c r="L161" s="159">
        <v>0</v>
      </c>
      <c r="M161" s="164">
        <v>4785</v>
      </c>
      <c r="N161" s="317">
        <f t="shared" si="14"/>
        <v>16420.66</v>
      </c>
      <c r="O161" s="317">
        <f t="shared" si="15"/>
        <v>13489.73</v>
      </c>
      <c r="P161" s="159">
        <v>0</v>
      </c>
      <c r="Q161" s="317">
        <v>0</v>
      </c>
      <c r="R161" s="342">
        <v>0</v>
      </c>
      <c r="S161" s="317">
        <f t="shared" si="16"/>
        <v>29910.39</v>
      </c>
      <c r="T161" s="161">
        <f t="shared" si="17"/>
        <v>0.27352735955632812</v>
      </c>
      <c r="U161" s="346">
        <f t="shared" si="18"/>
        <v>6.1794580411689724E-3</v>
      </c>
      <c r="V161" s="319">
        <f t="shared" si="19"/>
        <v>17.506034115138593</v>
      </c>
      <c r="W161" s="344">
        <f t="shared" si="20"/>
        <v>0.19704690831556504</v>
      </c>
    </row>
    <row r="162" spans="1:23" ht="13.8" x14ac:dyDescent="0.25">
      <c r="A162" s="14" t="s">
        <v>71</v>
      </c>
      <c r="B162" s="181">
        <v>4139</v>
      </c>
      <c r="C162" s="17" t="s">
        <v>251</v>
      </c>
      <c r="D162" s="334">
        <v>105963.60999999999</v>
      </c>
      <c r="E162" s="164">
        <v>0</v>
      </c>
      <c r="F162" s="159">
        <v>1544.3409999999999</v>
      </c>
      <c r="G162" s="330">
        <v>11735.95</v>
      </c>
      <c r="H162" s="164">
        <v>435.05</v>
      </c>
      <c r="I162" s="317">
        <v>0</v>
      </c>
      <c r="J162" s="159">
        <v>9858.7800000000007</v>
      </c>
      <c r="K162" s="317">
        <v>0</v>
      </c>
      <c r="L162" s="159">
        <v>43605</v>
      </c>
      <c r="M162" s="164">
        <v>0</v>
      </c>
      <c r="N162" s="317">
        <f t="shared" si="14"/>
        <v>173142.73099999997</v>
      </c>
      <c r="O162" s="317">
        <f t="shared" si="15"/>
        <v>0</v>
      </c>
      <c r="P162" s="159">
        <v>12103.52</v>
      </c>
      <c r="Q162" s="317">
        <v>0</v>
      </c>
      <c r="R162" s="342">
        <v>0</v>
      </c>
      <c r="S162" s="317">
        <f t="shared" si="16"/>
        <v>185246.25099999996</v>
      </c>
      <c r="T162" s="161">
        <f t="shared" si="17"/>
        <v>0.57201486900806431</v>
      </c>
      <c r="U162" s="346">
        <f t="shared" si="18"/>
        <v>8.3366923306858187E-3</v>
      </c>
      <c r="V162" s="319">
        <f t="shared" si="19"/>
        <v>41.832020053152931</v>
      </c>
      <c r="W162" s="344">
        <f t="shared" si="20"/>
        <v>0.37311935250060396</v>
      </c>
    </row>
    <row r="163" spans="1:23" ht="13.8" x14ac:dyDescent="0.25">
      <c r="A163" s="14" t="s">
        <v>70</v>
      </c>
      <c r="B163" s="181">
        <v>100807</v>
      </c>
      <c r="C163" s="17" t="s">
        <v>250</v>
      </c>
      <c r="D163" s="334">
        <v>3585227</v>
      </c>
      <c r="E163" s="164">
        <v>0</v>
      </c>
      <c r="F163" s="159">
        <v>66747</v>
      </c>
      <c r="G163" s="330">
        <v>408969</v>
      </c>
      <c r="H163" s="164">
        <v>0</v>
      </c>
      <c r="I163" s="317">
        <v>0</v>
      </c>
      <c r="J163" s="159">
        <v>0</v>
      </c>
      <c r="K163" s="317">
        <v>0</v>
      </c>
      <c r="L163" s="159">
        <v>0</v>
      </c>
      <c r="M163" s="164">
        <v>0</v>
      </c>
      <c r="N163" s="317">
        <f t="shared" si="14"/>
        <v>4060943</v>
      </c>
      <c r="O163" s="317">
        <f t="shared" si="15"/>
        <v>0</v>
      </c>
      <c r="P163" s="159">
        <v>452093</v>
      </c>
      <c r="Q163" s="317">
        <v>0</v>
      </c>
      <c r="R163" s="342">
        <v>590483</v>
      </c>
      <c r="S163" s="317">
        <f t="shared" si="16"/>
        <v>5103519</v>
      </c>
      <c r="T163" s="161">
        <f t="shared" si="17"/>
        <v>0.70250096061168776</v>
      </c>
      <c r="U163" s="346">
        <f t="shared" si="18"/>
        <v>1.307862280908526E-2</v>
      </c>
      <c r="V163" s="319">
        <f t="shared" si="19"/>
        <v>40.284335413215352</v>
      </c>
      <c r="W163" s="344">
        <f t="shared" si="20"/>
        <v>0.66212663803108907</v>
      </c>
    </row>
    <row r="164" spans="1:23" ht="13.8" x14ac:dyDescent="0.25">
      <c r="A164" s="14" t="s">
        <v>69</v>
      </c>
      <c r="B164" s="181">
        <v>5588</v>
      </c>
      <c r="C164" s="17" t="s">
        <v>253</v>
      </c>
      <c r="D164" s="334">
        <v>130087.82</v>
      </c>
      <c r="E164" s="164">
        <v>0</v>
      </c>
      <c r="F164" s="159">
        <v>6469.97</v>
      </c>
      <c r="G164" s="330">
        <v>14164.39</v>
      </c>
      <c r="H164" s="164">
        <v>1241.76</v>
      </c>
      <c r="I164" s="317">
        <v>0</v>
      </c>
      <c r="J164" s="159">
        <v>19596.68</v>
      </c>
      <c r="K164" s="317">
        <v>0</v>
      </c>
      <c r="L164" s="159">
        <v>25928</v>
      </c>
      <c r="M164" s="164">
        <v>0</v>
      </c>
      <c r="N164" s="317">
        <f t="shared" si="14"/>
        <v>197488.62</v>
      </c>
      <c r="O164" s="317">
        <f t="shared" si="15"/>
        <v>0</v>
      </c>
      <c r="P164" s="159">
        <v>14220.880000000001</v>
      </c>
      <c r="Q164" s="317">
        <v>0</v>
      </c>
      <c r="R164" s="342">
        <v>3775.64</v>
      </c>
      <c r="S164" s="317">
        <f t="shared" si="16"/>
        <v>215485.14</v>
      </c>
      <c r="T164" s="161">
        <f t="shared" si="17"/>
        <v>0.60369740577006836</v>
      </c>
      <c r="U164" s="346">
        <f t="shared" si="18"/>
        <v>3.002513305557868E-2</v>
      </c>
      <c r="V164" s="319">
        <f t="shared" si="19"/>
        <v>35.341556907659267</v>
      </c>
      <c r="W164" s="344">
        <f t="shared" si="20"/>
        <v>1.1578328561202578</v>
      </c>
    </row>
    <row r="165" spans="1:23" ht="13.8" x14ac:dyDescent="0.25">
      <c r="A165" s="14" t="s">
        <v>68</v>
      </c>
      <c r="B165" s="181">
        <v>2116</v>
      </c>
      <c r="C165" s="17" t="s">
        <v>252</v>
      </c>
      <c r="D165" s="334">
        <v>76298.84</v>
      </c>
      <c r="E165" s="164">
        <v>0</v>
      </c>
      <c r="F165" s="159">
        <v>7039.0700000000006</v>
      </c>
      <c r="G165" s="330">
        <v>9849.44</v>
      </c>
      <c r="H165" s="164">
        <v>825</v>
      </c>
      <c r="I165" s="317">
        <v>0</v>
      </c>
      <c r="J165" s="159">
        <v>11252.26</v>
      </c>
      <c r="K165" s="317">
        <v>3075</v>
      </c>
      <c r="L165" s="159">
        <v>11113.44</v>
      </c>
      <c r="M165" s="164">
        <v>0</v>
      </c>
      <c r="N165" s="317">
        <f t="shared" si="14"/>
        <v>116378.05</v>
      </c>
      <c r="O165" s="317">
        <f t="shared" si="15"/>
        <v>3075</v>
      </c>
      <c r="P165" s="159">
        <v>0</v>
      </c>
      <c r="Q165" s="317">
        <v>0</v>
      </c>
      <c r="R165" s="342">
        <v>0</v>
      </c>
      <c r="S165" s="317">
        <f t="shared" si="16"/>
        <v>119453.05</v>
      </c>
      <c r="T165" s="161">
        <f t="shared" si="17"/>
        <v>0.63873496742025415</v>
      </c>
      <c r="U165" s="346">
        <f t="shared" si="18"/>
        <v>5.8927503316156433E-2</v>
      </c>
      <c r="V165" s="319">
        <f t="shared" si="19"/>
        <v>54.999078449905483</v>
      </c>
      <c r="W165" s="344">
        <f t="shared" si="20"/>
        <v>3.3265926275992443</v>
      </c>
    </row>
    <row r="166" spans="1:23" ht="13.8" x14ac:dyDescent="0.25">
      <c r="A166" s="14" t="s">
        <v>67</v>
      </c>
      <c r="B166" s="181">
        <v>2378</v>
      </c>
      <c r="C166" s="17" t="s">
        <v>249</v>
      </c>
      <c r="D166" s="334">
        <v>151918.04999999999</v>
      </c>
      <c r="E166" s="164">
        <v>0</v>
      </c>
      <c r="F166" s="159">
        <v>12215.31</v>
      </c>
      <c r="G166" s="330">
        <v>51262.67</v>
      </c>
      <c r="H166" s="164">
        <v>2001.81</v>
      </c>
      <c r="I166" s="317">
        <v>823.34</v>
      </c>
      <c r="J166" s="159">
        <v>9822.4500000000007</v>
      </c>
      <c r="K166" s="317">
        <v>5668.27</v>
      </c>
      <c r="L166" s="159">
        <v>0</v>
      </c>
      <c r="M166" s="164">
        <v>0</v>
      </c>
      <c r="N166" s="317">
        <f t="shared" si="14"/>
        <v>227220.28999999998</v>
      </c>
      <c r="O166" s="317">
        <f t="shared" si="15"/>
        <v>6491.6100000000006</v>
      </c>
      <c r="P166" s="159">
        <v>0</v>
      </c>
      <c r="Q166" s="317">
        <v>0</v>
      </c>
      <c r="R166" s="342">
        <v>0</v>
      </c>
      <c r="S166" s="317">
        <f t="shared" si="16"/>
        <v>233711.89999999997</v>
      </c>
      <c r="T166" s="161">
        <f t="shared" si="17"/>
        <v>0.65002274167468588</v>
      </c>
      <c r="U166" s="346">
        <f t="shared" si="18"/>
        <v>5.2266529860054201E-2</v>
      </c>
      <c r="V166" s="319">
        <f t="shared" si="19"/>
        <v>95.551005046257345</v>
      </c>
      <c r="W166" s="344">
        <f t="shared" si="20"/>
        <v>5.1367998317914214</v>
      </c>
    </row>
    <row r="167" spans="1:23" ht="13.8" x14ac:dyDescent="0.25">
      <c r="A167" s="14" t="s">
        <v>66</v>
      </c>
      <c r="B167" s="181">
        <v>7220</v>
      </c>
      <c r="C167" s="17" t="s">
        <v>249</v>
      </c>
      <c r="D167" s="334">
        <v>263651.34999999998</v>
      </c>
      <c r="E167" s="164">
        <v>10747.57</v>
      </c>
      <c r="F167" s="159">
        <v>12500.660000000002</v>
      </c>
      <c r="G167" s="330">
        <v>40978.780000000013</v>
      </c>
      <c r="H167" s="164">
        <v>1936.02</v>
      </c>
      <c r="I167" s="317">
        <v>0</v>
      </c>
      <c r="J167" s="159">
        <v>11158.089999999998</v>
      </c>
      <c r="K167" s="317">
        <v>37604.229999999996</v>
      </c>
      <c r="L167" s="159">
        <v>0</v>
      </c>
      <c r="M167" s="164">
        <v>458.73</v>
      </c>
      <c r="N167" s="317">
        <f t="shared" si="14"/>
        <v>330224.90000000002</v>
      </c>
      <c r="O167" s="317">
        <f t="shared" si="15"/>
        <v>48810.53</v>
      </c>
      <c r="P167" s="159">
        <v>0</v>
      </c>
      <c r="Q167" s="317">
        <v>0</v>
      </c>
      <c r="R167" s="342">
        <v>0</v>
      </c>
      <c r="S167" s="317">
        <f t="shared" si="16"/>
        <v>379035.43000000005</v>
      </c>
      <c r="T167" s="161">
        <f t="shared" si="17"/>
        <v>0.72394002850868044</v>
      </c>
      <c r="U167" s="346">
        <f t="shared" si="18"/>
        <v>3.2980188685791195E-2</v>
      </c>
      <c r="V167" s="319">
        <f t="shared" si="19"/>
        <v>45.737520775623274</v>
      </c>
      <c r="W167" s="344">
        <f t="shared" si="20"/>
        <v>1.7313933518005542</v>
      </c>
    </row>
    <row r="168" spans="1:23" ht="13.8" x14ac:dyDescent="0.25">
      <c r="A168" s="14" t="s">
        <v>65</v>
      </c>
      <c r="B168" s="181">
        <v>325</v>
      </c>
      <c r="C168" s="17" t="s">
        <v>247</v>
      </c>
      <c r="D168" s="334">
        <v>19894.93</v>
      </c>
      <c r="E168" s="164">
        <v>0</v>
      </c>
      <c r="F168" s="159">
        <v>1941.71</v>
      </c>
      <c r="G168" s="330">
        <v>11042.36</v>
      </c>
      <c r="H168" s="164">
        <v>0</v>
      </c>
      <c r="I168" s="317">
        <v>0</v>
      </c>
      <c r="J168" s="159">
        <v>1729.28</v>
      </c>
      <c r="K168" s="317">
        <v>0</v>
      </c>
      <c r="L168" s="159">
        <v>1462.5</v>
      </c>
      <c r="M168" s="164">
        <v>0</v>
      </c>
      <c r="N168" s="317">
        <f t="shared" si="14"/>
        <v>36070.78</v>
      </c>
      <c r="O168" s="317">
        <f t="shared" si="15"/>
        <v>0</v>
      </c>
      <c r="P168" s="159">
        <v>2954.12</v>
      </c>
      <c r="Q168" s="317">
        <v>0</v>
      </c>
      <c r="R168" s="342">
        <v>0</v>
      </c>
      <c r="S168" s="317">
        <f t="shared" si="16"/>
        <v>39024.9</v>
      </c>
      <c r="T168" s="161">
        <f t="shared" si="17"/>
        <v>0.50980092197545668</v>
      </c>
      <c r="U168" s="346">
        <f t="shared" si="18"/>
        <v>4.975566881657608E-2</v>
      </c>
      <c r="V168" s="319">
        <f t="shared" si="19"/>
        <v>110.98701538461538</v>
      </c>
      <c r="W168" s="344">
        <f t="shared" si="20"/>
        <v>5.9744923076923078</v>
      </c>
    </row>
    <row r="169" spans="1:23" ht="13.8" x14ac:dyDescent="0.25">
      <c r="A169" s="14" t="s">
        <v>64</v>
      </c>
      <c r="B169" s="181">
        <v>421</v>
      </c>
      <c r="C169" s="17" t="s">
        <v>253</v>
      </c>
      <c r="D169" s="334">
        <v>9652.09</v>
      </c>
      <c r="E169" s="164">
        <v>0</v>
      </c>
      <c r="F169" s="159">
        <v>3518.5299999999997</v>
      </c>
      <c r="G169" s="330">
        <v>1637.0099999999998</v>
      </c>
      <c r="H169" s="164">
        <v>307.39999999999998</v>
      </c>
      <c r="I169" s="317">
        <v>0</v>
      </c>
      <c r="J169" s="159">
        <v>0</v>
      </c>
      <c r="K169" s="317">
        <v>0</v>
      </c>
      <c r="L169" s="159">
        <v>1953</v>
      </c>
      <c r="M169" s="164">
        <v>0</v>
      </c>
      <c r="N169" s="317">
        <f t="shared" si="14"/>
        <v>17068.03</v>
      </c>
      <c r="O169" s="317">
        <f t="shared" si="15"/>
        <v>0</v>
      </c>
      <c r="P169" s="159">
        <v>0</v>
      </c>
      <c r="Q169" s="317">
        <v>0</v>
      </c>
      <c r="R169" s="342">
        <v>0</v>
      </c>
      <c r="S169" s="317">
        <f t="shared" si="16"/>
        <v>17068.03</v>
      </c>
      <c r="T169" s="161">
        <f t="shared" si="17"/>
        <v>0.56550697414991657</v>
      </c>
      <c r="U169" s="346">
        <f t="shared" si="18"/>
        <v>0.20614739955343411</v>
      </c>
      <c r="V169" s="319">
        <f t="shared" si="19"/>
        <v>40.541638954869356</v>
      </c>
      <c r="W169" s="344">
        <f t="shared" si="20"/>
        <v>8.3575534441805228</v>
      </c>
    </row>
    <row r="170" spans="1:23" ht="13.8" x14ac:dyDescent="0.25">
      <c r="A170" s="14" t="s">
        <v>63</v>
      </c>
      <c r="B170" s="181">
        <v>628</v>
      </c>
      <c r="C170" s="17" t="s">
        <v>254</v>
      </c>
      <c r="D170" s="334">
        <v>15272.94</v>
      </c>
      <c r="E170" s="164">
        <v>0</v>
      </c>
      <c r="F170" s="159">
        <v>56.4</v>
      </c>
      <c r="G170" s="330">
        <v>8842.2799999999988</v>
      </c>
      <c r="H170" s="164">
        <v>0</v>
      </c>
      <c r="I170" s="317">
        <v>0</v>
      </c>
      <c r="J170" s="159">
        <v>4186.12</v>
      </c>
      <c r="K170" s="317">
        <v>0</v>
      </c>
      <c r="L170" s="159">
        <v>0</v>
      </c>
      <c r="M170" s="164">
        <v>0</v>
      </c>
      <c r="N170" s="317">
        <f t="shared" si="14"/>
        <v>28357.739999999998</v>
      </c>
      <c r="O170" s="317">
        <f t="shared" si="15"/>
        <v>0</v>
      </c>
      <c r="P170" s="159">
        <v>0</v>
      </c>
      <c r="Q170" s="317">
        <v>0</v>
      </c>
      <c r="R170" s="342">
        <v>0</v>
      </c>
      <c r="S170" s="317">
        <f t="shared" si="16"/>
        <v>28357.739999999998</v>
      </c>
      <c r="T170" s="161">
        <f t="shared" si="17"/>
        <v>0.53858100116581931</v>
      </c>
      <c r="U170" s="346">
        <f t="shared" si="18"/>
        <v>1.988874994974917E-3</v>
      </c>
      <c r="V170" s="319">
        <f t="shared" si="19"/>
        <v>45.155636942675159</v>
      </c>
      <c r="W170" s="344">
        <f t="shared" si="20"/>
        <v>8.9808917197452223E-2</v>
      </c>
    </row>
    <row r="171" spans="1:23" ht="13.8" x14ac:dyDescent="0.25">
      <c r="A171" s="14" t="s">
        <v>62</v>
      </c>
      <c r="B171" s="181">
        <v>497</v>
      </c>
      <c r="C171" s="17" t="s">
        <v>252</v>
      </c>
      <c r="D171" s="334">
        <v>26720.79</v>
      </c>
      <c r="E171" s="164">
        <v>0</v>
      </c>
      <c r="F171" s="159">
        <v>1939.6</v>
      </c>
      <c r="G171" s="330">
        <v>3226.24</v>
      </c>
      <c r="H171" s="164">
        <v>545</v>
      </c>
      <c r="I171" s="317">
        <v>0</v>
      </c>
      <c r="J171" s="159">
        <v>1944.22</v>
      </c>
      <c r="K171" s="317">
        <v>7525</v>
      </c>
      <c r="L171" s="159">
        <v>2322.06</v>
      </c>
      <c r="M171" s="164">
        <v>0</v>
      </c>
      <c r="N171" s="317">
        <f t="shared" si="14"/>
        <v>36697.909999999996</v>
      </c>
      <c r="O171" s="317">
        <f t="shared" si="15"/>
        <v>7525</v>
      </c>
      <c r="P171" s="159">
        <v>0</v>
      </c>
      <c r="Q171" s="317">
        <v>0</v>
      </c>
      <c r="R171" s="342">
        <v>0</v>
      </c>
      <c r="S171" s="317">
        <f t="shared" si="16"/>
        <v>44222.909999999996</v>
      </c>
      <c r="T171" s="161">
        <f t="shared" si="17"/>
        <v>0.60422957240941411</v>
      </c>
      <c r="U171" s="346">
        <f t="shared" si="18"/>
        <v>4.3859619369236442E-2</v>
      </c>
      <c r="V171" s="319">
        <f t="shared" si="19"/>
        <v>73.838853118712265</v>
      </c>
      <c r="W171" s="344">
        <f t="shared" si="20"/>
        <v>3.9026156941649899</v>
      </c>
    </row>
    <row r="172" spans="1:23" ht="13.8" x14ac:dyDescent="0.25">
      <c r="A172" s="14" t="s">
        <v>61</v>
      </c>
      <c r="B172" s="181">
        <v>2288</v>
      </c>
      <c r="C172" s="17" t="s">
        <v>254</v>
      </c>
      <c r="D172" s="334">
        <v>57887.65</v>
      </c>
      <c r="E172" s="164">
        <v>0</v>
      </c>
      <c r="F172" s="159">
        <v>9756.6</v>
      </c>
      <c r="G172" s="330">
        <v>8784.0999999999985</v>
      </c>
      <c r="H172" s="164">
        <v>11111</v>
      </c>
      <c r="I172" s="317">
        <v>0</v>
      </c>
      <c r="J172" s="159">
        <v>928</v>
      </c>
      <c r="K172" s="317">
        <v>0</v>
      </c>
      <c r="L172" s="159">
        <v>6461.48</v>
      </c>
      <c r="M172" s="164">
        <v>0</v>
      </c>
      <c r="N172" s="317">
        <f t="shared" si="14"/>
        <v>94928.83</v>
      </c>
      <c r="O172" s="317">
        <f t="shared" si="15"/>
        <v>0</v>
      </c>
      <c r="P172" s="159">
        <v>2418.67</v>
      </c>
      <c r="Q172" s="317">
        <v>0</v>
      </c>
      <c r="R172" s="342">
        <v>0</v>
      </c>
      <c r="S172" s="317">
        <f t="shared" si="16"/>
        <v>97347.5</v>
      </c>
      <c r="T172" s="161">
        <f t="shared" si="17"/>
        <v>0.59464958011248359</v>
      </c>
      <c r="U172" s="346">
        <f t="shared" si="18"/>
        <v>0.10022445363260485</v>
      </c>
      <c r="V172" s="319">
        <f t="shared" si="19"/>
        <v>41.48987325174825</v>
      </c>
      <c r="W172" s="344">
        <f t="shared" si="20"/>
        <v>4.2642482517482518</v>
      </c>
    </row>
    <row r="173" spans="1:23" ht="13.8" x14ac:dyDescent="0.25">
      <c r="A173" s="14" t="s">
        <v>60</v>
      </c>
      <c r="B173" s="181">
        <v>143</v>
      </c>
      <c r="C173" s="17" t="s">
        <v>248</v>
      </c>
      <c r="D173" s="334">
        <v>24222.720000000001</v>
      </c>
      <c r="E173" s="164">
        <v>0</v>
      </c>
      <c r="F173" s="159">
        <v>1877.81</v>
      </c>
      <c r="G173" s="330">
        <v>9113.5400000000009</v>
      </c>
      <c r="H173" s="164">
        <v>110</v>
      </c>
      <c r="I173" s="317">
        <v>0</v>
      </c>
      <c r="J173" s="159">
        <v>1959.15</v>
      </c>
      <c r="K173" s="317">
        <v>1000</v>
      </c>
      <c r="L173" s="159">
        <v>0</v>
      </c>
      <c r="M173" s="164">
        <v>500</v>
      </c>
      <c r="N173" s="317">
        <f t="shared" si="14"/>
        <v>37283.220000000008</v>
      </c>
      <c r="O173" s="317">
        <f t="shared" si="15"/>
        <v>1500</v>
      </c>
      <c r="P173" s="159">
        <v>0</v>
      </c>
      <c r="Q173" s="317">
        <v>0</v>
      </c>
      <c r="R173" s="342">
        <v>0</v>
      </c>
      <c r="S173" s="317">
        <f t="shared" si="16"/>
        <v>38783.220000000008</v>
      </c>
      <c r="T173" s="161">
        <f t="shared" si="17"/>
        <v>0.62456701635397982</v>
      </c>
      <c r="U173" s="346">
        <f t="shared" si="18"/>
        <v>4.8418104530773866E-2</v>
      </c>
      <c r="V173" s="319">
        <f t="shared" si="19"/>
        <v>260.72181818181826</v>
      </c>
      <c r="W173" s="344">
        <f t="shared" si="20"/>
        <v>13.131538461538462</v>
      </c>
    </row>
    <row r="174" spans="1:23" ht="13.8" x14ac:dyDescent="0.25">
      <c r="A174" s="14" t="s">
        <v>59</v>
      </c>
      <c r="B174" s="181">
        <v>857</v>
      </c>
      <c r="C174" s="17" t="s">
        <v>249</v>
      </c>
      <c r="D174" s="334">
        <v>16853</v>
      </c>
      <c r="E174" s="164">
        <v>0</v>
      </c>
      <c r="F174" s="159">
        <v>4509</v>
      </c>
      <c r="G174" s="330">
        <v>5421</v>
      </c>
      <c r="H174" s="164">
        <v>0</v>
      </c>
      <c r="I174" s="317">
        <v>0</v>
      </c>
      <c r="J174" s="159">
        <v>8308</v>
      </c>
      <c r="K174" s="317">
        <v>5668.21</v>
      </c>
      <c r="L174" s="159">
        <v>0</v>
      </c>
      <c r="M174" s="164">
        <v>0</v>
      </c>
      <c r="N174" s="317">
        <f t="shared" si="14"/>
        <v>35091</v>
      </c>
      <c r="O174" s="317">
        <f t="shared" si="15"/>
        <v>5668.21</v>
      </c>
      <c r="P174" s="159">
        <v>0</v>
      </c>
      <c r="Q174" s="317">
        <v>0</v>
      </c>
      <c r="R174" s="342">
        <v>0</v>
      </c>
      <c r="S174" s="317">
        <f t="shared" si="16"/>
        <v>40759.21</v>
      </c>
      <c r="T174" s="161">
        <f t="shared" si="17"/>
        <v>0.41347710124901832</v>
      </c>
      <c r="U174" s="346">
        <f t="shared" si="18"/>
        <v>0.11062530407238021</v>
      </c>
      <c r="V174" s="319">
        <f t="shared" si="19"/>
        <v>40.946324387397901</v>
      </c>
      <c r="W174" s="344">
        <f t="shared" si="20"/>
        <v>5.2613768961493586</v>
      </c>
    </row>
    <row r="175" spans="1:23" ht="13.8" x14ac:dyDescent="0.25">
      <c r="A175" s="14" t="s">
        <v>58</v>
      </c>
      <c r="B175" s="181">
        <v>2418</v>
      </c>
      <c r="C175" s="17" t="s">
        <v>254</v>
      </c>
      <c r="D175" s="334">
        <v>47724.780000000006</v>
      </c>
      <c r="E175" s="164">
        <v>118722.07</v>
      </c>
      <c r="F175" s="159">
        <v>892.5</v>
      </c>
      <c r="G175" s="330">
        <v>10061.880999999999</v>
      </c>
      <c r="H175" s="164">
        <v>2495.0300000000002</v>
      </c>
      <c r="I175" s="317">
        <v>1932.54</v>
      </c>
      <c r="J175" s="159">
        <v>5353.78</v>
      </c>
      <c r="K175" s="317">
        <v>10645.1</v>
      </c>
      <c r="L175" s="159">
        <v>6658.14</v>
      </c>
      <c r="M175" s="164">
        <v>0</v>
      </c>
      <c r="N175" s="317">
        <f t="shared" si="14"/>
        <v>73186.111000000004</v>
      </c>
      <c r="O175" s="317">
        <f t="shared" si="15"/>
        <v>131299.71</v>
      </c>
      <c r="P175" s="159">
        <v>904.59</v>
      </c>
      <c r="Q175" s="317">
        <v>0</v>
      </c>
      <c r="R175" s="342">
        <v>0</v>
      </c>
      <c r="S175" s="317">
        <f t="shared" si="16"/>
        <v>205390.41099999999</v>
      </c>
      <c r="T175" s="161">
        <f t="shared" si="17"/>
        <v>0.81039250659077755</v>
      </c>
      <c r="U175" s="346">
        <f t="shared" si="18"/>
        <v>4.3453829984302431E-3</v>
      </c>
      <c r="V175" s="319">
        <f t="shared" si="19"/>
        <v>30.267208850289496</v>
      </c>
      <c r="W175" s="344">
        <f t="shared" si="20"/>
        <v>0.36910669975186106</v>
      </c>
    </row>
    <row r="176" spans="1:23" ht="13.8" x14ac:dyDescent="0.25">
      <c r="A176" s="14" t="s">
        <v>57</v>
      </c>
      <c r="B176" s="181">
        <f>2373+2511</f>
        <v>4884</v>
      </c>
      <c r="C176" s="17" t="s">
        <v>247</v>
      </c>
      <c r="D176" s="334">
        <v>165269</v>
      </c>
      <c r="E176" s="164">
        <v>0</v>
      </c>
      <c r="F176" s="159">
        <v>4420</v>
      </c>
      <c r="G176" s="330">
        <v>30149</v>
      </c>
      <c r="H176" s="164">
        <v>4123</v>
      </c>
      <c r="I176" s="317">
        <v>0</v>
      </c>
      <c r="J176" s="159">
        <v>27918</v>
      </c>
      <c r="K176" s="317">
        <v>0</v>
      </c>
      <c r="L176" s="159">
        <v>20430</v>
      </c>
      <c r="M176" s="164">
        <v>0</v>
      </c>
      <c r="N176" s="317">
        <f t="shared" si="14"/>
        <v>252309</v>
      </c>
      <c r="O176" s="317">
        <f t="shared" si="15"/>
        <v>0</v>
      </c>
      <c r="P176" s="159">
        <v>3905</v>
      </c>
      <c r="Q176" s="317">
        <v>0</v>
      </c>
      <c r="R176" s="342">
        <v>14493</v>
      </c>
      <c r="S176" s="317">
        <f t="shared" si="16"/>
        <v>270707</v>
      </c>
      <c r="T176" s="161">
        <f t="shared" si="17"/>
        <v>0.61050877886423327</v>
      </c>
      <c r="U176" s="346">
        <f t="shared" si="18"/>
        <v>1.6327616204974381E-2</v>
      </c>
      <c r="V176" s="319">
        <f t="shared" si="19"/>
        <v>51.66031941031941</v>
      </c>
      <c r="W176" s="344">
        <f t="shared" si="20"/>
        <v>0.90499590499590499</v>
      </c>
    </row>
    <row r="177" spans="1:23" ht="13.8" x14ac:dyDescent="0.25">
      <c r="A177" s="14" t="s">
        <v>56</v>
      </c>
      <c r="B177" s="181">
        <f>6782+3074</f>
        <v>9856</v>
      </c>
      <c r="C177" s="17" t="s">
        <v>254</v>
      </c>
      <c r="D177" s="334">
        <v>273715</v>
      </c>
      <c r="E177" s="160">
        <v>0</v>
      </c>
      <c r="F177" s="159">
        <v>9854</v>
      </c>
      <c r="G177" s="330">
        <v>55581</v>
      </c>
      <c r="H177" s="164">
        <v>481</v>
      </c>
      <c r="I177" s="317">
        <v>0</v>
      </c>
      <c r="J177" s="159">
        <v>39618</v>
      </c>
      <c r="K177" s="317">
        <v>0</v>
      </c>
      <c r="L177" s="159">
        <v>18471</v>
      </c>
      <c r="M177" s="160">
        <v>0</v>
      </c>
      <c r="N177" s="317">
        <f t="shared" si="14"/>
        <v>397720</v>
      </c>
      <c r="O177" s="317">
        <f t="shared" si="15"/>
        <v>0</v>
      </c>
      <c r="P177" s="159">
        <v>3657</v>
      </c>
      <c r="Q177" s="317">
        <v>0</v>
      </c>
      <c r="R177" s="342">
        <v>47550</v>
      </c>
      <c r="S177" s="317">
        <f t="shared" si="16"/>
        <v>448927</v>
      </c>
      <c r="T177" s="161">
        <f t="shared" si="17"/>
        <v>0.60970937368436295</v>
      </c>
      <c r="U177" s="346">
        <f t="shared" si="18"/>
        <v>2.1950116611386707E-2</v>
      </c>
      <c r="V177" s="319">
        <f t="shared" si="19"/>
        <v>40.353084415584412</v>
      </c>
      <c r="W177" s="344">
        <f t="shared" si="20"/>
        <v>0.99979707792207795</v>
      </c>
    </row>
    <row r="178" spans="1:23" ht="13.8" x14ac:dyDescent="0.25">
      <c r="A178" s="14" t="s">
        <v>55</v>
      </c>
      <c r="B178" s="181">
        <v>1022</v>
      </c>
      <c r="C178" s="17" t="s">
        <v>252</v>
      </c>
      <c r="D178" s="334">
        <v>30238.809999999998</v>
      </c>
      <c r="E178" s="164">
        <v>0</v>
      </c>
      <c r="F178" s="159">
        <v>774.96</v>
      </c>
      <c r="G178" s="330">
        <v>3059.42</v>
      </c>
      <c r="H178" s="164">
        <v>1819.17</v>
      </c>
      <c r="I178" s="317">
        <v>0</v>
      </c>
      <c r="J178" s="159">
        <v>8484.7999999999993</v>
      </c>
      <c r="K178" s="317">
        <v>0</v>
      </c>
      <c r="L178" s="159">
        <v>5120.7</v>
      </c>
      <c r="M178" s="164">
        <v>0</v>
      </c>
      <c r="N178" s="317">
        <f t="shared" si="14"/>
        <v>49497.859999999986</v>
      </c>
      <c r="O178" s="317">
        <f t="shared" si="15"/>
        <v>0</v>
      </c>
      <c r="P178" s="159">
        <v>5620.79</v>
      </c>
      <c r="Q178" s="317">
        <v>0</v>
      </c>
      <c r="R178" s="342">
        <v>0</v>
      </c>
      <c r="S178" s="317">
        <f t="shared" si="16"/>
        <v>55118.649999999987</v>
      </c>
      <c r="T178" s="161">
        <f t="shared" si="17"/>
        <v>0.54861303751089707</v>
      </c>
      <c r="U178" s="346">
        <f t="shared" si="18"/>
        <v>1.4059850885317405E-2</v>
      </c>
      <c r="V178" s="319">
        <f t="shared" si="19"/>
        <v>48.432348336594899</v>
      </c>
      <c r="W178" s="344">
        <f t="shared" si="20"/>
        <v>0.75827788649706462</v>
      </c>
    </row>
    <row r="179" spans="1:23" ht="13.8" x14ac:dyDescent="0.25">
      <c r="A179" s="14" t="s">
        <v>54</v>
      </c>
      <c r="B179" s="181">
        <v>1025</v>
      </c>
      <c r="C179" s="17" t="s">
        <v>254</v>
      </c>
      <c r="D179" s="334">
        <v>19173</v>
      </c>
      <c r="E179" s="164">
        <v>0</v>
      </c>
      <c r="F179" s="159">
        <v>268</v>
      </c>
      <c r="G179" s="330">
        <v>2998</v>
      </c>
      <c r="H179" s="164">
        <v>214</v>
      </c>
      <c r="I179" s="317">
        <v>1320</v>
      </c>
      <c r="J179" s="159">
        <v>0</v>
      </c>
      <c r="K179" s="317">
        <v>5971</v>
      </c>
      <c r="L179" s="159">
        <v>2897</v>
      </c>
      <c r="M179" s="164">
        <v>0</v>
      </c>
      <c r="N179" s="317">
        <f t="shared" si="14"/>
        <v>25550</v>
      </c>
      <c r="O179" s="317">
        <f t="shared" si="15"/>
        <v>7291</v>
      </c>
      <c r="P179" s="159">
        <v>0</v>
      </c>
      <c r="Q179" s="317">
        <v>0</v>
      </c>
      <c r="R179" s="342">
        <v>0</v>
      </c>
      <c r="S179" s="317">
        <f t="shared" si="16"/>
        <v>32841</v>
      </c>
      <c r="T179" s="161">
        <f t="shared" si="17"/>
        <v>0.58381291678085323</v>
      </c>
      <c r="U179" s="346">
        <f t="shared" si="18"/>
        <v>8.1605310435126817E-3</v>
      </c>
      <c r="V179" s="319">
        <f t="shared" si="19"/>
        <v>24.926829268292682</v>
      </c>
      <c r="W179" s="344">
        <f t="shared" si="20"/>
        <v>0.26146341463414635</v>
      </c>
    </row>
    <row r="180" spans="1:23" ht="13.8" x14ac:dyDescent="0.25">
      <c r="A180" s="14" t="s">
        <v>53</v>
      </c>
      <c r="B180" s="181">
        <v>32036</v>
      </c>
      <c r="C180" s="17" t="s">
        <v>248</v>
      </c>
      <c r="D180" s="334">
        <v>963784</v>
      </c>
      <c r="E180" s="164">
        <v>21000</v>
      </c>
      <c r="F180" s="159">
        <v>0</v>
      </c>
      <c r="G180" s="330">
        <v>84875</v>
      </c>
      <c r="H180" s="164">
        <v>0</v>
      </c>
      <c r="I180" s="317">
        <v>0</v>
      </c>
      <c r="J180" s="159">
        <v>1272</v>
      </c>
      <c r="K180" s="317">
        <v>78891.399999999994</v>
      </c>
      <c r="L180" s="159">
        <v>1586</v>
      </c>
      <c r="M180" s="164">
        <v>3328</v>
      </c>
      <c r="N180" s="317">
        <f t="shared" si="14"/>
        <v>1051517</v>
      </c>
      <c r="O180" s="317">
        <f t="shared" si="15"/>
        <v>103219.4</v>
      </c>
      <c r="P180" s="159">
        <v>1999</v>
      </c>
      <c r="Q180" s="317">
        <v>178268.34</v>
      </c>
      <c r="R180" s="342">
        <v>120575</v>
      </c>
      <c r="S180" s="317">
        <f t="shared" si="16"/>
        <v>1455578.74</v>
      </c>
      <c r="T180" s="161">
        <f t="shared" si="17"/>
        <v>0.67655838391813827</v>
      </c>
      <c r="U180" s="346">
        <f t="shared" si="18"/>
        <v>0</v>
      </c>
      <c r="V180" s="319">
        <f t="shared" si="19"/>
        <v>32.822980397053314</v>
      </c>
      <c r="W180" s="344">
        <f t="shared" si="20"/>
        <v>0</v>
      </c>
    </row>
    <row r="181" spans="1:23" ht="13.8" x14ac:dyDescent="0.25">
      <c r="A181" s="14" t="s">
        <v>52</v>
      </c>
      <c r="B181" s="181">
        <v>63255</v>
      </c>
      <c r="C181" s="17" t="s">
        <v>250</v>
      </c>
      <c r="D181" s="334">
        <v>3191499</v>
      </c>
      <c r="E181" s="164">
        <v>0</v>
      </c>
      <c r="F181" s="159">
        <v>0</v>
      </c>
      <c r="G181" s="330">
        <v>807381</v>
      </c>
      <c r="H181" s="164">
        <v>0</v>
      </c>
      <c r="I181" s="317">
        <v>0</v>
      </c>
      <c r="J181" s="159">
        <v>0</v>
      </c>
      <c r="K181" s="317">
        <v>0</v>
      </c>
      <c r="L181" s="159">
        <v>0</v>
      </c>
      <c r="M181" s="164">
        <v>0</v>
      </c>
      <c r="N181" s="317">
        <f t="shared" si="14"/>
        <v>3998880</v>
      </c>
      <c r="O181" s="317">
        <f t="shared" si="15"/>
        <v>0</v>
      </c>
      <c r="P181" s="159">
        <v>4611</v>
      </c>
      <c r="Q181" s="317">
        <v>0</v>
      </c>
      <c r="R181" s="342">
        <v>554987</v>
      </c>
      <c r="S181" s="317">
        <f t="shared" si="16"/>
        <v>4558478</v>
      </c>
      <c r="T181" s="161">
        <f t="shared" si="17"/>
        <v>0.70012381325521367</v>
      </c>
      <c r="U181" s="346">
        <f t="shared" si="18"/>
        <v>0</v>
      </c>
      <c r="V181" s="319">
        <f t="shared" si="19"/>
        <v>63.218401707374909</v>
      </c>
      <c r="W181" s="344">
        <f t="shared" si="20"/>
        <v>0</v>
      </c>
    </row>
    <row r="182" spans="1:23" ht="13.8" x14ac:dyDescent="0.25">
      <c r="A182" s="14" t="s">
        <v>51</v>
      </c>
      <c r="B182" s="181">
        <v>6004</v>
      </c>
      <c r="C182" s="17" t="s">
        <v>252</v>
      </c>
      <c r="D182" s="334">
        <v>155956.671</v>
      </c>
      <c r="E182" s="164">
        <v>0</v>
      </c>
      <c r="F182" s="159">
        <v>6785.6799999999994</v>
      </c>
      <c r="G182" s="330">
        <v>32372.739999999998</v>
      </c>
      <c r="H182" s="164">
        <v>5737.22</v>
      </c>
      <c r="I182" s="317">
        <v>1000</v>
      </c>
      <c r="J182" s="159">
        <v>14688.26</v>
      </c>
      <c r="K182" s="317">
        <v>11933.24</v>
      </c>
      <c r="L182" s="159">
        <v>28554.240000000002</v>
      </c>
      <c r="M182" s="164">
        <v>0</v>
      </c>
      <c r="N182" s="317">
        <f t="shared" si="14"/>
        <v>244094.81099999999</v>
      </c>
      <c r="O182" s="317">
        <f t="shared" si="15"/>
        <v>12933.24</v>
      </c>
      <c r="P182" s="159">
        <v>0</v>
      </c>
      <c r="Q182" s="317">
        <v>0</v>
      </c>
      <c r="R182" s="342">
        <v>0</v>
      </c>
      <c r="S182" s="317">
        <f t="shared" si="16"/>
        <v>257028.05099999998</v>
      </c>
      <c r="T182" s="161">
        <f t="shared" si="17"/>
        <v>0.6067690681745862</v>
      </c>
      <c r="U182" s="346">
        <f t="shared" si="18"/>
        <v>2.6400542561792216E-2</v>
      </c>
      <c r="V182" s="319">
        <f t="shared" si="19"/>
        <v>40.655364923384411</v>
      </c>
      <c r="W182" s="344">
        <f t="shared" si="20"/>
        <v>1.1301932045303129</v>
      </c>
    </row>
    <row r="183" spans="1:23" ht="13.8" x14ac:dyDescent="0.25">
      <c r="A183" s="14" t="s">
        <v>50</v>
      </c>
      <c r="B183" s="181">
        <v>6168</v>
      </c>
      <c r="C183" s="17" t="s">
        <v>252</v>
      </c>
      <c r="D183" s="334">
        <v>321.22000000000003</v>
      </c>
      <c r="E183" s="164">
        <v>23378.85</v>
      </c>
      <c r="F183" s="159">
        <v>1739.63</v>
      </c>
      <c r="G183" s="330">
        <v>9699</v>
      </c>
      <c r="H183" s="164">
        <v>17514.02</v>
      </c>
      <c r="I183" s="317">
        <v>0</v>
      </c>
      <c r="J183" s="159">
        <v>0</v>
      </c>
      <c r="K183" s="317">
        <v>354.5</v>
      </c>
      <c r="L183" s="159">
        <v>120039.75</v>
      </c>
      <c r="M183" s="164">
        <v>0</v>
      </c>
      <c r="N183" s="317">
        <f t="shared" si="14"/>
        <v>149313.62</v>
      </c>
      <c r="O183" s="317">
        <f t="shared" si="15"/>
        <v>23733.35</v>
      </c>
      <c r="P183" s="159">
        <v>0</v>
      </c>
      <c r="Q183" s="317">
        <v>0</v>
      </c>
      <c r="R183" s="342">
        <v>0</v>
      </c>
      <c r="S183" s="317">
        <f t="shared" si="16"/>
        <v>173046.97</v>
      </c>
      <c r="T183" s="161">
        <f t="shared" si="17"/>
        <v>0.13695743993668308</v>
      </c>
      <c r="U183" s="346">
        <f t="shared" si="18"/>
        <v>1.005293533888516E-2</v>
      </c>
      <c r="V183" s="319">
        <f t="shared" si="19"/>
        <v>24.207785343709467</v>
      </c>
      <c r="W183" s="344">
        <f t="shared" si="20"/>
        <v>0.28204118028534375</v>
      </c>
    </row>
    <row r="184" spans="1:23" ht="13.8" x14ac:dyDescent="0.25">
      <c r="A184" s="14" t="s">
        <v>49</v>
      </c>
      <c r="B184" s="181">
        <v>379</v>
      </c>
      <c r="C184" s="17" t="s">
        <v>247</v>
      </c>
      <c r="D184" s="334">
        <v>24194.31</v>
      </c>
      <c r="E184" s="164">
        <v>0</v>
      </c>
      <c r="F184" s="159">
        <v>1332.8400000000001</v>
      </c>
      <c r="G184" s="330">
        <v>11561.28</v>
      </c>
      <c r="H184" s="164">
        <v>0</v>
      </c>
      <c r="I184" s="317">
        <v>0</v>
      </c>
      <c r="J184" s="159">
        <v>2315.2399999999998</v>
      </c>
      <c r="K184" s="317">
        <v>0</v>
      </c>
      <c r="L184" s="159">
        <v>1705.5</v>
      </c>
      <c r="M184" s="164">
        <v>0</v>
      </c>
      <c r="N184" s="317">
        <f t="shared" si="14"/>
        <v>41109.17</v>
      </c>
      <c r="O184" s="317">
        <f t="shared" si="15"/>
        <v>0</v>
      </c>
      <c r="P184" s="159">
        <v>3710.73</v>
      </c>
      <c r="Q184" s="317">
        <v>0</v>
      </c>
      <c r="R184" s="342">
        <v>0</v>
      </c>
      <c r="S184" s="317">
        <f t="shared" si="16"/>
        <v>44819.9</v>
      </c>
      <c r="T184" s="161">
        <f t="shared" si="17"/>
        <v>0.53981178003520758</v>
      </c>
      <c r="U184" s="346">
        <f t="shared" si="18"/>
        <v>2.9737683484345127E-2</v>
      </c>
      <c r="V184" s="319">
        <f t="shared" si="19"/>
        <v>108.46746701846965</v>
      </c>
      <c r="W184" s="344">
        <f t="shared" si="20"/>
        <v>3.516728232189974</v>
      </c>
    </row>
    <row r="185" spans="1:23" ht="13.8" x14ac:dyDescent="0.25">
      <c r="A185" s="14" t="s">
        <v>48</v>
      </c>
      <c r="B185" s="181">
        <v>505</v>
      </c>
      <c r="C185" s="17" t="s">
        <v>251</v>
      </c>
      <c r="D185" s="334">
        <v>23983</v>
      </c>
      <c r="E185" s="164">
        <v>0</v>
      </c>
      <c r="F185" s="159">
        <v>4300.45</v>
      </c>
      <c r="G185" s="330">
        <v>2849.9900000000002</v>
      </c>
      <c r="H185" s="164">
        <v>84</v>
      </c>
      <c r="I185" s="317">
        <v>0</v>
      </c>
      <c r="J185" s="159">
        <v>3555</v>
      </c>
      <c r="K185" s="317">
        <v>0</v>
      </c>
      <c r="L185" s="159">
        <v>1802.86</v>
      </c>
      <c r="M185" s="164">
        <v>0</v>
      </c>
      <c r="N185" s="317">
        <f t="shared" si="14"/>
        <v>36575.300000000003</v>
      </c>
      <c r="O185" s="317">
        <f t="shared" si="15"/>
        <v>0</v>
      </c>
      <c r="P185" s="159">
        <v>1522.5</v>
      </c>
      <c r="Q185" s="317">
        <v>0</v>
      </c>
      <c r="R185" s="342">
        <v>0</v>
      </c>
      <c r="S185" s="317">
        <f t="shared" si="16"/>
        <v>38097.800000000003</v>
      </c>
      <c r="T185" s="161">
        <f t="shared" si="17"/>
        <v>0.62951141535731714</v>
      </c>
      <c r="U185" s="346">
        <f t="shared" si="18"/>
        <v>0.1128792213723627</v>
      </c>
      <c r="V185" s="319">
        <f t="shared" si="19"/>
        <v>72.426336633663368</v>
      </c>
      <c r="W185" s="344">
        <f t="shared" si="20"/>
        <v>8.5157425742574251</v>
      </c>
    </row>
    <row r="186" spans="1:23" ht="13.8" x14ac:dyDescent="0.25">
      <c r="A186" s="14" t="s">
        <v>47</v>
      </c>
      <c r="B186" s="181">
        <f>5748+5103</f>
        <v>10851</v>
      </c>
      <c r="C186" s="17" t="s">
        <v>249</v>
      </c>
      <c r="D186" s="334">
        <v>278375</v>
      </c>
      <c r="E186" s="164">
        <v>0</v>
      </c>
      <c r="F186" s="159">
        <v>27383</v>
      </c>
      <c r="G186" s="330">
        <v>81162</v>
      </c>
      <c r="H186" s="164">
        <v>679</v>
      </c>
      <c r="I186" s="317">
        <v>0</v>
      </c>
      <c r="J186" s="159">
        <v>43987</v>
      </c>
      <c r="K186" s="317">
        <v>0</v>
      </c>
      <c r="L186" s="159">
        <v>0</v>
      </c>
      <c r="M186" s="164">
        <v>0</v>
      </c>
      <c r="N186" s="317">
        <f t="shared" si="14"/>
        <v>431586</v>
      </c>
      <c r="O186" s="317">
        <f t="shared" si="15"/>
        <v>0</v>
      </c>
      <c r="P186" s="159">
        <v>6782</v>
      </c>
      <c r="Q186" s="317">
        <v>0</v>
      </c>
      <c r="R186" s="342">
        <v>0</v>
      </c>
      <c r="S186" s="317">
        <f t="shared" si="16"/>
        <v>438368</v>
      </c>
      <c r="T186" s="161">
        <f t="shared" si="17"/>
        <v>0.63502582305277755</v>
      </c>
      <c r="U186" s="346">
        <f t="shared" si="18"/>
        <v>6.2465782173881303E-2</v>
      </c>
      <c r="V186" s="319">
        <f t="shared" si="19"/>
        <v>39.773845728504284</v>
      </c>
      <c r="W186" s="344">
        <f t="shared" si="20"/>
        <v>2.5235462169385312</v>
      </c>
    </row>
    <row r="187" spans="1:23" ht="13.8" x14ac:dyDescent="0.25">
      <c r="A187" s="14" t="s">
        <v>46</v>
      </c>
      <c r="B187" s="181">
        <v>1215</v>
      </c>
      <c r="C187" s="17" t="s">
        <v>251</v>
      </c>
      <c r="D187" s="334">
        <v>23569.99</v>
      </c>
      <c r="E187" s="164">
        <v>0</v>
      </c>
      <c r="F187" s="159">
        <v>471.99</v>
      </c>
      <c r="G187" s="330">
        <v>2284.23</v>
      </c>
      <c r="H187" s="164">
        <v>50.69</v>
      </c>
      <c r="I187" s="317">
        <v>0</v>
      </c>
      <c r="J187" s="159">
        <v>4490.74</v>
      </c>
      <c r="K187" s="317">
        <v>0</v>
      </c>
      <c r="L187" s="159">
        <v>12059.07</v>
      </c>
      <c r="M187" s="164">
        <v>0</v>
      </c>
      <c r="N187" s="317">
        <f t="shared" si="14"/>
        <v>42926.71</v>
      </c>
      <c r="O187" s="317">
        <f t="shared" si="15"/>
        <v>0</v>
      </c>
      <c r="P187" s="159">
        <v>6197.3799999999992</v>
      </c>
      <c r="Q187" s="317">
        <v>0</v>
      </c>
      <c r="R187" s="342">
        <v>0</v>
      </c>
      <c r="S187" s="317">
        <f t="shared" si="16"/>
        <v>49124.09</v>
      </c>
      <c r="T187" s="161">
        <f t="shared" si="17"/>
        <v>0.47980512208979348</v>
      </c>
      <c r="U187" s="346">
        <f t="shared" si="18"/>
        <v>9.6081169137178929E-3</v>
      </c>
      <c r="V187" s="319">
        <f t="shared" si="19"/>
        <v>35.330625514403295</v>
      </c>
      <c r="W187" s="344">
        <f t="shared" si="20"/>
        <v>0.38846913580246917</v>
      </c>
    </row>
    <row r="188" spans="1:23" ht="13.8" x14ac:dyDescent="0.25">
      <c r="A188" s="14" t="s">
        <v>45</v>
      </c>
      <c r="B188" s="181">
        <v>16127</v>
      </c>
      <c r="C188" s="17" t="s">
        <v>248</v>
      </c>
      <c r="D188" s="334">
        <v>540854</v>
      </c>
      <c r="E188" s="164">
        <v>518825.79</v>
      </c>
      <c r="F188" s="159">
        <v>36226</v>
      </c>
      <c r="G188" s="330">
        <v>69967</v>
      </c>
      <c r="H188" s="164">
        <v>0</v>
      </c>
      <c r="I188" s="317">
        <v>0</v>
      </c>
      <c r="J188" s="159">
        <v>15679</v>
      </c>
      <c r="K188" s="317">
        <v>27057.18</v>
      </c>
      <c r="L188" s="159">
        <v>16516</v>
      </c>
      <c r="M188" s="164">
        <v>40000</v>
      </c>
      <c r="N188" s="317">
        <f t="shared" si="14"/>
        <v>679242</v>
      </c>
      <c r="O188" s="317">
        <f t="shared" si="15"/>
        <v>585882.97</v>
      </c>
      <c r="P188" s="159">
        <v>1268</v>
      </c>
      <c r="Q188" s="317">
        <v>0</v>
      </c>
      <c r="R188" s="342">
        <v>26584</v>
      </c>
      <c r="S188" s="317">
        <f t="shared" si="16"/>
        <v>1292976.97</v>
      </c>
      <c r="T188" s="161">
        <f t="shared" si="17"/>
        <v>0.81956586589473446</v>
      </c>
      <c r="U188" s="346">
        <f t="shared" si="18"/>
        <v>2.8017513722614875E-2</v>
      </c>
      <c r="V188" s="319">
        <f t="shared" si="19"/>
        <v>42.118310907174305</v>
      </c>
      <c r="W188" s="344">
        <f t="shared" si="20"/>
        <v>2.2462950331741798</v>
      </c>
    </row>
    <row r="189" spans="1:23" ht="13.8" x14ac:dyDescent="0.25">
      <c r="A189" s="14" t="s">
        <v>44</v>
      </c>
      <c r="B189" s="181">
        <v>95597</v>
      </c>
      <c r="C189" s="17" t="s">
        <v>250</v>
      </c>
      <c r="D189" s="334">
        <v>5818031</v>
      </c>
      <c r="E189" s="164">
        <v>0</v>
      </c>
      <c r="F189" s="159">
        <v>536003</v>
      </c>
      <c r="G189" s="330">
        <v>991385</v>
      </c>
      <c r="H189" s="164">
        <v>0</v>
      </c>
      <c r="I189" s="317">
        <v>0</v>
      </c>
      <c r="J189" s="159">
        <v>0</v>
      </c>
      <c r="K189" s="317">
        <v>0</v>
      </c>
      <c r="L189" s="159">
        <v>0</v>
      </c>
      <c r="M189" s="164">
        <v>0</v>
      </c>
      <c r="N189" s="317">
        <f t="shared" si="14"/>
        <v>7345419</v>
      </c>
      <c r="O189" s="317">
        <f t="shared" si="15"/>
        <v>0</v>
      </c>
      <c r="P189" s="159">
        <v>995423</v>
      </c>
      <c r="Q189" s="317">
        <v>0</v>
      </c>
      <c r="R189" s="342">
        <v>1361633</v>
      </c>
      <c r="S189" s="317">
        <f t="shared" si="16"/>
        <v>9702475</v>
      </c>
      <c r="T189" s="161">
        <f t="shared" si="17"/>
        <v>0.59964400835869203</v>
      </c>
      <c r="U189" s="346">
        <f t="shared" si="18"/>
        <v>5.5243945488135757E-2</v>
      </c>
      <c r="V189" s="319">
        <f t="shared" si="19"/>
        <v>76.837337991777986</v>
      </c>
      <c r="W189" s="344">
        <f t="shared" si="20"/>
        <v>5.6069018902266805</v>
      </c>
    </row>
    <row r="190" spans="1:23" ht="13.8" x14ac:dyDescent="0.25">
      <c r="A190" s="14" t="s">
        <v>43</v>
      </c>
      <c r="B190" s="181">
        <v>13327</v>
      </c>
      <c r="C190" s="17" t="s">
        <v>247</v>
      </c>
      <c r="D190" s="334">
        <v>268621</v>
      </c>
      <c r="E190" s="164">
        <v>0</v>
      </c>
      <c r="F190" s="159">
        <v>2605</v>
      </c>
      <c r="G190" s="330">
        <v>22652</v>
      </c>
      <c r="H190" s="164">
        <v>233</v>
      </c>
      <c r="I190" s="317">
        <v>0</v>
      </c>
      <c r="J190" s="159">
        <v>4249</v>
      </c>
      <c r="K190" s="317">
        <v>0</v>
      </c>
      <c r="L190" s="159">
        <v>55586</v>
      </c>
      <c r="M190" s="164">
        <v>0</v>
      </c>
      <c r="N190" s="317">
        <f t="shared" si="14"/>
        <v>353946</v>
      </c>
      <c r="O190" s="317">
        <f t="shared" si="15"/>
        <v>0</v>
      </c>
      <c r="P190" s="159">
        <v>0</v>
      </c>
      <c r="Q190" s="317">
        <v>0</v>
      </c>
      <c r="R190" s="342">
        <v>0</v>
      </c>
      <c r="S190" s="317">
        <f t="shared" si="16"/>
        <v>353946</v>
      </c>
      <c r="T190" s="161">
        <f t="shared" si="17"/>
        <v>0.75893215349234067</v>
      </c>
      <c r="U190" s="346">
        <f t="shared" si="18"/>
        <v>7.3598797556689438E-3</v>
      </c>
      <c r="V190" s="319">
        <f t="shared" si="19"/>
        <v>26.558565318526298</v>
      </c>
      <c r="W190" s="344">
        <f t="shared" si="20"/>
        <v>0.19546784722743302</v>
      </c>
    </row>
    <row r="191" spans="1:23" ht="13.8" x14ac:dyDescent="0.25">
      <c r="A191" s="14" t="s">
        <v>42</v>
      </c>
      <c r="B191" s="181">
        <v>2695</v>
      </c>
      <c r="C191" s="17" t="s">
        <v>249</v>
      </c>
      <c r="D191" s="334">
        <v>139988</v>
      </c>
      <c r="E191" s="164">
        <v>0</v>
      </c>
      <c r="F191" s="159">
        <v>13690</v>
      </c>
      <c r="G191" s="330">
        <v>35189</v>
      </c>
      <c r="H191" s="164">
        <v>0</v>
      </c>
      <c r="I191" s="317">
        <v>0</v>
      </c>
      <c r="J191" s="159">
        <v>13006</v>
      </c>
      <c r="K191" s="317">
        <v>0</v>
      </c>
      <c r="L191" s="159">
        <v>0</v>
      </c>
      <c r="M191" s="164">
        <v>0</v>
      </c>
      <c r="N191" s="317">
        <f t="shared" si="14"/>
        <v>201873</v>
      </c>
      <c r="O191" s="317">
        <f t="shared" si="15"/>
        <v>0</v>
      </c>
      <c r="P191" s="159">
        <v>9890</v>
      </c>
      <c r="Q191" s="317">
        <v>0</v>
      </c>
      <c r="R191" s="342">
        <v>2827</v>
      </c>
      <c r="S191" s="317">
        <f t="shared" si="16"/>
        <v>214590</v>
      </c>
      <c r="T191" s="161">
        <f t="shared" si="17"/>
        <v>0.65235099492054616</v>
      </c>
      <c r="U191" s="346">
        <f t="shared" si="18"/>
        <v>6.3796076238408134E-2</v>
      </c>
      <c r="V191" s="319">
        <f t="shared" si="19"/>
        <v>74.906493506493504</v>
      </c>
      <c r="W191" s="344">
        <f t="shared" si="20"/>
        <v>5.0797773654916512</v>
      </c>
    </row>
    <row r="192" spans="1:23" ht="13.8" x14ac:dyDescent="0.25">
      <c r="A192" s="14" t="s">
        <v>41</v>
      </c>
      <c r="B192" s="181">
        <v>1465</v>
      </c>
      <c r="C192" s="17" t="s">
        <v>248</v>
      </c>
      <c r="D192" s="334">
        <v>58052.18</v>
      </c>
      <c r="E192" s="164">
        <v>0</v>
      </c>
      <c r="F192" s="159">
        <v>3016.04</v>
      </c>
      <c r="G192" s="330">
        <v>6568.56</v>
      </c>
      <c r="H192" s="164">
        <v>1150</v>
      </c>
      <c r="I192" s="317">
        <v>0</v>
      </c>
      <c r="J192" s="159">
        <v>1359.3</v>
      </c>
      <c r="K192" s="317">
        <v>0</v>
      </c>
      <c r="L192" s="159">
        <v>0</v>
      </c>
      <c r="M192" s="164">
        <v>0</v>
      </c>
      <c r="N192" s="317">
        <f t="shared" si="14"/>
        <v>70146.080000000002</v>
      </c>
      <c r="O192" s="317">
        <f t="shared" si="15"/>
        <v>0</v>
      </c>
      <c r="P192" s="159">
        <v>358.92</v>
      </c>
      <c r="Q192" s="317">
        <v>0</v>
      </c>
      <c r="R192" s="342">
        <v>0</v>
      </c>
      <c r="S192" s="317">
        <f t="shared" si="16"/>
        <v>70505</v>
      </c>
      <c r="T192" s="161">
        <f t="shared" si="17"/>
        <v>0.82337678178852569</v>
      </c>
      <c r="U192" s="346">
        <f t="shared" si="18"/>
        <v>4.2777675342174311E-2</v>
      </c>
      <c r="V192" s="319">
        <f t="shared" si="19"/>
        <v>47.88128327645051</v>
      </c>
      <c r="W192" s="344">
        <f t="shared" si="20"/>
        <v>2.0587303754266211</v>
      </c>
    </row>
    <row r="193" spans="1:23" ht="13.8" x14ac:dyDescent="0.25">
      <c r="A193" s="14" t="s">
        <v>40</v>
      </c>
      <c r="B193" s="181">
        <v>14310</v>
      </c>
      <c r="C193" s="17" t="s">
        <v>249</v>
      </c>
      <c r="D193" s="334">
        <v>361297</v>
      </c>
      <c r="E193" s="164">
        <v>0</v>
      </c>
      <c r="F193" s="159">
        <v>10019</v>
      </c>
      <c r="G193" s="330">
        <v>52693</v>
      </c>
      <c r="H193" s="164">
        <v>0</v>
      </c>
      <c r="I193" s="317">
        <v>0</v>
      </c>
      <c r="J193" s="159">
        <v>21767</v>
      </c>
      <c r="K193" s="317">
        <v>0</v>
      </c>
      <c r="L193" s="159">
        <v>0</v>
      </c>
      <c r="M193" s="164">
        <v>0</v>
      </c>
      <c r="N193" s="317">
        <f t="shared" si="14"/>
        <v>445776</v>
      </c>
      <c r="O193" s="317">
        <f t="shared" si="15"/>
        <v>0</v>
      </c>
      <c r="P193" s="159">
        <v>16248</v>
      </c>
      <c r="Q193" s="317">
        <v>0</v>
      </c>
      <c r="R193" s="342">
        <v>0</v>
      </c>
      <c r="S193" s="317">
        <f t="shared" si="16"/>
        <v>462024</v>
      </c>
      <c r="T193" s="161">
        <f t="shared" si="17"/>
        <v>0.781987515800045</v>
      </c>
      <c r="U193" s="346">
        <f t="shared" si="18"/>
        <v>2.1685020691565807E-2</v>
      </c>
      <c r="V193" s="319">
        <f t="shared" si="19"/>
        <v>31.151362683438155</v>
      </c>
      <c r="W193" s="344">
        <f t="shared" si="20"/>
        <v>0.7001397624039134</v>
      </c>
    </row>
    <row r="194" spans="1:23" ht="13.8" x14ac:dyDescent="0.25">
      <c r="A194" s="14" t="s">
        <v>39</v>
      </c>
      <c r="B194" s="181">
        <v>8380</v>
      </c>
      <c r="C194" s="17" t="s">
        <v>251</v>
      </c>
      <c r="D194" s="334">
        <v>296253.26</v>
      </c>
      <c r="E194" s="164">
        <v>0</v>
      </c>
      <c r="F194" s="159">
        <v>28931</v>
      </c>
      <c r="G194" s="330">
        <v>31699</v>
      </c>
      <c r="H194" s="164">
        <v>0</v>
      </c>
      <c r="I194" s="317">
        <v>0</v>
      </c>
      <c r="J194" s="159">
        <v>27179</v>
      </c>
      <c r="K194" s="317">
        <v>0</v>
      </c>
      <c r="L194" s="159">
        <v>0</v>
      </c>
      <c r="M194" s="164">
        <v>0</v>
      </c>
      <c r="N194" s="317">
        <f t="shared" si="14"/>
        <v>384062.26</v>
      </c>
      <c r="O194" s="317">
        <f t="shared" si="15"/>
        <v>0</v>
      </c>
      <c r="P194" s="159">
        <v>0</v>
      </c>
      <c r="Q194" s="317">
        <v>0</v>
      </c>
      <c r="R194" s="342">
        <v>0</v>
      </c>
      <c r="S194" s="317">
        <f t="shared" si="16"/>
        <v>384062.26</v>
      </c>
      <c r="T194" s="161">
        <f t="shared" si="17"/>
        <v>0.77136779854391313</v>
      </c>
      <c r="U194" s="346">
        <f t="shared" si="18"/>
        <v>7.5328932345500435E-2</v>
      </c>
      <c r="V194" s="319">
        <f t="shared" si="19"/>
        <v>45.830818615751788</v>
      </c>
      <c r="W194" s="344">
        <f t="shared" si="20"/>
        <v>3.4523866348448689</v>
      </c>
    </row>
    <row r="195" spans="1:23" ht="13.8" x14ac:dyDescent="0.25">
      <c r="A195" s="14" t="s">
        <v>38</v>
      </c>
      <c r="B195" s="181">
        <v>7116</v>
      </c>
      <c r="C195" s="17" t="s">
        <v>251</v>
      </c>
      <c r="D195" s="334">
        <v>0</v>
      </c>
      <c r="E195" s="164">
        <v>0</v>
      </c>
      <c r="F195" s="159">
        <v>0</v>
      </c>
      <c r="G195" s="330">
        <v>481.40000000000009</v>
      </c>
      <c r="H195" s="164">
        <v>1884.5</v>
      </c>
      <c r="I195" s="317">
        <v>0</v>
      </c>
      <c r="J195" s="159">
        <v>0</v>
      </c>
      <c r="K195" s="317">
        <v>0</v>
      </c>
      <c r="L195" s="159">
        <v>82440</v>
      </c>
      <c r="M195" s="164">
        <v>0</v>
      </c>
      <c r="N195" s="317">
        <f t="shared" ref="N195:N224" si="21">SUM(D195,F195,G195,H195,J195,L195)</f>
        <v>84805.9</v>
      </c>
      <c r="O195" s="317">
        <f t="shared" ref="O195:O226" si="22">SUM(E195,I195,K195,M195)</f>
        <v>0</v>
      </c>
      <c r="P195" s="159">
        <v>0</v>
      </c>
      <c r="Q195" s="317">
        <v>0</v>
      </c>
      <c r="R195" s="342">
        <v>0</v>
      </c>
      <c r="S195" s="317">
        <f t="shared" ref="S195:S224" si="23">SUM(N195:R195)</f>
        <v>84805.9</v>
      </c>
      <c r="T195" s="161">
        <f t="shared" ref="T195:T226" si="24">(D195+E195)/S195</f>
        <v>0</v>
      </c>
      <c r="U195" s="346">
        <f t="shared" ref="U195:U224" si="25">F195/S195</f>
        <v>0</v>
      </c>
      <c r="V195" s="319">
        <f t="shared" ref="V195:V224" si="26">N195/B195</f>
        <v>11.917636312535132</v>
      </c>
      <c r="W195" s="344">
        <f t="shared" ref="W195:W224" si="27">F195/B195</f>
        <v>0</v>
      </c>
    </row>
    <row r="196" spans="1:23" ht="13.8" x14ac:dyDescent="0.25">
      <c r="A196" s="14" t="s">
        <v>37</v>
      </c>
      <c r="B196" s="181">
        <v>3417</v>
      </c>
      <c r="C196" s="17" t="s">
        <v>252</v>
      </c>
      <c r="D196" s="334">
        <v>70800.86</v>
      </c>
      <c r="E196" s="164">
        <v>0</v>
      </c>
      <c r="F196" s="159">
        <v>4174.87</v>
      </c>
      <c r="G196" s="330">
        <v>7795.07</v>
      </c>
      <c r="H196" s="164">
        <v>2529.65</v>
      </c>
      <c r="I196" s="317">
        <v>0</v>
      </c>
      <c r="J196" s="159">
        <v>1448.18</v>
      </c>
      <c r="K196" s="317">
        <v>0</v>
      </c>
      <c r="L196" s="159">
        <v>17983.29</v>
      </c>
      <c r="M196" s="164">
        <v>0</v>
      </c>
      <c r="N196" s="317">
        <f t="shared" si="21"/>
        <v>104731.91999999998</v>
      </c>
      <c r="O196" s="317">
        <f t="shared" si="22"/>
        <v>0</v>
      </c>
      <c r="P196" s="159">
        <v>3092.09</v>
      </c>
      <c r="Q196" s="317">
        <v>0</v>
      </c>
      <c r="R196" s="342">
        <v>0</v>
      </c>
      <c r="S196" s="317">
        <f t="shared" si="23"/>
        <v>107824.00999999998</v>
      </c>
      <c r="T196" s="161">
        <f t="shared" si="24"/>
        <v>0.6566335271708037</v>
      </c>
      <c r="U196" s="346">
        <f t="shared" si="25"/>
        <v>3.8719298234224458E-2</v>
      </c>
      <c r="V196" s="319">
        <f t="shared" si="26"/>
        <v>30.650254609306405</v>
      </c>
      <c r="W196" s="344">
        <f t="shared" si="27"/>
        <v>1.2217939713198711</v>
      </c>
    </row>
    <row r="197" spans="1:23" ht="13.8" x14ac:dyDescent="0.25">
      <c r="A197" s="14" t="s">
        <v>36</v>
      </c>
      <c r="B197" s="181">
        <v>1025</v>
      </c>
      <c r="C197" s="17" t="s">
        <v>248</v>
      </c>
      <c r="D197" s="334">
        <v>1135.28</v>
      </c>
      <c r="E197" s="164">
        <v>34339</v>
      </c>
      <c r="F197" s="159">
        <v>7822.96</v>
      </c>
      <c r="G197" s="330">
        <v>6534.18</v>
      </c>
      <c r="H197" s="164">
        <v>540.30999999999995</v>
      </c>
      <c r="I197" s="317">
        <v>0</v>
      </c>
      <c r="J197" s="159">
        <v>988</v>
      </c>
      <c r="K197" s="317">
        <v>3900</v>
      </c>
      <c r="L197" s="159">
        <v>0</v>
      </c>
      <c r="M197" s="164">
        <v>4072</v>
      </c>
      <c r="N197" s="317">
        <f t="shared" si="21"/>
        <v>17020.73</v>
      </c>
      <c r="O197" s="317">
        <f t="shared" si="22"/>
        <v>42311</v>
      </c>
      <c r="P197" s="159">
        <v>8199.73</v>
      </c>
      <c r="Q197" s="317">
        <v>0</v>
      </c>
      <c r="R197" s="342">
        <v>0</v>
      </c>
      <c r="S197" s="317">
        <f t="shared" si="23"/>
        <v>67531.459999999992</v>
      </c>
      <c r="T197" s="161">
        <f t="shared" si="24"/>
        <v>0.52530006014974362</v>
      </c>
      <c r="U197" s="346">
        <f t="shared" si="25"/>
        <v>0.11584171288463185</v>
      </c>
      <c r="V197" s="319">
        <f t="shared" si="26"/>
        <v>16.605590243902437</v>
      </c>
      <c r="W197" s="344">
        <f t="shared" si="27"/>
        <v>7.6321560975609755</v>
      </c>
    </row>
    <row r="198" spans="1:23" ht="13.8" x14ac:dyDescent="0.25">
      <c r="A198" s="14" t="s">
        <v>35</v>
      </c>
      <c r="B198" s="181">
        <v>3230</v>
      </c>
      <c r="C198" s="17" t="s">
        <v>247</v>
      </c>
      <c r="D198" s="334">
        <v>73478.58</v>
      </c>
      <c r="E198" s="164">
        <v>0</v>
      </c>
      <c r="F198" s="159">
        <v>5825.55</v>
      </c>
      <c r="G198" s="330">
        <v>14438.13</v>
      </c>
      <c r="H198" s="164">
        <v>38.520000000000003</v>
      </c>
      <c r="I198" s="317">
        <v>27282</v>
      </c>
      <c r="J198" s="159">
        <v>4997.5200000000004</v>
      </c>
      <c r="K198" s="317">
        <v>0</v>
      </c>
      <c r="L198" s="159">
        <v>14535</v>
      </c>
      <c r="M198" s="164">
        <v>107.57</v>
      </c>
      <c r="N198" s="317">
        <f t="shared" si="21"/>
        <v>113313.30000000002</v>
      </c>
      <c r="O198" s="317">
        <f t="shared" si="22"/>
        <v>27389.57</v>
      </c>
      <c r="P198" s="159">
        <v>1168</v>
      </c>
      <c r="Q198" s="317">
        <v>0</v>
      </c>
      <c r="R198" s="342">
        <v>0</v>
      </c>
      <c r="S198" s="317">
        <f t="shared" si="23"/>
        <v>141870.87000000002</v>
      </c>
      <c r="T198" s="161">
        <f t="shared" si="24"/>
        <v>0.51792577292294029</v>
      </c>
      <c r="U198" s="346">
        <f t="shared" si="25"/>
        <v>4.1062340704613988E-2</v>
      </c>
      <c r="V198" s="319">
        <f t="shared" si="26"/>
        <v>35.081517027863782</v>
      </c>
      <c r="W198" s="344">
        <f t="shared" si="27"/>
        <v>1.803575851393189</v>
      </c>
    </row>
    <row r="199" spans="1:23" ht="13.8" x14ac:dyDescent="0.25">
      <c r="A199" s="14" t="s">
        <v>34</v>
      </c>
      <c r="B199" s="181">
        <v>2182</v>
      </c>
      <c r="C199" s="17" t="s">
        <v>252</v>
      </c>
      <c r="D199" s="334">
        <v>138524.09</v>
      </c>
      <c r="E199" s="164">
        <v>0</v>
      </c>
      <c r="F199" s="159">
        <v>9786.02</v>
      </c>
      <c r="G199" s="330">
        <v>10238.66</v>
      </c>
      <c r="H199" s="164">
        <v>1705.01</v>
      </c>
      <c r="I199" s="317">
        <v>4322.76</v>
      </c>
      <c r="J199" s="159">
        <v>0</v>
      </c>
      <c r="K199" s="317">
        <v>9815.5400000000009</v>
      </c>
      <c r="L199" s="159">
        <v>9511.3209999999999</v>
      </c>
      <c r="M199" s="164">
        <v>0</v>
      </c>
      <c r="N199" s="317">
        <f t="shared" si="21"/>
        <v>169765.101</v>
      </c>
      <c r="O199" s="317">
        <f t="shared" si="22"/>
        <v>14138.300000000001</v>
      </c>
      <c r="P199" s="159">
        <v>5626.44</v>
      </c>
      <c r="Q199" s="317">
        <v>0</v>
      </c>
      <c r="R199" s="342">
        <v>0</v>
      </c>
      <c r="S199" s="317">
        <f t="shared" si="23"/>
        <v>189529.84099999999</v>
      </c>
      <c r="T199" s="161">
        <f t="shared" si="24"/>
        <v>0.73088274262837594</v>
      </c>
      <c r="U199" s="346">
        <f t="shared" si="25"/>
        <v>5.1633135702361513E-2</v>
      </c>
      <c r="V199" s="319">
        <f t="shared" si="26"/>
        <v>77.802521081576529</v>
      </c>
      <c r="W199" s="344">
        <f t="shared" si="27"/>
        <v>4.4848854262144826</v>
      </c>
    </row>
    <row r="200" spans="1:23" ht="13.8" x14ac:dyDescent="0.25">
      <c r="A200" s="14" t="s">
        <v>33</v>
      </c>
      <c r="B200" s="181">
        <v>1072</v>
      </c>
      <c r="C200" s="17" t="s">
        <v>247</v>
      </c>
      <c r="D200" s="334">
        <v>25370.63</v>
      </c>
      <c r="E200" s="317">
        <v>0</v>
      </c>
      <c r="F200" s="159">
        <v>1993.07</v>
      </c>
      <c r="G200" s="330">
        <v>1163.4099999999999</v>
      </c>
      <c r="H200" s="164">
        <v>75</v>
      </c>
      <c r="I200" s="317">
        <v>0</v>
      </c>
      <c r="J200" s="159">
        <v>3368.88</v>
      </c>
      <c r="K200" s="317">
        <v>0</v>
      </c>
      <c r="L200" s="159">
        <v>4824</v>
      </c>
      <c r="M200" s="317">
        <v>0</v>
      </c>
      <c r="N200" s="317">
        <f t="shared" si="21"/>
        <v>36794.990000000005</v>
      </c>
      <c r="O200" s="317">
        <f t="shared" si="22"/>
        <v>0</v>
      </c>
      <c r="P200" s="159">
        <v>0</v>
      </c>
      <c r="Q200" s="317">
        <v>0</v>
      </c>
      <c r="R200" s="342">
        <v>0</v>
      </c>
      <c r="S200" s="317">
        <f t="shared" si="23"/>
        <v>36794.990000000005</v>
      </c>
      <c r="T200" s="161">
        <f t="shared" si="24"/>
        <v>0.68951316469986801</v>
      </c>
      <c r="U200" s="346">
        <f t="shared" si="25"/>
        <v>5.4166885219971511E-2</v>
      </c>
      <c r="V200" s="319">
        <f t="shared" si="26"/>
        <v>34.323684701492539</v>
      </c>
      <c r="W200" s="344">
        <f t="shared" si="27"/>
        <v>1.8592070895522388</v>
      </c>
    </row>
    <row r="201" spans="1:23" ht="13.8" x14ac:dyDescent="0.25">
      <c r="A201" s="14" t="s">
        <v>32</v>
      </c>
      <c r="B201" s="181">
        <v>1431</v>
      </c>
      <c r="C201" s="17" t="s">
        <v>252</v>
      </c>
      <c r="D201" s="334">
        <v>38687.39</v>
      </c>
      <c r="E201" s="164">
        <v>0</v>
      </c>
      <c r="F201" s="159">
        <v>432.45</v>
      </c>
      <c r="G201" s="330">
        <v>10905.054</v>
      </c>
      <c r="H201" s="164">
        <v>211.5</v>
      </c>
      <c r="I201" s="317">
        <v>0</v>
      </c>
      <c r="J201" s="159">
        <v>6530.91</v>
      </c>
      <c r="K201" s="317">
        <v>3160</v>
      </c>
      <c r="L201" s="159">
        <v>0</v>
      </c>
      <c r="M201" s="164">
        <v>0</v>
      </c>
      <c r="N201" s="317">
        <f t="shared" si="21"/>
        <v>56767.304000000004</v>
      </c>
      <c r="O201" s="317">
        <f t="shared" si="22"/>
        <v>3160</v>
      </c>
      <c r="P201" s="159">
        <v>0</v>
      </c>
      <c r="Q201" s="317">
        <v>0</v>
      </c>
      <c r="R201" s="342">
        <v>0</v>
      </c>
      <c r="S201" s="317">
        <f t="shared" si="23"/>
        <v>59927.304000000004</v>
      </c>
      <c r="T201" s="161">
        <f t="shared" si="24"/>
        <v>0.64557200837868489</v>
      </c>
      <c r="U201" s="346">
        <f t="shared" si="25"/>
        <v>7.2162432002614357E-3</v>
      </c>
      <c r="V201" s="319">
        <f t="shared" si="26"/>
        <v>39.669674353598886</v>
      </c>
      <c r="W201" s="344">
        <f t="shared" si="27"/>
        <v>0.30220125786163521</v>
      </c>
    </row>
    <row r="202" spans="1:23" ht="13.8" x14ac:dyDescent="0.25">
      <c r="A202" s="14" t="s">
        <v>31</v>
      </c>
      <c r="B202" s="181">
        <v>1972</v>
      </c>
      <c r="C202" s="17" t="s">
        <v>254</v>
      </c>
      <c r="D202" s="334">
        <v>136317</v>
      </c>
      <c r="E202" s="164">
        <v>0</v>
      </c>
      <c r="F202" s="159">
        <v>1281</v>
      </c>
      <c r="G202" s="330">
        <v>19826</v>
      </c>
      <c r="H202" s="164">
        <v>1316</v>
      </c>
      <c r="I202" s="317">
        <v>0</v>
      </c>
      <c r="J202" s="159">
        <v>25977</v>
      </c>
      <c r="K202" s="317">
        <v>0</v>
      </c>
      <c r="L202" s="159">
        <v>5596</v>
      </c>
      <c r="M202" s="164">
        <v>0</v>
      </c>
      <c r="N202" s="317">
        <f t="shared" si="21"/>
        <v>190313</v>
      </c>
      <c r="O202" s="317">
        <f t="shared" si="22"/>
        <v>0</v>
      </c>
      <c r="P202" s="159">
        <v>10492</v>
      </c>
      <c r="Q202" s="317">
        <v>0</v>
      </c>
      <c r="R202" s="342">
        <v>0</v>
      </c>
      <c r="S202" s="317">
        <f t="shared" si="23"/>
        <v>200805</v>
      </c>
      <c r="T202" s="161">
        <f t="shared" si="24"/>
        <v>0.67885261821169796</v>
      </c>
      <c r="U202" s="346">
        <f t="shared" si="25"/>
        <v>6.3793232240233061E-3</v>
      </c>
      <c r="V202" s="319">
        <f t="shared" si="26"/>
        <v>96.507606490872206</v>
      </c>
      <c r="W202" s="344">
        <f t="shared" si="27"/>
        <v>0.64959432048681542</v>
      </c>
    </row>
    <row r="203" spans="1:23" ht="13.8" x14ac:dyDescent="0.25">
      <c r="A203" s="14" t="s">
        <v>30</v>
      </c>
      <c r="B203" s="181">
        <v>1288</v>
      </c>
      <c r="C203" s="17" t="s">
        <v>251</v>
      </c>
      <c r="D203" s="334">
        <v>24365.27</v>
      </c>
      <c r="E203" s="164">
        <v>0</v>
      </c>
      <c r="F203" s="159">
        <v>0</v>
      </c>
      <c r="G203" s="330">
        <v>7861.46</v>
      </c>
      <c r="H203" s="164">
        <v>0</v>
      </c>
      <c r="I203" s="317">
        <v>0</v>
      </c>
      <c r="J203" s="159">
        <v>8391.81</v>
      </c>
      <c r="K203" s="317">
        <v>0</v>
      </c>
      <c r="L203" s="159">
        <v>0</v>
      </c>
      <c r="M203" s="164">
        <v>0</v>
      </c>
      <c r="N203" s="317">
        <f t="shared" si="21"/>
        <v>40618.54</v>
      </c>
      <c r="O203" s="317">
        <f t="shared" si="22"/>
        <v>0</v>
      </c>
      <c r="P203" s="159">
        <v>213770.67</v>
      </c>
      <c r="Q203" s="317">
        <v>0</v>
      </c>
      <c r="R203" s="342">
        <v>0</v>
      </c>
      <c r="S203" s="317">
        <f t="shared" si="23"/>
        <v>254389.21000000002</v>
      </c>
      <c r="T203" s="161">
        <f t="shared" si="24"/>
        <v>9.5779494735645426E-2</v>
      </c>
      <c r="U203" s="346">
        <f t="shared" si="25"/>
        <v>0</v>
      </c>
      <c r="V203" s="319">
        <f t="shared" si="26"/>
        <v>31.536133540372671</v>
      </c>
      <c r="W203" s="344">
        <f t="shared" si="27"/>
        <v>0</v>
      </c>
    </row>
    <row r="204" spans="1:23" ht="13.8" x14ac:dyDescent="0.25">
      <c r="A204" s="14" t="s">
        <v>29</v>
      </c>
      <c r="B204" s="181">
        <v>5758</v>
      </c>
      <c r="C204" s="17" t="s">
        <v>252</v>
      </c>
      <c r="D204" s="334">
        <v>311461.27999999997</v>
      </c>
      <c r="E204" s="164">
        <v>0</v>
      </c>
      <c r="F204" s="159">
        <v>17870.710000000003</v>
      </c>
      <c r="G204" s="330">
        <v>34551.22</v>
      </c>
      <c r="H204" s="164">
        <v>0</v>
      </c>
      <c r="I204" s="317">
        <v>0</v>
      </c>
      <c r="J204" s="159">
        <v>58125</v>
      </c>
      <c r="K204" s="317">
        <v>0</v>
      </c>
      <c r="L204" s="159">
        <v>28169.89</v>
      </c>
      <c r="M204" s="164">
        <v>0</v>
      </c>
      <c r="N204" s="317">
        <f t="shared" si="21"/>
        <v>450178.1</v>
      </c>
      <c r="O204" s="317">
        <f t="shared" si="22"/>
        <v>0</v>
      </c>
      <c r="P204" s="159">
        <v>0</v>
      </c>
      <c r="Q204" s="317">
        <v>0</v>
      </c>
      <c r="R204" s="342">
        <v>628</v>
      </c>
      <c r="S204" s="317">
        <f t="shared" si="23"/>
        <v>450806.1</v>
      </c>
      <c r="T204" s="161">
        <f t="shared" si="24"/>
        <v>0.69089854817847407</v>
      </c>
      <c r="U204" s="346">
        <f t="shared" si="25"/>
        <v>3.9641677430718003E-2</v>
      </c>
      <c r="V204" s="319">
        <f t="shared" si="26"/>
        <v>78.183067037165685</v>
      </c>
      <c r="W204" s="344">
        <f t="shared" si="27"/>
        <v>3.1036314692601601</v>
      </c>
    </row>
    <row r="205" spans="1:23" ht="13.8" x14ac:dyDescent="0.25">
      <c r="A205" s="14" t="s">
        <v>28</v>
      </c>
      <c r="B205" s="181">
        <v>4545</v>
      </c>
      <c r="C205" s="17" t="s">
        <v>252</v>
      </c>
      <c r="D205" s="334">
        <v>1248.3800000000001</v>
      </c>
      <c r="E205" s="164">
        <v>158583.38</v>
      </c>
      <c r="F205" s="159">
        <v>2651.77</v>
      </c>
      <c r="G205" s="330">
        <v>36066.28</v>
      </c>
      <c r="H205" s="164">
        <v>2210.62</v>
      </c>
      <c r="I205" s="317">
        <v>1500</v>
      </c>
      <c r="J205" s="159">
        <v>6147.98</v>
      </c>
      <c r="K205" s="317">
        <v>25017.52</v>
      </c>
      <c r="L205" s="159">
        <v>23542.400000000001</v>
      </c>
      <c r="M205" s="164">
        <v>21803.68</v>
      </c>
      <c r="N205" s="317">
        <f t="shared" si="21"/>
        <v>71867.429999999993</v>
      </c>
      <c r="O205" s="317">
        <f t="shared" si="22"/>
        <v>206904.58</v>
      </c>
      <c r="P205" s="159">
        <v>6947</v>
      </c>
      <c r="Q205" s="317">
        <v>15000</v>
      </c>
      <c r="R205" s="342">
        <v>0</v>
      </c>
      <c r="S205" s="317">
        <f t="shared" si="23"/>
        <v>300719.01</v>
      </c>
      <c r="T205" s="161">
        <f t="shared" si="24"/>
        <v>0.53149869042199893</v>
      </c>
      <c r="U205" s="346">
        <f t="shared" si="25"/>
        <v>8.8180989954708879E-3</v>
      </c>
      <c r="V205" s="319">
        <f t="shared" si="26"/>
        <v>15.812415841584157</v>
      </c>
      <c r="W205" s="344">
        <f t="shared" si="27"/>
        <v>0.58344774477447747</v>
      </c>
    </row>
    <row r="206" spans="1:23" ht="13.8" x14ac:dyDescent="0.25">
      <c r="A206" s="14" t="s">
        <v>27</v>
      </c>
      <c r="B206" s="181">
        <v>249</v>
      </c>
      <c r="C206" s="17" t="s">
        <v>250</v>
      </c>
      <c r="D206" s="334">
        <v>0</v>
      </c>
      <c r="E206" s="164">
        <v>0</v>
      </c>
      <c r="F206" s="159">
        <v>7785.52</v>
      </c>
      <c r="G206" s="330">
        <v>3483.7999999999997</v>
      </c>
      <c r="H206" s="164">
        <v>229.55</v>
      </c>
      <c r="I206" s="317">
        <v>0</v>
      </c>
      <c r="J206" s="159">
        <v>0</v>
      </c>
      <c r="K206" s="317">
        <v>0</v>
      </c>
      <c r="L206" s="159">
        <v>0</v>
      </c>
      <c r="M206" s="164">
        <v>0</v>
      </c>
      <c r="N206" s="317">
        <f t="shared" si="21"/>
        <v>11498.869999999999</v>
      </c>
      <c r="O206" s="317">
        <f t="shared" si="22"/>
        <v>0</v>
      </c>
      <c r="P206" s="159">
        <v>500</v>
      </c>
      <c r="Q206" s="317">
        <v>0</v>
      </c>
      <c r="R206" s="342">
        <v>0</v>
      </c>
      <c r="S206" s="317">
        <f t="shared" si="23"/>
        <v>11998.869999999999</v>
      </c>
      <c r="T206" s="161">
        <f t="shared" si="24"/>
        <v>0</v>
      </c>
      <c r="U206" s="346">
        <f t="shared" si="25"/>
        <v>0.64885443379251551</v>
      </c>
      <c r="V206" s="319">
        <f t="shared" si="26"/>
        <v>46.180200803212848</v>
      </c>
      <c r="W206" s="344">
        <f t="shared" si="27"/>
        <v>31.267148594377513</v>
      </c>
    </row>
    <row r="207" spans="1:23" ht="13.8" x14ac:dyDescent="0.25">
      <c r="A207" s="14" t="s">
        <v>26</v>
      </c>
      <c r="B207" s="181">
        <v>1041</v>
      </c>
      <c r="C207" s="17" t="s">
        <v>252</v>
      </c>
      <c r="D207" s="334">
        <v>0</v>
      </c>
      <c r="E207" s="164">
        <v>0</v>
      </c>
      <c r="F207" s="159">
        <v>532.89</v>
      </c>
      <c r="G207" s="330">
        <v>1068.1300000000001</v>
      </c>
      <c r="H207" s="164">
        <v>0</v>
      </c>
      <c r="I207" s="317">
        <v>0</v>
      </c>
      <c r="J207" s="159">
        <v>11428.56</v>
      </c>
      <c r="K207" s="317">
        <v>0</v>
      </c>
      <c r="L207" s="159">
        <v>0</v>
      </c>
      <c r="M207" s="164">
        <v>0</v>
      </c>
      <c r="N207" s="317">
        <f t="shared" si="21"/>
        <v>13029.58</v>
      </c>
      <c r="O207" s="317">
        <f t="shared" si="22"/>
        <v>0</v>
      </c>
      <c r="P207" s="159">
        <v>0</v>
      </c>
      <c r="Q207" s="317">
        <v>0</v>
      </c>
      <c r="R207" s="342">
        <v>0</v>
      </c>
      <c r="S207" s="317">
        <f t="shared" si="23"/>
        <v>13029.58</v>
      </c>
      <c r="T207" s="161">
        <f t="shared" si="24"/>
        <v>0</v>
      </c>
      <c r="U207" s="346">
        <f t="shared" si="25"/>
        <v>4.08984786923293E-2</v>
      </c>
      <c r="V207" s="319">
        <f t="shared" si="26"/>
        <v>12.51640730067243</v>
      </c>
      <c r="W207" s="344">
        <f t="shared" si="27"/>
        <v>0.51190201729106632</v>
      </c>
    </row>
    <row r="208" spans="1:23" ht="13.8" x14ac:dyDescent="0.25">
      <c r="A208" s="14" t="s">
        <v>25</v>
      </c>
      <c r="B208" s="181">
        <v>290</v>
      </c>
      <c r="C208" s="17" t="s">
        <v>252</v>
      </c>
      <c r="D208" s="334">
        <v>20625.05</v>
      </c>
      <c r="E208" s="164">
        <v>0</v>
      </c>
      <c r="F208" s="159">
        <v>1443.74</v>
      </c>
      <c r="G208" s="330">
        <v>9907.3700000000008</v>
      </c>
      <c r="H208" s="164">
        <v>67.989999999999995</v>
      </c>
      <c r="I208" s="317">
        <v>0</v>
      </c>
      <c r="J208" s="159">
        <v>980</v>
      </c>
      <c r="K208" s="317">
        <v>0</v>
      </c>
      <c r="L208" s="159">
        <v>1389.18</v>
      </c>
      <c r="M208" s="164">
        <v>0</v>
      </c>
      <c r="N208" s="317">
        <f t="shared" si="21"/>
        <v>34413.330000000009</v>
      </c>
      <c r="O208" s="317">
        <f t="shared" si="22"/>
        <v>0</v>
      </c>
      <c r="P208" s="159">
        <v>132.29</v>
      </c>
      <c r="Q208" s="317">
        <v>0</v>
      </c>
      <c r="R208" s="342">
        <v>0</v>
      </c>
      <c r="S208" s="317">
        <f t="shared" si="23"/>
        <v>34545.62000000001</v>
      </c>
      <c r="T208" s="161">
        <f t="shared" si="24"/>
        <v>0.59703806155454708</v>
      </c>
      <c r="U208" s="346">
        <f t="shared" si="25"/>
        <v>4.1792273521216283E-2</v>
      </c>
      <c r="V208" s="319">
        <f t="shared" si="26"/>
        <v>118.66665517241383</v>
      </c>
      <c r="W208" s="344">
        <f t="shared" si="27"/>
        <v>4.9784137931034484</v>
      </c>
    </row>
    <row r="209" spans="1:23" ht="13.8" x14ac:dyDescent="0.25">
      <c r="A209" s="14" t="s">
        <v>24</v>
      </c>
      <c r="B209" s="181">
        <v>1836</v>
      </c>
      <c r="C209" s="17" t="s">
        <v>251</v>
      </c>
      <c r="D209" s="334">
        <v>92339.58</v>
      </c>
      <c r="E209" s="164">
        <v>0</v>
      </c>
      <c r="F209" s="159">
        <v>1086.6199999999999</v>
      </c>
      <c r="G209" s="330">
        <v>6069.52</v>
      </c>
      <c r="H209" s="164">
        <v>1120.3399999999999</v>
      </c>
      <c r="I209" s="317">
        <v>0</v>
      </c>
      <c r="J209" s="159">
        <v>10186.4</v>
      </c>
      <c r="K209" s="317">
        <v>0</v>
      </c>
      <c r="L209" s="159">
        <v>6554.52</v>
      </c>
      <c r="M209" s="164">
        <v>0</v>
      </c>
      <c r="N209" s="317">
        <f t="shared" si="21"/>
        <v>117356.98</v>
      </c>
      <c r="O209" s="317">
        <f t="shared" si="22"/>
        <v>0</v>
      </c>
      <c r="P209" s="159">
        <v>0</v>
      </c>
      <c r="Q209" s="317">
        <v>0</v>
      </c>
      <c r="R209" s="342">
        <v>0</v>
      </c>
      <c r="S209" s="317">
        <f t="shared" si="23"/>
        <v>117356.98</v>
      </c>
      <c r="T209" s="161">
        <f t="shared" si="24"/>
        <v>0.78682648445793346</v>
      </c>
      <c r="U209" s="346">
        <f t="shared" si="25"/>
        <v>9.2590998848129866E-3</v>
      </c>
      <c r="V209" s="319">
        <f t="shared" si="26"/>
        <v>63.919923747276684</v>
      </c>
      <c r="W209" s="344">
        <f t="shared" si="27"/>
        <v>0.59184095860566444</v>
      </c>
    </row>
    <row r="210" spans="1:23" ht="13.8" x14ac:dyDescent="0.25">
      <c r="A210" s="14" t="s">
        <v>23</v>
      </c>
      <c r="B210" s="181">
        <v>3893</v>
      </c>
      <c r="C210" s="17" t="s">
        <v>251</v>
      </c>
      <c r="D210" s="334">
        <v>0</v>
      </c>
      <c r="E210" s="164">
        <v>0</v>
      </c>
      <c r="F210" s="159">
        <v>0</v>
      </c>
      <c r="G210" s="330">
        <v>790.44999999999982</v>
      </c>
      <c r="H210" s="164">
        <v>2181.79</v>
      </c>
      <c r="I210" s="317">
        <v>0</v>
      </c>
      <c r="J210" s="159">
        <v>0</v>
      </c>
      <c r="K210" s="317">
        <v>0</v>
      </c>
      <c r="L210" s="159">
        <v>97298.02</v>
      </c>
      <c r="M210" s="164">
        <v>0</v>
      </c>
      <c r="N210" s="317">
        <f t="shared" si="21"/>
        <v>100270.26000000001</v>
      </c>
      <c r="O210" s="317">
        <f t="shared" si="22"/>
        <v>0</v>
      </c>
      <c r="P210" s="159">
        <v>0</v>
      </c>
      <c r="Q210" s="317">
        <v>0</v>
      </c>
      <c r="R210" s="342">
        <v>0</v>
      </c>
      <c r="S210" s="317">
        <f t="shared" si="23"/>
        <v>100270.26000000001</v>
      </c>
      <c r="T210" s="161">
        <f t="shared" si="24"/>
        <v>0</v>
      </c>
      <c r="U210" s="346">
        <f t="shared" si="25"/>
        <v>0</v>
      </c>
      <c r="V210" s="319">
        <f t="shared" si="26"/>
        <v>25.756552787053689</v>
      </c>
      <c r="W210" s="344">
        <f t="shared" si="27"/>
        <v>0</v>
      </c>
    </row>
    <row r="211" spans="1:23" ht="13.8" x14ac:dyDescent="0.25">
      <c r="A211" s="14" t="s">
        <v>21</v>
      </c>
      <c r="B211" s="181">
        <v>661</v>
      </c>
      <c r="C211" s="17" t="s">
        <v>248</v>
      </c>
      <c r="D211" s="334">
        <v>36747.11</v>
      </c>
      <c r="E211" s="164">
        <v>0</v>
      </c>
      <c r="F211" s="159">
        <v>5292.68</v>
      </c>
      <c r="G211" s="330">
        <v>6425.8499999999995</v>
      </c>
      <c r="H211" s="164">
        <v>0</v>
      </c>
      <c r="I211" s="317">
        <v>0</v>
      </c>
      <c r="J211" s="159">
        <v>1500</v>
      </c>
      <c r="K211" s="317">
        <v>1928.59</v>
      </c>
      <c r="L211" s="159">
        <v>0</v>
      </c>
      <c r="M211" s="164">
        <v>0</v>
      </c>
      <c r="N211" s="317">
        <f t="shared" si="21"/>
        <v>49965.64</v>
      </c>
      <c r="O211" s="317">
        <f t="shared" si="22"/>
        <v>1928.59</v>
      </c>
      <c r="P211" s="159">
        <v>302.74</v>
      </c>
      <c r="Q211" s="317">
        <v>0</v>
      </c>
      <c r="R211" s="342">
        <v>0</v>
      </c>
      <c r="S211" s="317">
        <f t="shared" si="23"/>
        <v>52196.969999999994</v>
      </c>
      <c r="T211" s="161">
        <f t="shared" si="24"/>
        <v>0.70400848938166338</v>
      </c>
      <c r="U211" s="346">
        <f t="shared" si="25"/>
        <v>0.10139822292366781</v>
      </c>
      <c r="V211" s="319">
        <f t="shared" si="26"/>
        <v>75.59098335854766</v>
      </c>
      <c r="W211" s="344">
        <f t="shared" si="27"/>
        <v>8.0070801815431167</v>
      </c>
    </row>
    <row r="212" spans="1:23" ht="13.8" x14ac:dyDescent="0.25">
      <c r="A212" s="14" t="s">
        <v>20</v>
      </c>
      <c r="B212" s="181">
        <v>6289</v>
      </c>
      <c r="C212" s="17" t="s">
        <v>252</v>
      </c>
      <c r="D212" s="334">
        <v>177860.85</v>
      </c>
      <c r="E212" s="164">
        <v>276.06</v>
      </c>
      <c r="F212" s="159">
        <v>1745.58</v>
      </c>
      <c r="G212" s="330">
        <v>16684.71</v>
      </c>
      <c r="H212" s="164">
        <v>1430</v>
      </c>
      <c r="I212" s="317">
        <v>0</v>
      </c>
      <c r="J212" s="159">
        <v>0</v>
      </c>
      <c r="K212" s="317">
        <v>34840.049999999996</v>
      </c>
      <c r="L212" s="159">
        <v>29279.25</v>
      </c>
      <c r="M212" s="164">
        <v>183011.64</v>
      </c>
      <c r="N212" s="317">
        <f t="shared" si="21"/>
        <v>227000.38999999998</v>
      </c>
      <c r="O212" s="317">
        <f t="shared" si="22"/>
        <v>218127.75</v>
      </c>
      <c r="P212" s="159">
        <v>0</v>
      </c>
      <c r="Q212" s="317">
        <v>0</v>
      </c>
      <c r="R212" s="342">
        <v>0</v>
      </c>
      <c r="S212" s="317">
        <f t="shared" si="23"/>
        <v>445128.14</v>
      </c>
      <c r="T212" s="161">
        <f t="shared" si="24"/>
        <v>0.40019242548898393</v>
      </c>
      <c r="U212" s="346">
        <f t="shared" si="25"/>
        <v>3.9215224631720651E-3</v>
      </c>
      <c r="V212" s="319">
        <f t="shared" si="26"/>
        <v>36.094830656702179</v>
      </c>
      <c r="W212" s="344">
        <f t="shared" si="27"/>
        <v>0.27756082048020353</v>
      </c>
    </row>
    <row r="213" spans="1:23" ht="13.8" x14ac:dyDescent="0.25">
      <c r="A213" s="14" t="s">
        <v>19</v>
      </c>
      <c r="B213" s="181">
        <v>789</v>
      </c>
      <c r="C213" s="17" t="s">
        <v>248</v>
      </c>
      <c r="D213" s="334">
        <v>35365.5</v>
      </c>
      <c r="E213" s="164">
        <v>0</v>
      </c>
      <c r="F213" s="159">
        <v>4663.8500000000004</v>
      </c>
      <c r="G213" s="330">
        <v>3790.02</v>
      </c>
      <c r="H213" s="164">
        <v>0</v>
      </c>
      <c r="I213" s="317">
        <v>0</v>
      </c>
      <c r="J213" s="159">
        <v>152.86000000000001</v>
      </c>
      <c r="K213" s="317">
        <v>8071.4599999999991</v>
      </c>
      <c r="L213" s="159">
        <v>0</v>
      </c>
      <c r="M213" s="164">
        <v>0</v>
      </c>
      <c r="N213" s="317">
        <f t="shared" si="21"/>
        <v>43972.229999999996</v>
      </c>
      <c r="O213" s="317">
        <f t="shared" si="22"/>
        <v>8071.4599999999991</v>
      </c>
      <c r="P213" s="159">
        <v>500</v>
      </c>
      <c r="Q213" s="317">
        <v>0</v>
      </c>
      <c r="R213" s="342">
        <v>0</v>
      </c>
      <c r="S213" s="317">
        <f t="shared" si="23"/>
        <v>52543.689999999995</v>
      </c>
      <c r="T213" s="161">
        <f t="shared" si="24"/>
        <v>0.67306845027442885</v>
      </c>
      <c r="U213" s="346">
        <f t="shared" si="25"/>
        <v>8.8761371727033272E-2</v>
      </c>
      <c r="V213" s="319">
        <f t="shared" si="26"/>
        <v>55.731596958174897</v>
      </c>
      <c r="W213" s="344">
        <f t="shared" si="27"/>
        <v>5.9110899873257292</v>
      </c>
    </row>
    <row r="214" spans="1:23" ht="13.8" x14ac:dyDescent="0.25">
      <c r="A214" s="14" t="s">
        <v>18</v>
      </c>
      <c r="B214" s="181">
        <v>392</v>
      </c>
      <c r="C214" s="17" t="s">
        <v>251</v>
      </c>
      <c r="D214" s="334">
        <v>16079.75</v>
      </c>
      <c r="E214" s="164">
        <v>0</v>
      </c>
      <c r="F214" s="159">
        <v>0</v>
      </c>
      <c r="G214" s="330">
        <v>1189.1400000000001</v>
      </c>
      <c r="H214" s="164">
        <v>49.61</v>
      </c>
      <c r="I214" s="317">
        <v>0</v>
      </c>
      <c r="J214" s="159">
        <v>175</v>
      </c>
      <c r="K214" s="317">
        <v>0</v>
      </c>
      <c r="L214" s="159">
        <v>0</v>
      </c>
      <c r="M214" s="164">
        <v>0</v>
      </c>
      <c r="N214" s="317">
        <f t="shared" si="21"/>
        <v>17493.5</v>
      </c>
      <c r="O214" s="317">
        <f t="shared" si="22"/>
        <v>0</v>
      </c>
      <c r="P214" s="159">
        <v>0</v>
      </c>
      <c r="Q214" s="317">
        <v>0</v>
      </c>
      <c r="R214" s="342">
        <v>0</v>
      </c>
      <c r="S214" s="317">
        <f t="shared" si="23"/>
        <v>17493.5</v>
      </c>
      <c r="T214" s="161">
        <f t="shared" si="24"/>
        <v>0.9191842684425644</v>
      </c>
      <c r="U214" s="346">
        <f t="shared" si="25"/>
        <v>0</v>
      </c>
      <c r="V214" s="319">
        <f t="shared" si="26"/>
        <v>44.626275510204081</v>
      </c>
      <c r="W214" s="344">
        <f t="shared" si="27"/>
        <v>0</v>
      </c>
    </row>
    <row r="215" spans="1:23" ht="13.8" x14ac:dyDescent="0.25">
      <c r="A215" s="14" t="s">
        <v>17</v>
      </c>
      <c r="B215" s="181">
        <v>255</v>
      </c>
      <c r="C215" s="17" t="s">
        <v>252</v>
      </c>
      <c r="D215" s="334">
        <v>13482.91</v>
      </c>
      <c r="E215" s="164">
        <v>0</v>
      </c>
      <c r="F215" s="159">
        <v>1096.02</v>
      </c>
      <c r="G215" s="330">
        <v>9207.7000000000007</v>
      </c>
      <c r="H215" s="164">
        <v>148.31</v>
      </c>
      <c r="I215" s="317">
        <v>0</v>
      </c>
      <c r="J215" s="159">
        <v>3797.02</v>
      </c>
      <c r="K215" s="317">
        <v>0</v>
      </c>
      <c r="L215" s="159">
        <v>0</v>
      </c>
      <c r="M215" s="164">
        <v>0</v>
      </c>
      <c r="N215" s="317">
        <f t="shared" si="21"/>
        <v>27731.960000000003</v>
      </c>
      <c r="O215" s="317">
        <f t="shared" si="22"/>
        <v>0</v>
      </c>
      <c r="P215" s="159">
        <v>6398.28</v>
      </c>
      <c r="Q215" s="317">
        <v>0</v>
      </c>
      <c r="R215" s="342">
        <v>0</v>
      </c>
      <c r="S215" s="317">
        <f t="shared" si="23"/>
        <v>34130.240000000005</v>
      </c>
      <c r="T215" s="161">
        <f t="shared" si="24"/>
        <v>0.39504292967175142</v>
      </c>
      <c r="U215" s="346">
        <f t="shared" si="25"/>
        <v>3.2112871166449453E-2</v>
      </c>
      <c r="V215" s="319">
        <f t="shared" si="26"/>
        <v>108.7527843137255</v>
      </c>
      <c r="W215" s="344">
        <f t="shared" si="27"/>
        <v>4.2981176470588238</v>
      </c>
    </row>
    <row r="216" spans="1:23" ht="13.8" x14ac:dyDescent="0.25">
      <c r="A216" s="14" t="s">
        <v>16</v>
      </c>
      <c r="B216" s="181">
        <v>1410</v>
      </c>
      <c r="C216" s="17" t="s">
        <v>254</v>
      </c>
      <c r="D216" s="334">
        <v>26119.22</v>
      </c>
      <c r="E216" s="164">
        <v>0</v>
      </c>
      <c r="F216" s="159">
        <v>1096</v>
      </c>
      <c r="G216" s="330">
        <v>10998.890000000001</v>
      </c>
      <c r="H216" s="164">
        <v>3252.14</v>
      </c>
      <c r="I216" s="317">
        <v>0</v>
      </c>
      <c r="J216" s="159">
        <v>1241.8</v>
      </c>
      <c r="K216" s="317">
        <v>0</v>
      </c>
      <c r="L216" s="159">
        <v>1947.85</v>
      </c>
      <c r="M216" s="164">
        <v>0</v>
      </c>
      <c r="N216" s="317">
        <f t="shared" si="21"/>
        <v>44655.9</v>
      </c>
      <c r="O216" s="317">
        <f t="shared" si="22"/>
        <v>0</v>
      </c>
      <c r="P216" s="159">
        <v>959.36</v>
      </c>
      <c r="Q216" s="317">
        <v>0</v>
      </c>
      <c r="R216" s="342">
        <v>0</v>
      </c>
      <c r="S216" s="317">
        <f t="shared" si="23"/>
        <v>45615.26</v>
      </c>
      <c r="T216" s="161">
        <f t="shared" si="24"/>
        <v>0.5725982927643074</v>
      </c>
      <c r="U216" s="346">
        <f t="shared" si="25"/>
        <v>2.4027047089066247E-2</v>
      </c>
      <c r="V216" s="319">
        <f t="shared" si="26"/>
        <v>31.670851063829787</v>
      </c>
      <c r="W216" s="344">
        <f t="shared" si="27"/>
        <v>0.7773049645390071</v>
      </c>
    </row>
    <row r="217" spans="1:23" ht="13.8" x14ac:dyDescent="0.25">
      <c r="A217" s="14" t="s">
        <v>15</v>
      </c>
      <c r="B217" s="181">
        <f>5147+7644</f>
        <v>12791</v>
      </c>
      <c r="C217" s="17" t="s">
        <v>248</v>
      </c>
      <c r="D217" s="334">
        <v>477861</v>
      </c>
      <c r="E217" s="164">
        <v>0</v>
      </c>
      <c r="F217" s="159">
        <v>3784</v>
      </c>
      <c r="G217" s="330">
        <v>28488</v>
      </c>
      <c r="H217" s="164">
        <v>3019</v>
      </c>
      <c r="I217" s="317">
        <v>0</v>
      </c>
      <c r="J217" s="159">
        <v>43654</v>
      </c>
      <c r="K217" s="317">
        <v>19758</v>
      </c>
      <c r="L217" s="159">
        <v>0</v>
      </c>
      <c r="M217" s="164">
        <v>0</v>
      </c>
      <c r="N217" s="317">
        <f t="shared" si="21"/>
        <v>556806</v>
      </c>
      <c r="O217" s="317">
        <f t="shared" si="22"/>
        <v>19758</v>
      </c>
      <c r="P217" s="159">
        <v>402</v>
      </c>
      <c r="Q217" s="317">
        <v>0</v>
      </c>
      <c r="R217" s="342">
        <v>44030</v>
      </c>
      <c r="S217" s="317">
        <f t="shared" si="23"/>
        <v>620996</v>
      </c>
      <c r="T217" s="161">
        <f t="shared" si="24"/>
        <v>0.76950737202816122</v>
      </c>
      <c r="U217" s="346">
        <f t="shared" si="25"/>
        <v>6.0934369947632516E-3</v>
      </c>
      <c r="V217" s="319">
        <f t="shared" si="26"/>
        <v>43.531076538190916</v>
      </c>
      <c r="W217" s="344">
        <f t="shared" si="27"/>
        <v>0.2958330075834571</v>
      </c>
    </row>
    <row r="218" spans="1:23" ht="13.8" x14ac:dyDescent="0.25">
      <c r="A218" s="14" t="s">
        <v>14</v>
      </c>
      <c r="B218" s="181">
        <v>12621</v>
      </c>
      <c r="C218" s="17" t="s">
        <v>248</v>
      </c>
      <c r="D218" s="334">
        <v>507083</v>
      </c>
      <c r="E218" s="164">
        <v>0</v>
      </c>
      <c r="F218" s="159">
        <v>76027</v>
      </c>
      <c r="G218" s="330">
        <v>64330</v>
      </c>
      <c r="H218" s="164">
        <v>0</v>
      </c>
      <c r="I218" s="317">
        <v>0</v>
      </c>
      <c r="J218" s="159">
        <v>102347</v>
      </c>
      <c r="K218" s="317">
        <v>0</v>
      </c>
      <c r="L218" s="159">
        <v>0</v>
      </c>
      <c r="M218" s="164">
        <v>0</v>
      </c>
      <c r="N218" s="317">
        <f t="shared" si="21"/>
        <v>749787</v>
      </c>
      <c r="O218" s="317">
        <f t="shared" si="22"/>
        <v>0</v>
      </c>
      <c r="P218" s="159">
        <v>0</v>
      </c>
      <c r="Q218" s="317">
        <v>0</v>
      </c>
      <c r="R218" s="342">
        <v>0</v>
      </c>
      <c r="S218" s="317">
        <f t="shared" si="23"/>
        <v>749787</v>
      </c>
      <c r="T218" s="161">
        <f t="shared" si="24"/>
        <v>0.67630273664387353</v>
      </c>
      <c r="U218" s="346">
        <f t="shared" si="25"/>
        <v>0.1013981304023676</v>
      </c>
      <c r="V218" s="319">
        <f t="shared" si="26"/>
        <v>59.407891609222723</v>
      </c>
      <c r="W218" s="344">
        <f t="shared" si="27"/>
        <v>6.0238491403216861</v>
      </c>
    </row>
    <row r="219" spans="1:23" ht="13.8" x14ac:dyDescent="0.25">
      <c r="A219" s="14" t="s">
        <v>13</v>
      </c>
      <c r="B219" s="181">
        <v>10866</v>
      </c>
      <c r="C219" s="17" t="s">
        <v>248</v>
      </c>
      <c r="D219" s="334">
        <v>278.3</v>
      </c>
      <c r="E219" s="164">
        <v>0</v>
      </c>
      <c r="F219" s="159">
        <v>0</v>
      </c>
      <c r="G219" s="330">
        <v>1605.81</v>
      </c>
      <c r="H219" s="164">
        <v>761.58</v>
      </c>
      <c r="I219" s="317">
        <v>0</v>
      </c>
      <c r="J219" s="159">
        <v>0</v>
      </c>
      <c r="K219" s="317">
        <v>0</v>
      </c>
      <c r="L219" s="159">
        <v>125651.38</v>
      </c>
      <c r="M219" s="164">
        <v>0</v>
      </c>
      <c r="N219" s="317">
        <f t="shared" si="21"/>
        <v>128297.07</v>
      </c>
      <c r="O219" s="317">
        <f t="shared" si="22"/>
        <v>0</v>
      </c>
      <c r="P219" s="159">
        <v>0</v>
      </c>
      <c r="Q219" s="317">
        <v>0</v>
      </c>
      <c r="R219" s="342">
        <v>0</v>
      </c>
      <c r="S219" s="317">
        <f t="shared" si="23"/>
        <v>128297.07</v>
      </c>
      <c r="T219" s="161">
        <f t="shared" si="24"/>
        <v>2.169184378099983E-3</v>
      </c>
      <c r="U219" s="346">
        <f t="shared" si="25"/>
        <v>0</v>
      </c>
      <c r="V219" s="319">
        <f t="shared" si="26"/>
        <v>11.80720320265047</v>
      </c>
      <c r="W219" s="344">
        <f t="shared" si="27"/>
        <v>0</v>
      </c>
    </row>
    <row r="220" spans="1:23" ht="13.8" x14ac:dyDescent="0.25">
      <c r="A220" s="14" t="s">
        <v>12</v>
      </c>
      <c r="B220" s="181">
        <v>10574</v>
      </c>
      <c r="C220" s="17" t="s">
        <v>248</v>
      </c>
      <c r="D220" s="334">
        <v>271658.53999999998</v>
      </c>
      <c r="E220" s="164">
        <v>20237.53</v>
      </c>
      <c r="F220" s="159">
        <v>30539.649999999994</v>
      </c>
      <c r="G220" s="330">
        <v>22965.65</v>
      </c>
      <c r="H220" s="164">
        <v>7510.29</v>
      </c>
      <c r="I220" s="317">
        <v>0</v>
      </c>
      <c r="J220" s="159">
        <v>3083.49</v>
      </c>
      <c r="K220" s="317">
        <v>21643.260000000002</v>
      </c>
      <c r="L220" s="159">
        <v>0</v>
      </c>
      <c r="M220" s="164">
        <v>0</v>
      </c>
      <c r="N220" s="317">
        <f t="shared" si="21"/>
        <v>335757.61999999994</v>
      </c>
      <c r="O220" s="317">
        <f t="shared" si="22"/>
        <v>41880.79</v>
      </c>
      <c r="P220" s="159">
        <v>73998.159999999989</v>
      </c>
      <c r="Q220" s="317">
        <v>0</v>
      </c>
      <c r="R220" s="342">
        <v>0</v>
      </c>
      <c r="S220" s="317">
        <f t="shared" si="23"/>
        <v>451636.56999999989</v>
      </c>
      <c r="T220" s="161">
        <f t="shared" si="24"/>
        <v>0.64630742811637243</v>
      </c>
      <c r="U220" s="346">
        <f t="shared" si="25"/>
        <v>6.7619967089910374E-2</v>
      </c>
      <c r="V220" s="319">
        <f t="shared" si="26"/>
        <v>31.753132211083784</v>
      </c>
      <c r="W220" s="344">
        <f t="shared" si="27"/>
        <v>2.8881832797427647</v>
      </c>
    </row>
    <row r="221" spans="1:23" ht="13.8" x14ac:dyDescent="0.25">
      <c r="A221" s="14" t="s">
        <v>11</v>
      </c>
      <c r="B221" s="181">
        <v>125032</v>
      </c>
      <c r="C221" s="17" t="s">
        <v>250</v>
      </c>
      <c r="D221" s="334">
        <v>3885109</v>
      </c>
      <c r="E221" s="164">
        <v>0</v>
      </c>
      <c r="F221" s="159">
        <v>131048</v>
      </c>
      <c r="G221" s="330">
        <v>814046</v>
      </c>
      <c r="H221" s="164">
        <v>12303</v>
      </c>
      <c r="I221" s="317">
        <v>0</v>
      </c>
      <c r="J221" s="159">
        <v>477188</v>
      </c>
      <c r="K221" s="317">
        <v>0</v>
      </c>
      <c r="L221" s="159">
        <v>0</v>
      </c>
      <c r="M221" s="164">
        <v>0</v>
      </c>
      <c r="N221" s="317">
        <f t="shared" si="21"/>
        <v>5319694</v>
      </c>
      <c r="O221" s="317">
        <f t="shared" si="22"/>
        <v>0</v>
      </c>
      <c r="P221" s="159">
        <v>0</v>
      </c>
      <c r="Q221" s="317">
        <v>0</v>
      </c>
      <c r="R221" s="342">
        <v>893077</v>
      </c>
      <c r="S221" s="317">
        <f t="shared" si="23"/>
        <v>6212771</v>
      </c>
      <c r="T221" s="161">
        <f t="shared" si="24"/>
        <v>0.62534237943101401</v>
      </c>
      <c r="U221" s="346">
        <f t="shared" si="25"/>
        <v>2.1093325345485935E-2</v>
      </c>
      <c r="V221" s="319">
        <f t="shared" si="26"/>
        <v>42.54666005502591</v>
      </c>
      <c r="W221" s="344">
        <f t="shared" si="27"/>
        <v>1.0481156823853093</v>
      </c>
    </row>
    <row r="222" spans="1:23" ht="13.8" x14ac:dyDescent="0.25">
      <c r="A222" s="14" t="s">
        <v>10</v>
      </c>
      <c r="B222" s="181">
        <v>4612</v>
      </c>
      <c r="C222" s="17" t="s">
        <v>248</v>
      </c>
      <c r="D222" s="334">
        <v>89875.199999999997</v>
      </c>
      <c r="E222" s="164">
        <v>0</v>
      </c>
      <c r="F222" s="159">
        <v>33396.200000000004</v>
      </c>
      <c r="G222" s="330">
        <v>11642.380000000001</v>
      </c>
      <c r="H222" s="164">
        <v>8015.46</v>
      </c>
      <c r="I222" s="317">
        <v>0</v>
      </c>
      <c r="J222" s="159">
        <v>0</v>
      </c>
      <c r="K222" s="317">
        <v>0</v>
      </c>
      <c r="L222" s="159">
        <v>33648.18</v>
      </c>
      <c r="M222" s="164">
        <v>0</v>
      </c>
      <c r="N222" s="317">
        <f t="shared" si="21"/>
        <v>176577.41999999998</v>
      </c>
      <c r="O222" s="317">
        <f t="shared" si="22"/>
        <v>0</v>
      </c>
      <c r="P222" s="159">
        <v>2153.87</v>
      </c>
      <c r="Q222" s="317">
        <v>0</v>
      </c>
      <c r="R222" s="342">
        <v>0</v>
      </c>
      <c r="S222" s="317">
        <f t="shared" si="23"/>
        <v>178731.28999999998</v>
      </c>
      <c r="T222" s="161">
        <f t="shared" si="24"/>
        <v>0.50285095575598437</v>
      </c>
      <c r="U222" s="346">
        <f t="shared" si="25"/>
        <v>0.1868514461010157</v>
      </c>
      <c r="V222" s="319">
        <f t="shared" si="26"/>
        <v>38.286517779705115</v>
      </c>
      <c r="W222" s="344">
        <f t="shared" si="27"/>
        <v>7.2411535125758899</v>
      </c>
    </row>
    <row r="223" spans="1:23" ht="13.8" x14ac:dyDescent="0.25">
      <c r="A223" s="14" t="s">
        <v>9</v>
      </c>
      <c r="B223" s="181">
        <v>10469</v>
      </c>
      <c r="C223" s="17" t="s">
        <v>248</v>
      </c>
      <c r="D223" s="334">
        <v>316571</v>
      </c>
      <c r="E223" s="164">
        <v>0</v>
      </c>
      <c r="F223" s="159">
        <v>30501</v>
      </c>
      <c r="G223" s="330">
        <v>46879</v>
      </c>
      <c r="H223" s="164">
        <v>7138</v>
      </c>
      <c r="I223" s="317">
        <v>0</v>
      </c>
      <c r="J223" s="159">
        <v>1578</v>
      </c>
      <c r="K223" s="317">
        <v>0</v>
      </c>
      <c r="L223" s="159">
        <v>231082</v>
      </c>
      <c r="M223" s="164">
        <v>0</v>
      </c>
      <c r="N223" s="317">
        <f t="shared" si="21"/>
        <v>633749</v>
      </c>
      <c r="O223" s="317">
        <f t="shared" si="22"/>
        <v>0</v>
      </c>
      <c r="P223" s="159">
        <v>13630</v>
      </c>
      <c r="Q223" s="317">
        <v>0</v>
      </c>
      <c r="R223" s="342">
        <v>1139</v>
      </c>
      <c r="S223" s="317">
        <f t="shared" si="23"/>
        <v>648518</v>
      </c>
      <c r="T223" s="161">
        <f t="shared" si="24"/>
        <v>0.48814527892826415</v>
      </c>
      <c r="U223" s="346">
        <f t="shared" si="25"/>
        <v>4.7031847998050942E-2</v>
      </c>
      <c r="V223" s="319">
        <f t="shared" si="26"/>
        <v>60.535772280064954</v>
      </c>
      <c r="W223" s="344">
        <f t="shared" si="27"/>
        <v>2.9134587830738372</v>
      </c>
    </row>
    <row r="224" spans="1:23" ht="13.8" x14ac:dyDescent="0.25">
      <c r="A224" s="14" t="s">
        <v>8</v>
      </c>
      <c r="B224" s="181">
        <v>178</v>
      </c>
      <c r="C224" s="17" t="s">
        <v>247</v>
      </c>
      <c r="D224" s="334">
        <v>9486.6299999999992</v>
      </c>
      <c r="E224" s="164">
        <v>0</v>
      </c>
      <c r="F224" s="159">
        <v>0</v>
      </c>
      <c r="G224" s="330">
        <v>232.44000000000005</v>
      </c>
      <c r="H224" s="164">
        <v>600</v>
      </c>
      <c r="I224" s="317">
        <v>0</v>
      </c>
      <c r="J224" s="159">
        <v>0</v>
      </c>
      <c r="K224" s="317">
        <v>1000</v>
      </c>
      <c r="L224" s="159">
        <v>801</v>
      </c>
      <c r="M224" s="164">
        <v>0</v>
      </c>
      <c r="N224" s="317">
        <f t="shared" si="21"/>
        <v>11120.07</v>
      </c>
      <c r="O224" s="317">
        <f t="shared" si="22"/>
        <v>1000</v>
      </c>
      <c r="P224" s="159">
        <v>0</v>
      </c>
      <c r="Q224" s="317">
        <v>0</v>
      </c>
      <c r="R224" s="342">
        <v>0</v>
      </c>
      <c r="S224" s="317">
        <f t="shared" si="23"/>
        <v>12120.07</v>
      </c>
      <c r="T224" s="161">
        <f t="shared" si="24"/>
        <v>0.78272072686048844</v>
      </c>
      <c r="U224" s="346">
        <f t="shared" si="25"/>
        <v>0</v>
      </c>
      <c r="V224" s="319">
        <f t="shared" si="26"/>
        <v>62.472303370786513</v>
      </c>
      <c r="W224" s="344">
        <f t="shared" si="27"/>
        <v>0</v>
      </c>
    </row>
    <row r="225" spans="1:23" ht="13.8" x14ac:dyDescent="0.25">
      <c r="A225" s="154"/>
      <c r="B225" s="153"/>
      <c r="C225" s="117"/>
      <c r="D225" s="339"/>
      <c r="E225" s="339"/>
      <c r="F225" s="339"/>
      <c r="G225" s="339"/>
      <c r="H225" s="339"/>
      <c r="I225" s="339"/>
      <c r="J225" s="339"/>
      <c r="K225" s="339"/>
      <c r="L225" s="339"/>
      <c r="M225" s="339"/>
      <c r="N225" s="339"/>
      <c r="O225" s="339"/>
      <c r="P225" s="339"/>
      <c r="Q225" s="339"/>
      <c r="R225" s="339"/>
      <c r="S225" s="339"/>
      <c r="T225" s="151"/>
      <c r="U225" s="151"/>
      <c r="V225" s="151"/>
      <c r="W225" s="150"/>
    </row>
    <row r="226" spans="1:23" ht="13.8" x14ac:dyDescent="0.25">
      <c r="A226" s="132" t="s">
        <v>282</v>
      </c>
      <c r="B226" s="133">
        <f>SUBTOTAL(9,B2:B224)</f>
        <v>3709660</v>
      </c>
      <c r="C226" s="133">
        <f>SUBTOTAL(3,C2:C225)</f>
        <v>223</v>
      </c>
      <c r="D226" s="145">
        <f>SUBTOTAL(9,D2:D224)</f>
        <v>120627647.80200005</v>
      </c>
      <c r="E226" s="145">
        <f>SUBTOTAL(9,E2:E224)</f>
        <v>1526011.6299999997</v>
      </c>
      <c r="F226" s="145">
        <f t="shared" ref="F226:S226" si="28">SUBTOTAL(9,F2:F224)</f>
        <v>10120118.792000003</v>
      </c>
      <c r="G226" s="145">
        <f t="shared" si="28"/>
        <v>19057586.685999993</v>
      </c>
      <c r="H226" s="145">
        <f t="shared" si="28"/>
        <v>314985.49999999994</v>
      </c>
      <c r="I226" s="145">
        <f t="shared" si="28"/>
        <v>488851.01</v>
      </c>
      <c r="J226" s="145">
        <f t="shared" si="28"/>
        <v>11960372.529999996</v>
      </c>
      <c r="K226" s="145">
        <f t="shared" si="28"/>
        <v>879256.62600000005</v>
      </c>
      <c r="L226" s="145">
        <f t="shared" si="28"/>
        <v>6550395.2810000004</v>
      </c>
      <c r="M226" s="145">
        <f t="shared" si="28"/>
        <v>475331.63</v>
      </c>
      <c r="N226" s="145">
        <f t="shared" si="28"/>
        <v>168631106.59100008</v>
      </c>
      <c r="O226" s="145">
        <f t="shared" si="28"/>
        <v>3369450.8960000002</v>
      </c>
      <c r="P226" s="145">
        <f t="shared" si="28"/>
        <v>9081839.4100000001</v>
      </c>
      <c r="Q226" s="145">
        <f t="shared" si="28"/>
        <v>286641.32</v>
      </c>
      <c r="R226" s="145">
        <f t="shared" si="28"/>
        <v>21124863.390000001</v>
      </c>
      <c r="S226" s="145">
        <f t="shared" si="28"/>
        <v>202493901.60700002</v>
      </c>
      <c r="T226" s="149">
        <f t="shared" si="24"/>
        <v>0.60324611488337931</v>
      </c>
      <c r="U226" s="328">
        <f>F226/S226</f>
        <v>4.9977400364585402E-2</v>
      </c>
      <c r="V226" s="325">
        <f>N226/B226</f>
        <v>45.457294358782228</v>
      </c>
      <c r="W226" s="338">
        <f>F226/B226</f>
        <v>2.7280448321409518</v>
      </c>
    </row>
    <row r="227" spans="1:23" ht="13.8" x14ac:dyDescent="0.25">
      <c r="A227" s="61" t="s">
        <v>283</v>
      </c>
      <c r="B227" s="62">
        <f>SUBTOTAL(1,B2:B224)</f>
        <v>16635.246636771299</v>
      </c>
      <c r="C227" s="62"/>
      <c r="D227" s="146">
        <f>SUBTOTAL(1,D2:D224)</f>
        <v>543367.78289189213</v>
      </c>
      <c r="E227" s="146">
        <f>SUBTOTAL(1,E2:E224)</f>
        <v>6873.9262612612602</v>
      </c>
      <c r="F227" s="146">
        <f t="shared" ref="F227:S227" si="29">SUBTOTAL(1,F2:F224)</f>
        <v>45586.120684684698</v>
      </c>
      <c r="G227" s="146">
        <f t="shared" si="29"/>
        <v>85844.985072072042</v>
      </c>
      <c r="H227" s="146">
        <f t="shared" si="29"/>
        <v>1418.8536036036032</v>
      </c>
      <c r="I227" s="146">
        <f t="shared" si="29"/>
        <v>2202.0315765765768</v>
      </c>
      <c r="J227" s="146">
        <f t="shared" si="29"/>
        <v>53875.551936936914</v>
      </c>
      <c r="K227" s="146">
        <f t="shared" si="29"/>
        <v>3942.8548251121078</v>
      </c>
      <c r="L227" s="146">
        <f t="shared" si="29"/>
        <v>29506.285049549551</v>
      </c>
      <c r="M227" s="146">
        <f t="shared" si="29"/>
        <v>2141.1334684684684</v>
      </c>
      <c r="N227" s="146">
        <f t="shared" si="29"/>
        <v>759599.5792387391</v>
      </c>
      <c r="O227" s="146">
        <f t="shared" si="29"/>
        <v>15177.70673873874</v>
      </c>
      <c r="P227" s="146">
        <f t="shared" si="29"/>
        <v>40909.18653153153</v>
      </c>
      <c r="Q227" s="146">
        <f t="shared" si="29"/>
        <v>1291.1771171171172</v>
      </c>
      <c r="R227" s="146">
        <f t="shared" si="29"/>
        <v>95157.042297297303</v>
      </c>
      <c r="S227" s="146">
        <f t="shared" si="29"/>
        <v>912134.69192342355</v>
      </c>
      <c r="T227" s="65">
        <f t="shared" ref="F227:W227" si="30">SUBTOTAL(1,T2:T224)</f>
        <v>0.57634113958053301</v>
      </c>
      <c r="U227" s="65">
        <f t="shared" si="30"/>
        <v>4.3938750611546458E-2</v>
      </c>
      <c r="V227" s="324">
        <f t="shared" si="30"/>
        <v>57.310371516193619</v>
      </c>
      <c r="W227" s="341">
        <f t="shared" si="30"/>
        <v>2.829701812249199</v>
      </c>
    </row>
    <row r="228" spans="1:23" ht="13.8" x14ac:dyDescent="0.25">
      <c r="A228" s="68" t="s">
        <v>284</v>
      </c>
      <c r="B228" s="69">
        <f>MEDIAN(B2:B224)</f>
        <v>1836</v>
      </c>
      <c r="C228" s="69"/>
      <c r="D228" s="147">
        <f>MEDIAN(D2:D224)</f>
        <v>39977.550000000003</v>
      </c>
      <c r="E228" s="147">
        <f>MEDIAN(E2:E224)</f>
        <v>0</v>
      </c>
      <c r="F228" s="147">
        <f t="shared" ref="F228:S228" si="31">MEDIAN(F2:F224)</f>
        <v>1940.655</v>
      </c>
      <c r="G228" s="147">
        <f t="shared" si="31"/>
        <v>8467.0750000000007</v>
      </c>
      <c r="H228" s="147">
        <f t="shared" si="31"/>
        <v>211.75</v>
      </c>
      <c r="I228" s="147">
        <f t="shared" si="31"/>
        <v>0</v>
      </c>
      <c r="J228" s="147">
        <f t="shared" si="31"/>
        <v>2602.3900000000003</v>
      </c>
      <c r="K228" s="147">
        <f t="shared" si="31"/>
        <v>0</v>
      </c>
      <c r="L228" s="147">
        <f t="shared" si="31"/>
        <v>1611.635</v>
      </c>
      <c r="M228" s="147">
        <f t="shared" si="31"/>
        <v>0</v>
      </c>
      <c r="N228" s="147">
        <f t="shared" si="31"/>
        <v>78458.120999999999</v>
      </c>
      <c r="O228" s="147">
        <f t="shared" si="31"/>
        <v>0</v>
      </c>
      <c r="P228" s="147">
        <f t="shared" si="31"/>
        <v>380.46000000000004</v>
      </c>
      <c r="Q228" s="147">
        <f t="shared" si="31"/>
        <v>0</v>
      </c>
      <c r="R228" s="147">
        <f t="shared" si="31"/>
        <v>0</v>
      </c>
      <c r="S228" s="147">
        <f t="shared" si="31"/>
        <v>97640.264999999999</v>
      </c>
      <c r="T228" s="171">
        <f t="shared" ref="F228:W228" si="32">MEDIAN(T2:T224)</f>
        <v>0.62556269054205604</v>
      </c>
      <c r="U228" s="171">
        <f t="shared" si="32"/>
        <v>2.5781862103272699E-2</v>
      </c>
      <c r="V228" s="327">
        <f t="shared" si="32"/>
        <v>45.818863127589836</v>
      </c>
      <c r="W228" s="340">
        <f t="shared" si="32"/>
        <v>1.4713040441895795</v>
      </c>
    </row>
  </sheetData>
  <autoFilter ref="A1:W224"/>
  <printOptions horizontalCentered="1" gridLines="1"/>
  <pageMargins left="0.5" right="0.5" top="1" bottom="0.5" header="0.5" footer="0.25"/>
  <pageSetup orientation="landscape" r:id="rId1"/>
  <headerFooter>
    <oddHeader>&amp;L&amp;G&amp;C&amp;12 2015 Financial Data
Municipal Boards - Expenditures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38"/>
  <sheetViews>
    <sheetView zoomScaleNormal="100" workbookViewId="0">
      <pane xSplit="1" ySplit="1" topLeftCell="AG173" activePane="bottomRight" state="frozen"/>
      <selection pane="topRight" activeCell="B1" sqref="B1"/>
      <selection pane="bottomLeft" activeCell="A2" sqref="A2"/>
      <selection pane="bottomRight" activeCell="AO173" sqref="AO173"/>
    </sheetView>
  </sheetViews>
  <sheetFormatPr defaultRowHeight="13.2" x14ac:dyDescent="0.25"/>
  <cols>
    <col min="1" max="1" width="24.5546875" bestFit="1" customWidth="1"/>
    <col min="2" max="2" width="10.88671875" customWidth="1"/>
    <col min="3" max="3" width="8.44140625" customWidth="1"/>
    <col min="4" max="4" width="10.33203125" bestFit="1" customWidth="1"/>
    <col min="5" max="5" width="8.44140625" customWidth="1"/>
    <col min="6" max="6" width="11.33203125" bestFit="1" customWidth="1"/>
    <col min="7" max="7" width="11.33203125" style="3" bestFit="1" customWidth="1"/>
    <col min="8" max="8" width="12.6640625" bestFit="1" customWidth="1"/>
    <col min="9" max="10" width="11.6640625" customWidth="1"/>
    <col min="11" max="11" width="11.33203125" style="2" bestFit="1" customWidth="1"/>
    <col min="12" max="12" width="11.33203125" bestFit="1" customWidth="1"/>
    <col min="13" max="13" width="11.21875" customWidth="1"/>
    <col min="14" max="14" width="13.21875" style="1" bestFit="1" customWidth="1"/>
    <col min="15" max="15" width="13.109375" style="1" customWidth="1"/>
    <col min="16" max="16" width="11.5546875" style="1" bestFit="1" customWidth="1"/>
    <col min="17" max="17" width="11.44140625" style="1" customWidth="1"/>
    <col min="18" max="18" width="14.21875" style="1" bestFit="1" customWidth="1"/>
    <col min="19" max="19" width="11.109375" hidden="1" customWidth="1"/>
    <col min="20" max="20" width="13.21875" style="1" bestFit="1" customWidth="1"/>
    <col min="21" max="21" width="8" style="1" customWidth="1"/>
    <col min="22" max="22" width="14.21875" style="1" bestFit="1" customWidth="1"/>
    <col min="23" max="23" width="14.109375" style="1" customWidth="1"/>
    <col min="24" max="24" width="9" style="1" customWidth="1"/>
    <col min="25" max="26" width="11.44140625" style="1" bestFit="1" customWidth="1"/>
    <col min="27" max="28" width="13.21875" style="1" bestFit="1" customWidth="1"/>
    <col min="29" max="29" width="14.21875" style="1" bestFit="1" customWidth="1"/>
    <col min="30" max="30" width="13.21875" style="1" bestFit="1" customWidth="1"/>
    <col min="31" max="31" width="11.44140625" style="1" bestFit="1" customWidth="1"/>
    <col min="32" max="33" width="11.5546875" style="1" bestFit="1" customWidth="1"/>
    <col min="34" max="34" width="11.44140625" style="1" customWidth="1"/>
    <col min="35" max="35" width="11.33203125" bestFit="1" customWidth="1"/>
    <col min="36" max="36" width="11.44140625" style="1" bestFit="1" customWidth="1"/>
    <col min="37" max="37" width="12.33203125" style="1" customWidth="1"/>
    <col min="38" max="38" width="13.21875" style="1" bestFit="1" customWidth="1"/>
    <col min="39" max="39" width="12.77734375" bestFit="1" customWidth="1"/>
    <col min="40" max="40" width="11.6640625" customWidth="1"/>
    <col min="41" max="41" width="11.5546875" style="1" bestFit="1" customWidth="1"/>
  </cols>
  <sheetData>
    <row r="1" spans="1:41" ht="55.2" x14ac:dyDescent="0.25">
      <c r="A1" s="5" t="s">
        <v>244</v>
      </c>
      <c r="B1" s="6" t="s">
        <v>243</v>
      </c>
      <c r="C1" s="7" t="s">
        <v>242</v>
      </c>
      <c r="D1" s="8" t="s">
        <v>245</v>
      </c>
      <c r="E1" s="8" t="s">
        <v>246</v>
      </c>
      <c r="F1" s="9" t="s">
        <v>255</v>
      </c>
      <c r="G1" s="10" t="s">
        <v>241</v>
      </c>
      <c r="H1" s="9" t="s">
        <v>256</v>
      </c>
      <c r="I1" s="9" t="s">
        <v>257</v>
      </c>
      <c r="J1" s="9" t="s">
        <v>258</v>
      </c>
      <c r="K1" s="11" t="s">
        <v>259</v>
      </c>
      <c r="L1" s="9" t="s">
        <v>260</v>
      </c>
      <c r="M1" s="9" t="s">
        <v>261</v>
      </c>
      <c r="N1" s="12" t="s">
        <v>266</v>
      </c>
      <c r="O1" s="12" t="s">
        <v>262</v>
      </c>
      <c r="P1" s="12" t="s">
        <v>267</v>
      </c>
      <c r="Q1" s="12" t="s">
        <v>285</v>
      </c>
      <c r="R1" s="12" t="s">
        <v>268</v>
      </c>
      <c r="S1" s="9" t="s">
        <v>240</v>
      </c>
      <c r="T1" s="12" t="s">
        <v>286</v>
      </c>
      <c r="U1" s="12" t="s">
        <v>263</v>
      </c>
      <c r="V1" s="12" t="s">
        <v>269</v>
      </c>
      <c r="W1" s="12" t="s">
        <v>264</v>
      </c>
      <c r="X1" s="12" t="s">
        <v>280</v>
      </c>
      <c r="Y1" s="12" t="s">
        <v>265</v>
      </c>
      <c r="Z1" s="12" t="s">
        <v>270</v>
      </c>
      <c r="AA1" s="12" t="s">
        <v>238</v>
      </c>
      <c r="AB1" s="12" t="s">
        <v>271</v>
      </c>
      <c r="AC1" s="12" t="s">
        <v>237</v>
      </c>
      <c r="AD1" s="12" t="s">
        <v>272</v>
      </c>
      <c r="AE1" s="12" t="s">
        <v>273</v>
      </c>
      <c r="AF1" s="12" t="s">
        <v>274</v>
      </c>
      <c r="AG1" s="12" t="s">
        <v>275</v>
      </c>
      <c r="AH1" s="12" t="s">
        <v>276</v>
      </c>
      <c r="AI1" s="9" t="s">
        <v>236</v>
      </c>
      <c r="AJ1" s="12" t="s">
        <v>235</v>
      </c>
      <c r="AK1" s="12" t="s">
        <v>277</v>
      </c>
      <c r="AL1" s="12" t="s">
        <v>278</v>
      </c>
      <c r="AM1" s="9" t="s">
        <v>234</v>
      </c>
      <c r="AN1" s="9" t="s">
        <v>279</v>
      </c>
      <c r="AO1" s="13" t="s">
        <v>233</v>
      </c>
    </row>
    <row r="2" spans="1:41" ht="13.8" x14ac:dyDescent="0.25">
      <c r="A2" s="14" t="s">
        <v>232</v>
      </c>
      <c r="B2" s="15">
        <v>495</v>
      </c>
      <c r="C2" s="16">
        <v>1</v>
      </c>
      <c r="D2" s="17" t="s">
        <v>247</v>
      </c>
      <c r="E2" s="18">
        <v>1</v>
      </c>
      <c r="F2" s="19">
        <v>606</v>
      </c>
      <c r="G2" s="20">
        <v>3</v>
      </c>
      <c r="H2" s="19">
        <v>690</v>
      </c>
      <c r="I2" s="19">
        <f>IF(H2="n/a","n/a", (H2/1820))</f>
        <v>0.37912087912087911</v>
      </c>
      <c r="J2" s="21">
        <f>IF(I2="n/a","n/a",IF(I2="n.d.","n.d.",IF(I2=0,0,B2/I2)))</f>
        <v>1305.6521739130435</v>
      </c>
      <c r="K2" s="22">
        <v>11</v>
      </c>
      <c r="L2" s="19">
        <v>143</v>
      </c>
      <c r="M2" s="23">
        <f>IF(L2="n/a","n/a",IF(L2="n.d.","n.d.",L2/1820))</f>
        <v>7.857142857142857E-2</v>
      </c>
      <c r="N2" s="24">
        <v>5557</v>
      </c>
      <c r="O2" s="22">
        <v>3</v>
      </c>
      <c r="P2" s="25">
        <v>444</v>
      </c>
      <c r="Q2" s="24">
        <f>SUM(N2:P2)</f>
        <v>6004</v>
      </c>
      <c r="R2" s="26">
        <v>0</v>
      </c>
      <c r="S2" s="27">
        <v>6004</v>
      </c>
      <c r="T2" s="28">
        <f>SUM(R2+Q2)</f>
        <v>6004</v>
      </c>
      <c r="U2" s="29">
        <f t="shared" ref="U2:U29" si="0">IF(T2="n/a","n/a",IF(T2="n.d.","n.d.",T2/B2))</f>
        <v>12.12929292929293</v>
      </c>
      <c r="V2" s="24">
        <v>2036</v>
      </c>
      <c r="W2" s="30">
        <f t="shared" ref="W2:W65" si="1">IF(V2="n/a","n/a",IF(V2="n.d.","n.d.",V2/B2))</f>
        <v>4.113131313131313</v>
      </c>
      <c r="X2" s="31">
        <f t="shared" ref="X2:X65" si="2">IF(V2="n/a","n/a",IF(V2="n.d.","n.d.",V2/T2))</f>
        <v>0.3391072618254497</v>
      </c>
      <c r="Y2" s="25">
        <v>569</v>
      </c>
      <c r="Z2" s="25">
        <v>1003</v>
      </c>
      <c r="AA2" s="32" t="s">
        <v>145</v>
      </c>
      <c r="AB2" s="25">
        <v>2800</v>
      </c>
      <c r="AC2" s="25">
        <v>4459</v>
      </c>
      <c r="AD2" s="25">
        <v>750</v>
      </c>
      <c r="AE2" s="25">
        <v>26</v>
      </c>
      <c r="AF2" s="25">
        <v>170</v>
      </c>
      <c r="AG2" s="25">
        <v>179</v>
      </c>
      <c r="AH2" s="33">
        <f t="shared" ref="AH2:AH65" si="3">IF(AG2="n/a","n/a",(IF(AG2="n.d.","n.d.",(AG2/B2))))</f>
        <v>0.36161616161616161</v>
      </c>
      <c r="AI2" s="34">
        <v>105</v>
      </c>
      <c r="AJ2" s="24">
        <v>3</v>
      </c>
      <c r="AK2" s="35">
        <f t="shared" ref="AK2:AK65" si="4">IF(AJ2="n/a","n/a",(IF(AJ2="n.d.","n.d.",(AJ2*1000/B2))))</f>
        <v>6.0606060606060606</v>
      </c>
      <c r="AL2" s="25">
        <v>275</v>
      </c>
      <c r="AM2" s="19">
        <v>255</v>
      </c>
      <c r="AN2" s="36">
        <f t="shared" ref="AN2:AN33" si="5">IF(AM2="n/a","n/a",(IF(AM2="n.d.","n.d.",AM2/(F2*AJ2))))</f>
        <v>0.14026402640264027</v>
      </c>
      <c r="AO2" s="37">
        <v>250</v>
      </c>
    </row>
    <row r="3" spans="1:41" ht="13.8" x14ac:dyDescent="0.25">
      <c r="A3" s="14" t="s">
        <v>231</v>
      </c>
      <c r="B3" s="15">
        <v>653</v>
      </c>
      <c r="C3" s="16">
        <v>1</v>
      </c>
      <c r="D3" s="17" t="s">
        <v>247</v>
      </c>
      <c r="E3" s="18">
        <v>1</v>
      </c>
      <c r="F3" s="19">
        <v>700</v>
      </c>
      <c r="G3" s="20">
        <v>3</v>
      </c>
      <c r="H3" s="19">
        <v>710</v>
      </c>
      <c r="I3" s="19">
        <f t="shared" ref="I3:I66" si="6">IF(H3="n/a","n/a", (H3/1820))</f>
        <v>0.39010989010989011</v>
      </c>
      <c r="J3" s="21">
        <f t="shared" ref="J3:J66" si="7">IF(I3="n/a","n/a",IF(I3="n.d.","n.d.",IF(I3=0,0,B3/I3)))</f>
        <v>1673.8873239436621</v>
      </c>
      <c r="K3" s="22">
        <v>1</v>
      </c>
      <c r="L3" s="19">
        <v>5</v>
      </c>
      <c r="M3" s="23">
        <f t="shared" ref="M3:M66" si="8">IF(L3="n/a","n/a",IF(L3="n.d.","n.d.",L3/1820))</f>
        <v>2.7472527472527475E-3</v>
      </c>
      <c r="N3" s="24">
        <v>5968</v>
      </c>
      <c r="O3" s="22">
        <v>22</v>
      </c>
      <c r="P3" s="25">
        <v>147</v>
      </c>
      <c r="Q3" s="24">
        <f t="shared" ref="Q3:Q66" si="9">SUM(N3:P3)</f>
        <v>6137</v>
      </c>
      <c r="R3" s="26">
        <v>0</v>
      </c>
      <c r="S3" s="27">
        <v>6137</v>
      </c>
      <c r="T3" s="28">
        <f t="shared" ref="T3:T66" si="10">SUM(R3+Q3)</f>
        <v>6137</v>
      </c>
      <c r="U3" s="29">
        <f t="shared" si="0"/>
        <v>9.3981623277182234</v>
      </c>
      <c r="V3" s="24">
        <v>4714</v>
      </c>
      <c r="W3" s="30">
        <f t="shared" si="1"/>
        <v>7.2189892802450233</v>
      </c>
      <c r="X3" s="31">
        <f t="shared" si="2"/>
        <v>0.76812774971484443</v>
      </c>
      <c r="Y3" s="25">
        <v>3025</v>
      </c>
      <c r="Z3" s="25">
        <v>1785</v>
      </c>
      <c r="AA3" s="25">
        <v>450</v>
      </c>
      <c r="AB3" s="25">
        <v>1420</v>
      </c>
      <c r="AC3" s="25">
        <v>4743</v>
      </c>
      <c r="AD3" s="25">
        <v>10</v>
      </c>
      <c r="AE3" s="25">
        <v>3</v>
      </c>
      <c r="AF3" s="25">
        <v>45</v>
      </c>
      <c r="AG3" s="25">
        <v>241</v>
      </c>
      <c r="AH3" s="33">
        <f t="shared" si="3"/>
        <v>0.36906584992343033</v>
      </c>
      <c r="AI3" s="34">
        <v>210</v>
      </c>
      <c r="AJ3" s="24">
        <v>3</v>
      </c>
      <c r="AK3" s="35">
        <f t="shared" si="4"/>
        <v>4.5941807044410412</v>
      </c>
      <c r="AL3" s="25">
        <v>110</v>
      </c>
      <c r="AM3" s="19">
        <v>110</v>
      </c>
      <c r="AN3" s="36">
        <f t="shared" si="5"/>
        <v>5.2380952380952382E-2</v>
      </c>
      <c r="AO3" s="37">
        <v>25</v>
      </c>
    </row>
    <row r="4" spans="1:41" ht="13.8" x14ac:dyDescent="0.25">
      <c r="A4" s="14" t="s">
        <v>230</v>
      </c>
      <c r="B4" s="15">
        <v>58690</v>
      </c>
      <c r="C4" s="16">
        <v>1</v>
      </c>
      <c r="D4" s="17" t="s">
        <v>247</v>
      </c>
      <c r="E4" s="18" t="s">
        <v>7</v>
      </c>
      <c r="F4" s="19">
        <v>3197.5</v>
      </c>
      <c r="G4" s="20">
        <v>49</v>
      </c>
      <c r="H4" s="19">
        <v>46338</v>
      </c>
      <c r="I4" s="19">
        <f t="shared" si="6"/>
        <v>25.460439560439561</v>
      </c>
      <c r="J4" s="21">
        <f t="shared" si="7"/>
        <v>2305.1448055591522</v>
      </c>
      <c r="K4" s="22">
        <v>169</v>
      </c>
      <c r="L4" s="19">
        <v>1829.55</v>
      </c>
      <c r="M4" s="23">
        <f t="shared" si="8"/>
        <v>1.0052472527472527</v>
      </c>
      <c r="N4" s="24">
        <v>70203</v>
      </c>
      <c r="O4" s="22">
        <v>80</v>
      </c>
      <c r="P4" s="25">
        <v>14853</v>
      </c>
      <c r="Q4" s="24">
        <f t="shared" si="9"/>
        <v>85136</v>
      </c>
      <c r="R4" s="26">
        <v>0</v>
      </c>
      <c r="S4" s="27">
        <v>85136</v>
      </c>
      <c r="T4" s="28">
        <f t="shared" si="10"/>
        <v>85136</v>
      </c>
      <c r="U4" s="29">
        <f t="shared" si="0"/>
        <v>1.4506048730618504</v>
      </c>
      <c r="V4" s="24">
        <v>469986</v>
      </c>
      <c r="W4" s="30">
        <f t="shared" si="1"/>
        <v>8.0079400238541485</v>
      </c>
      <c r="X4" s="31">
        <f t="shared" si="2"/>
        <v>5.5204143957902652</v>
      </c>
      <c r="Y4" s="25">
        <v>44286</v>
      </c>
      <c r="Z4" s="25">
        <v>35810</v>
      </c>
      <c r="AA4" s="25">
        <v>49972</v>
      </c>
      <c r="AB4" s="25">
        <v>173788</v>
      </c>
      <c r="AC4" s="25">
        <v>101178</v>
      </c>
      <c r="AD4" s="25">
        <v>22690</v>
      </c>
      <c r="AE4" s="25">
        <v>1660</v>
      </c>
      <c r="AF4" s="25">
        <v>27015</v>
      </c>
      <c r="AG4" s="25">
        <v>19019</v>
      </c>
      <c r="AH4" s="33">
        <f t="shared" si="3"/>
        <v>0.3240586130516272</v>
      </c>
      <c r="AI4" s="34">
        <v>974</v>
      </c>
      <c r="AJ4" s="24">
        <v>27</v>
      </c>
      <c r="AK4" s="35">
        <f t="shared" si="4"/>
        <v>0.46004430056227635</v>
      </c>
      <c r="AL4" s="25">
        <v>23811</v>
      </c>
      <c r="AM4" s="19">
        <v>23811</v>
      </c>
      <c r="AN4" s="36">
        <f t="shared" si="5"/>
        <v>0.27580575102076277</v>
      </c>
      <c r="AO4" s="37">
        <v>19925</v>
      </c>
    </row>
    <row r="5" spans="1:41" ht="13.8" x14ac:dyDescent="0.25">
      <c r="A5" s="14" t="s">
        <v>229</v>
      </c>
      <c r="B5" s="15">
        <v>865</v>
      </c>
      <c r="C5" s="16">
        <v>1</v>
      </c>
      <c r="D5" s="17" t="s">
        <v>248</v>
      </c>
      <c r="E5" s="18" t="s">
        <v>7</v>
      </c>
      <c r="F5" s="19">
        <v>1180</v>
      </c>
      <c r="G5" s="20">
        <v>2</v>
      </c>
      <c r="H5" s="19">
        <v>2288</v>
      </c>
      <c r="I5" s="19">
        <f t="shared" si="6"/>
        <v>1.2571428571428571</v>
      </c>
      <c r="J5" s="21">
        <f t="shared" si="7"/>
        <v>688.06818181818187</v>
      </c>
      <c r="K5" s="22">
        <v>39</v>
      </c>
      <c r="L5" s="19">
        <v>149</v>
      </c>
      <c r="M5" s="23">
        <f t="shared" si="8"/>
        <v>8.1868131868131869E-2</v>
      </c>
      <c r="N5" s="24">
        <v>7434</v>
      </c>
      <c r="O5" s="22">
        <v>10</v>
      </c>
      <c r="P5" s="25">
        <v>4704</v>
      </c>
      <c r="Q5" s="24">
        <f t="shared" si="9"/>
        <v>12148</v>
      </c>
      <c r="R5" s="25">
        <v>68</v>
      </c>
      <c r="S5" s="27">
        <v>12216</v>
      </c>
      <c r="T5" s="28">
        <f t="shared" si="10"/>
        <v>12216</v>
      </c>
      <c r="U5" s="29">
        <f t="shared" si="0"/>
        <v>14.122543352601156</v>
      </c>
      <c r="V5" s="24">
        <v>23591</v>
      </c>
      <c r="W5" s="30">
        <f t="shared" si="1"/>
        <v>27.272832369942197</v>
      </c>
      <c r="X5" s="31">
        <f t="shared" si="2"/>
        <v>1.9311558611656843</v>
      </c>
      <c r="Y5" s="25">
        <v>6919</v>
      </c>
      <c r="Z5" s="25">
        <v>9910</v>
      </c>
      <c r="AA5" s="32" t="s">
        <v>145</v>
      </c>
      <c r="AB5" s="25">
        <v>8000</v>
      </c>
      <c r="AC5" s="32" t="s">
        <v>145</v>
      </c>
      <c r="AD5" s="25">
        <v>450</v>
      </c>
      <c r="AE5" s="25">
        <v>20</v>
      </c>
      <c r="AF5" s="25">
        <v>214</v>
      </c>
      <c r="AG5" s="25">
        <v>1683</v>
      </c>
      <c r="AH5" s="33">
        <f t="shared" si="3"/>
        <v>1.9456647398843931</v>
      </c>
      <c r="AI5" s="34">
        <v>180</v>
      </c>
      <c r="AJ5" s="24">
        <v>9</v>
      </c>
      <c r="AK5" s="35">
        <f t="shared" si="4"/>
        <v>10.404624277456648</v>
      </c>
      <c r="AL5" s="25">
        <v>2149</v>
      </c>
      <c r="AM5" s="19">
        <v>3223</v>
      </c>
      <c r="AN5" s="36">
        <f t="shared" si="5"/>
        <v>0.30348399246704333</v>
      </c>
      <c r="AO5" s="37">
        <v>2149</v>
      </c>
    </row>
    <row r="6" spans="1:41" ht="13.8" x14ac:dyDescent="0.25">
      <c r="A6" s="14" t="s">
        <v>228</v>
      </c>
      <c r="B6" s="15">
        <v>830</v>
      </c>
      <c r="C6" s="16">
        <v>1</v>
      </c>
      <c r="D6" s="17" t="s">
        <v>249</v>
      </c>
      <c r="E6" s="18" t="s">
        <v>7</v>
      </c>
      <c r="F6" s="19">
        <v>1036</v>
      </c>
      <c r="G6" s="20">
        <v>2</v>
      </c>
      <c r="H6" s="19">
        <v>1429.5</v>
      </c>
      <c r="I6" s="19">
        <f t="shared" si="6"/>
        <v>0.78543956043956042</v>
      </c>
      <c r="J6" s="21">
        <f t="shared" si="7"/>
        <v>1056.7331234697447</v>
      </c>
      <c r="K6" s="22">
        <v>3</v>
      </c>
      <c r="L6" s="19">
        <v>45</v>
      </c>
      <c r="M6" s="23">
        <f t="shared" si="8"/>
        <v>2.4725274725274724E-2</v>
      </c>
      <c r="N6" s="24">
        <v>4626</v>
      </c>
      <c r="O6" s="22">
        <v>12</v>
      </c>
      <c r="P6" s="25">
        <v>813</v>
      </c>
      <c r="Q6" s="24">
        <f t="shared" si="9"/>
        <v>5451</v>
      </c>
      <c r="R6" s="26">
        <v>0</v>
      </c>
      <c r="S6" s="27">
        <v>5451</v>
      </c>
      <c r="T6" s="28">
        <f t="shared" si="10"/>
        <v>5451</v>
      </c>
      <c r="U6" s="29">
        <f t="shared" si="0"/>
        <v>6.5674698795180726</v>
      </c>
      <c r="V6" s="24">
        <v>9657</v>
      </c>
      <c r="W6" s="30">
        <f t="shared" si="1"/>
        <v>11.634939759036145</v>
      </c>
      <c r="X6" s="31">
        <f t="shared" si="2"/>
        <v>1.771601541001651</v>
      </c>
      <c r="Y6" s="25">
        <v>3764</v>
      </c>
      <c r="Z6" s="25">
        <v>1618</v>
      </c>
      <c r="AA6" s="25">
        <v>895</v>
      </c>
      <c r="AB6" s="25">
        <v>4040</v>
      </c>
      <c r="AC6" s="25">
        <v>3117</v>
      </c>
      <c r="AD6" s="25">
        <v>490</v>
      </c>
      <c r="AE6" s="25">
        <v>29</v>
      </c>
      <c r="AF6" s="25">
        <v>72</v>
      </c>
      <c r="AG6" s="25">
        <v>254</v>
      </c>
      <c r="AH6" s="33">
        <f t="shared" si="3"/>
        <v>0.30602409638554218</v>
      </c>
      <c r="AI6" s="34">
        <v>92</v>
      </c>
      <c r="AJ6" s="24">
        <v>4</v>
      </c>
      <c r="AK6" s="35">
        <f t="shared" si="4"/>
        <v>4.8192771084337354</v>
      </c>
      <c r="AL6" s="25">
        <v>1002</v>
      </c>
      <c r="AM6" s="19">
        <v>846</v>
      </c>
      <c r="AN6" s="36">
        <f t="shared" si="5"/>
        <v>0.20415057915057916</v>
      </c>
      <c r="AO6" s="37">
        <v>1002</v>
      </c>
    </row>
    <row r="7" spans="1:41" ht="13.8" x14ac:dyDescent="0.25">
      <c r="A7" s="14" t="s">
        <v>227</v>
      </c>
      <c r="B7" s="15">
        <v>174</v>
      </c>
      <c r="C7" s="16">
        <v>1</v>
      </c>
      <c r="D7" s="17" t="s">
        <v>249</v>
      </c>
      <c r="E7" s="18" t="s">
        <v>7</v>
      </c>
      <c r="F7" s="19">
        <v>450</v>
      </c>
      <c r="G7" s="20">
        <v>2</v>
      </c>
      <c r="H7" s="19">
        <v>495</v>
      </c>
      <c r="I7" s="19">
        <f t="shared" si="6"/>
        <v>0.27197802197802196</v>
      </c>
      <c r="J7" s="21">
        <f t="shared" si="7"/>
        <v>639.75757575757586</v>
      </c>
      <c r="K7" s="22">
        <v>152</v>
      </c>
      <c r="L7" s="19">
        <v>219</v>
      </c>
      <c r="M7" s="23">
        <f t="shared" si="8"/>
        <v>0.12032967032967033</v>
      </c>
      <c r="N7" s="24">
        <v>7359</v>
      </c>
      <c r="O7" s="22">
        <v>1</v>
      </c>
      <c r="P7" s="25">
        <v>358</v>
      </c>
      <c r="Q7" s="24">
        <f t="shared" si="9"/>
        <v>7718</v>
      </c>
      <c r="R7" s="26">
        <v>0</v>
      </c>
      <c r="S7" s="27">
        <v>7718</v>
      </c>
      <c r="T7" s="28">
        <f t="shared" si="10"/>
        <v>7718</v>
      </c>
      <c r="U7" s="29">
        <f t="shared" si="0"/>
        <v>44.356321839080458</v>
      </c>
      <c r="V7" s="24">
        <v>787</v>
      </c>
      <c r="W7" s="30">
        <f t="shared" si="1"/>
        <v>4.5229885057471266</v>
      </c>
      <c r="X7" s="31">
        <f t="shared" si="2"/>
        <v>0.10196942213008552</v>
      </c>
      <c r="Y7" s="25">
        <v>274</v>
      </c>
      <c r="Z7" s="25">
        <v>446</v>
      </c>
      <c r="AA7" s="25">
        <v>1250</v>
      </c>
      <c r="AB7" s="25">
        <v>520</v>
      </c>
      <c r="AC7" s="25">
        <v>525</v>
      </c>
      <c r="AD7" s="25">
        <v>450</v>
      </c>
      <c r="AE7" s="25">
        <v>33</v>
      </c>
      <c r="AF7" s="25">
        <v>297</v>
      </c>
      <c r="AG7" s="25">
        <v>67</v>
      </c>
      <c r="AH7" s="33">
        <f t="shared" si="3"/>
        <v>0.38505747126436779</v>
      </c>
      <c r="AI7" s="34">
        <v>120</v>
      </c>
      <c r="AJ7" s="24">
        <v>2</v>
      </c>
      <c r="AK7" s="35">
        <f t="shared" si="4"/>
        <v>11.494252873563218</v>
      </c>
      <c r="AL7" s="25">
        <v>20</v>
      </c>
      <c r="AM7" s="19">
        <v>4</v>
      </c>
      <c r="AN7" s="36">
        <f t="shared" si="5"/>
        <v>4.4444444444444444E-3</v>
      </c>
      <c r="AO7" s="37">
        <v>400</v>
      </c>
    </row>
    <row r="8" spans="1:41" ht="13.8" x14ac:dyDescent="0.25">
      <c r="A8" s="14" t="s">
        <v>226</v>
      </c>
      <c r="B8" s="15">
        <v>207</v>
      </c>
      <c r="C8" s="16">
        <v>1</v>
      </c>
      <c r="D8" s="17" t="s">
        <v>249</v>
      </c>
      <c r="E8" s="18" t="s">
        <v>7</v>
      </c>
      <c r="F8" s="19">
        <v>800</v>
      </c>
      <c r="G8" s="20">
        <v>1</v>
      </c>
      <c r="H8" s="19">
        <v>1060</v>
      </c>
      <c r="I8" s="19">
        <f t="shared" si="6"/>
        <v>0.58241758241758246</v>
      </c>
      <c r="J8" s="21">
        <f t="shared" si="7"/>
        <v>355.41509433962261</v>
      </c>
      <c r="K8" s="22">
        <v>8</v>
      </c>
      <c r="L8" s="19">
        <v>370</v>
      </c>
      <c r="M8" s="23">
        <f t="shared" si="8"/>
        <v>0.2032967032967033</v>
      </c>
      <c r="N8" s="24">
        <v>7430</v>
      </c>
      <c r="O8" s="22">
        <v>18</v>
      </c>
      <c r="P8" s="25">
        <v>818</v>
      </c>
      <c r="Q8" s="24">
        <f t="shared" si="9"/>
        <v>8266</v>
      </c>
      <c r="R8" s="26">
        <v>0</v>
      </c>
      <c r="S8" s="27">
        <v>8266</v>
      </c>
      <c r="T8" s="28">
        <f t="shared" si="10"/>
        <v>8266</v>
      </c>
      <c r="U8" s="29">
        <f t="shared" si="0"/>
        <v>39.932367149758456</v>
      </c>
      <c r="V8" s="24">
        <v>2951</v>
      </c>
      <c r="W8" s="30">
        <f t="shared" si="1"/>
        <v>14.256038647342995</v>
      </c>
      <c r="X8" s="31">
        <f t="shared" si="2"/>
        <v>0.35700459714493105</v>
      </c>
      <c r="Y8" s="25">
        <v>939</v>
      </c>
      <c r="Z8" s="25">
        <v>548</v>
      </c>
      <c r="AA8" s="25">
        <v>4650</v>
      </c>
      <c r="AB8" s="25">
        <v>7650</v>
      </c>
      <c r="AC8" s="25">
        <v>1314</v>
      </c>
      <c r="AD8" s="25">
        <v>6750</v>
      </c>
      <c r="AE8" s="25">
        <v>12</v>
      </c>
      <c r="AF8" s="25">
        <v>218</v>
      </c>
      <c r="AG8" s="25">
        <v>149</v>
      </c>
      <c r="AH8" s="33">
        <f t="shared" si="3"/>
        <v>0.71980676328502413</v>
      </c>
      <c r="AI8" s="34">
        <v>86.4</v>
      </c>
      <c r="AJ8" s="24">
        <v>13</v>
      </c>
      <c r="AK8" s="35">
        <f t="shared" si="4"/>
        <v>62.80193236714976</v>
      </c>
      <c r="AL8" s="25">
        <v>3520</v>
      </c>
      <c r="AM8" s="19">
        <v>970</v>
      </c>
      <c r="AN8" s="36">
        <f t="shared" si="5"/>
        <v>9.3269230769230771E-2</v>
      </c>
      <c r="AO8" s="37">
        <v>2500</v>
      </c>
    </row>
    <row r="9" spans="1:41" ht="13.8" x14ac:dyDescent="0.25">
      <c r="A9" s="14" t="s">
        <v>225</v>
      </c>
      <c r="B9" s="15">
        <v>379</v>
      </c>
      <c r="C9" s="16">
        <v>1</v>
      </c>
      <c r="D9" s="38" t="s">
        <v>250</v>
      </c>
      <c r="E9" s="18">
        <v>1</v>
      </c>
      <c r="F9" s="19">
        <v>1494</v>
      </c>
      <c r="G9" s="20">
        <v>2</v>
      </c>
      <c r="H9" s="19">
        <v>1475</v>
      </c>
      <c r="I9" s="19">
        <f t="shared" si="6"/>
        <v>0.81043956043956045</v>
      </c>
      <c r="J9" s="21">
        <f t="shared" si="7"/>
        <v>467.64745762711863</v>
      </c>
      <c r="K9" s="22">
        <v>5</v>
      </c>
      <c r="L9" s="19">
        <v>311</v>
      </c>
      <c r="M9" s="23">
        <f t="shared" si="8"/>
        <v>0.17087912087912088</v>
      </c>
      <c r="N9" s="24">
        <v>7356</v>
      </c>
      <c r="O9" s="22">
        <v>28</v>
      </c>
      <c r="P9" s="25">
        <v>505</v>
      </c>
      <c r="Q9" s="24">
        <f t="shared" si="9"/>
        <v>7889</v>
      </c>
      <c r="R9" s="25">
        <v>0</v>
      </c>
      <c r="S9" s="27">
        <v>7889</v>
      </c>
      <c r="T9" s="28">
        <f t="shared" si="10"/>
        <v>7889</v>
      </c>
      <c r="U9" s="29">
        <f t="shared" si="0"/>
        <v>20.815303430079155</v>
      </c>
      <c r="V9" s="24">
        <v>2343</v>
      </c>
      <c r="W9" s="30">
        <f t="shared" si="1"/>
        <v>6.1820580474934035</v>
      </c>
      <c r="X9" s="31">
        <f t="shared" si="2"/>
        <v>0.29699581696032451</v>
      </c>
      <c r="Y9" s="25">
        <v>0</v>
      </c>
      <c r="Z9" s="25">
        <v>0</v>
      </c>
      <c r="AA9" s="25">
        <v>2000</v>
      </c>
      <c r="AB9" s="25">
        <v>2000</v>
      </c>
      <c r="AC9" s="32" t="s">
        <v>145</v>
      </c>
      <c r="AD9" s="25">
        <v>200</v>
      </c>
      <c r="AE9" s="25">
        <v>2</v>
      </c>
      <c r="AF9" s="25">
        <v>31</v>
      </c>
      <c r="AG9" s="25">
        <v>90</v>
      </c>
      <c r="AH9" s="33">
        <f t="shared" si="3"/>
        <v>0.23746701846965698</v>
      </c>
      <c r="AI9" s="34">
        <v>180.3</v>
      </c>
      <c r="AJ9" s="24">
        <v>3</v>
      </c>
      <c r="AK9" s="35">
        <f t="shared" si="4"/>
        <v>7.9155672823218994</v>
      </c>
      <c r="AL9" s="25">
        <v>342</v>
      </c>
      <c r="AM9" s="19">
        <v>417.53</v>
      </c>
      <c r="AN9" s="36">
        <f t="shared" si="5"/>
        <v>9.3157072735385982E-2</v>
      </c>
      <c r="AO9" s="37">
        <v>342</v>
      </c>
    </row>
    <row r="10" spans="1:41" ht="13.8" x14ac:dyDescent="0.25">
      <c r="A10" s="14" t="s">
        <v>224</v>
      </c>
      <c r="B10" s="15">
        <v>188</v>
      </c>
      <c r="C10" s="16">
        <v>1</v>
      </c>
      <c r="D10" s="17" t="s">
        <v>251</v>
      </c>
      <c r="E10" s="18" t="s">
        <v>7</v>
      </c>
      <c r="F10" s="19">
        <v>850</v>
      </c>
      <c r="G10" s="20">
        <v>1</v>
      </c>
      <c r="H10" s="19">
        <v>850</v>
      </c>
      <c r="I10" s="19">
        <f t="shared" si="6"/>
        <v>0.46703296703296704</v>
      </c>
      <c r="J10" s="21">
        <f t="shared" si="7"/>
        <v>402.54117647058825</v>
      </c>
      <c r="K10" s="22">
        <v>36</v>
      </c>
      <c r="L10" s="19">
        <v>580</v>
      </c>
      <c r="M10" s="23">
        <f t="shared" si="8"/>
        <v>0.31868131868131866</v>
      </c>
      <c r="N10" s="24">
        <v>15055</v>
      </c>
      <c r="O10" s="22">
        <v>15</v>
      </c>
      <c r="P10" s="25">
        <v>1661</v>
      </c>
      <c r="Q10" s="24">
        <f t="shared" si="9"/>
        <v>16731</v>
      </c>
      <c r="R10" s="26">
        <v>0</v>
      </c>
      <c r="S10" s="27">
        <v>16731</v>
      </c>
      <c r="T10" s="28">
        <f t="shared" si="10"/>
        <v>16731</v>
      </c>
      <c r="U10" s="29">
        <f t="shared" si="0"/>
        <v>88.994680851063833</v>
      </c>
      <c r="V10" s="24">
        <v>5433</v>
      </c>
      <c r="W10" s="30">
        <f t="shared" si="1"/>
        <v>28.898936170212767</v>
      </c>
      <c r="X10" s="31">
        <f t="shared" si="2"/>
        <v>0.32472655549578627</v>
      </c>
      <c r="Y10" s="25">
        <v>13</v>
      </c>
      <c r="Z10" s="25">
        <v>59</v>
      </c>
      <c r="AA10" s="25">
        <v>278</v>
      </c>
      <c r="AB10" s="25">
        <v>3529</v>
      </c>
      <c r="AC10" s="25">
        <v>1274</v>
      </c>
      <c r="AD10" s="25">
        <v>304</v>
      </c>
      <c r="AE10" s="25">
        <v>12</v>
      </c>
      <c r="AF10" s="25">
        <v>159</v>
      </c>
      <c r="AG10" s="25">
        <v>147</v>
      </c>
      <c r="AH10" s="33">
        <f t="shared" si="3"/>
        <v>0.78191489361702127</v>
      </c>
      <c r="AI10" s="34">
        <v>98.6</v>
      </c>
      <c r="AJ10" s="24">
        <v>3</v>
      </c>
      <c r="AK10" s="35">
        <f t="shared" si="4"/>
        <v>15.957446808510639</v>
      </c>
      <c r="AL10" s="25">
        <v>1007</v>
      </c>
      <c r="AM10" s="19">
        <v>1007</v>
      </c>
      <c r="AN10" s="36">
        <f t="shared" si="5"/>
        <v>0.39490196078431372</v>
      </c>
      <c r="AO10" s="37">
        <v>1007</v>
      </c>
    </row>
    <row r="11" spans="1:41" ht="13.8" x14ac:dyDescent="0.25">
      <c r="A11" s="14" t="s">
        <v>223</v>
      </c>
      <c r="B11" s="15">
        <v>2990</v>
      </c>
      <c r="C11" s="16">
        <v>1</v>
      </c>
      <c r="D11" s="17" t="s">
        <v>252</v>
      </c>
      <c r="E11" s="18" t="s">
        <v>7</v>
      </c>
      <c r="F11" s="19">
        <v>1925</v>
      </c>
      <c r="G11" s="20">
        <v>4</v>
      </c>
      <c r="H11" s="19">
        <v>5876</v>
      </c>
      <c r="I11" s="19">
        <f t="shared" si="6"/>
        <v>3.2285714285714286</v>
      </c>
      <c r="J11" s="21">
        <f t="shared" si="7"/>
        <v>926.10619469026551</v>
      </c>
      <c r="K11" s="22">
        <v>44</v>
      </c>
      <c r="L11" s="19">
        <v>814</v>
      </c>
      <c r="M11" s="23">
        <f t="shared" si="8"/>
        <v>0.44725274725274727</v>
      </c>
      <c r="N11" s="24">
        <v>22642</v>
      </c>
      <c r="O11" s="22">
        <v>44</v>
      </c>
      <c r="P11" s="25">
        <v>1127</v>
      </c>
      <c r="Q11" s="24">
        <f t="shared" si="9"/>
        <v>23813</v>
      </c>
      <c r="R11" s="25">
        <v>0</v>
      </c>
      <c r="S11" s="27">
        <v>23813</v>
      </c>
      <c r="T11" s="28">
        <f t="shared" si="10"/>
        <v>23813</v>
      </c>
      <c r="U11" s="29">
        <f t="shared" si="0"/>
        <v>7.9642140468227423</v>
      </c>
      <c r="V11" s="24">
        <v>35311</v>
      </c>
      <c r="W11" s="30">
        <f t="shared" si="1"/>
        <v>11.809698996655518</v>
      </c>
      <c r="X11" s="31">
        <f t="shared" si="2"/>
        <v>1.4828455045563347</v>
      </c>
      <c r="Y11" s="25">
        <v>8921</v>
      </c>
      <c r="Z11" s="25">
        <v>6131</v>
      </c>
      <c r="AA11" s="25">
        <v>7500</v>
      </c>
      <c r="AB11" s="25">
        <v>17310</v>
      </c>
      <c r="AC11" s="25">
        <v>6197</v>
      </c>
      <c r="AD11" s="25">
        <v>5000</v>
      </c>
      <c r="AE11" s="25">
        <v>89</v>
      </c>
      <c r="AF11" s="25">
        <v>1239</v>
      </c>
      <c r="AG11" s="25">
        <v>1711</v>
      </c>
      <c r="AH11" s="33">
        <f t="shared" si="3"/>
        <v>0.5722408026755853</v>
      </c>
      <c r="AI11" s="34">
        <v>460</v>
      </c>
      <c r="AJ11" s="24">
        <v>10</v>
      </c>
      <c r="AK11" s="35">
        <f t="shared" si="4"/>
        <v>3.3444816053511706</v>
      </c>
      <c r="AL11" s="25">
        <v>2049</v>
      </c>
      <c r="AM11" s="19">
        <v>0</v>
      </c>
      <c r="AN11" s="36">
        <f t="shared" si="5"/>
        <v>0</v>
      </c>
      <c r="AO11" s="37">
        <v>2049</v>
      </c>
    </row>
    <row r="12" spans="1:41" ht="13.8" x14ac:dyDescent="0.25">
      <c r="A12" s="14" t="s">
        <v>222</v>
      </c>
      <c r="B12" s="15">
        <v>7662</v>
      </c>
      <c r="C12" s="16">
        <v>3</v>
      </c>
      <c r="D12" s="17" t="s">
        <v>252</v>
      </c>
      <c r="E12" s="18">
        <v>3</v>
      </c>
      <c r="F12" s="19">
        <v>2168.5</v>
      </c>
      <c r="G12" s="39">
        <v>3</v>
      </c>
      <c r="H12" s="19">
        <v>1793.5</v>
      </c>
      <c r="I12" s="19">
        <f t="shared" si="6"/>
        <v>0.98543956043956049</v>
      </c>
      <c r="J12" s="21">
        <f t="shared" si="7"/>
        <v>7775.2104822971842</v>
      </c>
      <c r="K12" s="22">
        <v>28</v>
      </c>
      <c r="L12" s="19">
        <v>653</v>
      </c>
      <c r="M12" s="23">
        <f t="shared" si="8"/>
        <v>0.35879120879120879</v>
      </c>
      <c r="N12" s="24">
        <v>40311</v>
      </c>
      <c r="O12" s="22">
        <v>40</v>
      </c>
      <c r="P12" s="25">
        <v>1982</v>
      </c>
      <c r="Q12" s="24">
        <f t="shared" si="9"/>
        <v>42333</v>
      </c>
      <c r="R12" s="25">
        <v>0</v>
      </c>
      <c r="S12" s="27">
        <v>42333</v>
      </c>
      <c r="T12" s="28">
        <f t="shared" si="10"/>
        <v>42333</v>
      </c>
      <c r="U12" s="29">
        <f t="shared" si="0"/>
        <v>5.5250587314017228</v>
      </c>
      <c r="V12" s="24">
        <v>8444</v>
      </c>
      <c r="W12" s="30">
        <f t="shared" si="1"/>
        <v>1.1020621247716</v>
      </c>
      <c r="X12" s="31">
        <f t="shared" si="2"/>
        <v>0.19946613752864195</v>
      </c>
      <c r="Y12" s="25">
        <v>3565</v>
      </c>
      <c r="Z12" s="25">
        <v>4734</v>
      </c>
      <c r="AA12" s="25">
        <v>1860</v>
      </c>
      <c r="AB12" s="25">
        <v>5020</v>
      </c>
      <c r="AC12" s="25">
        <v>895</v>
      </c>
      <c r="AD12" s="25">
        <v>780</v>
      </c>
      <c r="AE12" s="25">
        <v>54</v>
      </c>
      <c r="AF12" s="25">
        <v>618</v>
      </c>
      <c r="AG12" s="25">
        <v>366</v>
      </c>
      <c r="AH12" s="33">
        <f t="shared" si="3"/>
        <v>4.7768206734534066E-2</v>
      </c>
      <c r="AI12" s="19">
        <v>537.5</v>
      </c>
      <c r="AJ12" s="24">
        <v>11</v>
      </c>
      <c r="AK12" s="35">
        <f t="shared" si="4"/>
        <v>1.4356564865570347</v>
      </c>
      <c r="AL12" s="25">
        <v>6296</v>
      </c>
      <c r="AM12" s="19">
        <v>2224</v>
      </c>
      <c r="AN12" s="36">
        <f t="shared" si="5"/>
        <v>9.3235793489425026E-2</v>
      </c>
      <c r="AO12" s="37">
        <v>2332</v>
      </c>
    </row>
    <row r="13" spans="1:41" ht="13.8" x14ac:dyDescent="0.25">
      <c r="A13" s="14" t="s">
        <v>221</v>
      </c>
      <c r="B13" s="15">
        <v>9386</v>
      </c>
      <c r="C13" s="16">
        <v>1</v>
      </c>
      <c r="D13" s="17" t="s">
        <v>247</v>
      </c>
      <c r="E13" s="18" t="s">
        <v>7</v>
      </c>
      <c r="F13" s="19">
        <v>2950</v>
      </c>
      <c r="G13" s="20">
        <v>11</v>
      </c>
      <c r="H13" s="19">
        <v>14508</v>
      </c>
      <c r="I13" s="19">
        <f t="shared" si="6"/>
        <v>7.9714285714285715</v>
      </c>
      <c r="J13" s="21">
        <f t="shared" si="7"/>
        <v>1177.4551971326164</v>
      </c>
      <c r="K13" s="22">
        <v>16</v>
      </c>
      <c r="L13" s="19">
        <v>150</v>
      </c>
      <c r="M13" s="23">
        <f t="shared" si="8"/>
        <v>8.2417582417582416E-2</v>
      </c>
      <c r="N13" s="24">
        <v>36538</v>
      </c>
      <c r="O13" s="22">
        <v>130</v>
      </c>
      <c r="P13" s="25">
        <v>5386</v>
      </c>
      <c r="Q13" s="24">
        <f t="shared" si="9"/>
        <v>42054</v>
      </c>
      <c r="R13" s="26">
        <v>0</v>
      </c>
      <c r="S13" s="27">
        <v>42054</v>
      </c>
      <c r="T13" s="28">
        <f t="shared" si="10"/>
        <v>42054</v>
      </c>
      <c r="U13" s="29">
        <f t="shared" si="0"/>
        <v>4.4805028766247599</v>
      </c>
      <c r="V13" s="24">
        <v>77144</v>
      </c>
      <c r="W13" s="30">
        <f t="shared" si="1"/>
        <v>8.2190496484125291</v>
      </c>
      <c r="X13" s="31">
        <f t="shared" si="2"/>
        <v>1.8344033861226043</v>
      </c>
      <c r="Y13" s="32" t="s">
        <v>145</v>
      </c>
      <c r="Z13" s="32" t="s">
        <v>145</v>
      </c>
      <c r="AA13" s="25">
        <v>75968</v>
      </c>
      <c r="AB13" s="25">
        <v>134775</v>
      </c>
      <c r="AC13" s="32" t="s">
        <v>145</v>
      </c>
      <c r="AD13" s="25">
        <v>32971</v>
      </c>
      <c r="AE13" s="25">
        <v>440</v>
      </c>
      <c r="AF13" s="25">
        <v>7857</v>
      </c>
      <c r="AG13" s="25">
        <v>3366</v>
      </c>
      <c r="AH13" s="33">
        <f t="shared" si="3"/>
        <v>0.35861922011506497</v>
      </c>
      <c r="AI13" s="34">
        <v>601</v>
      </c>
      <c r="AJ13" s="24">
        <v>10</v>
      </c>
      <c r="AK13" s="35">
        <f t="shared" si="4"/>
        <v>1.0654165778819518</v>
      </c>
      <c r="AL13" s="25">
        <v>45987</v>
      </c>
      <c r="AM13" s="19">
        <v>23675</v>
      </c>
      <c r="AN13" s="36">
        <f t="shared" si="5"/>
        <v>0.80254237288135588</v>
      </c>
      <c r="AO13" s="37">
        <v>45987</v>
      </c>
    </row>
    <row r="14" spans="1:41" ht="13.8" x14ac:dyDescent="0.25">
      <c r="A14" s="14" t="s">
        <v>220</v>
      </c>
      <c r="B14" s="15">
        <v>960</v>
      </c>
      <c r="C14" s="16">
        <v>1</v>
      </c>
      <c r="D14" s="17" t="s">
        <v>251</v>
      </c>
      <c r="E14" s="18" t="s">
        <v>7</v>
      </c>
      <c r="F14" s="19">
        <v>1075</v>
      </c>
      <c r="G14" s="20">
        <v>5</v>
      </c>
      <c r="H14" s="19">
        <v>1200</v>
      </c>
      <c r="I14" s="19">
        <f t="shared" si="6"/>
        <v>0.65934065934065933</v>
      </c>
      <c r="J14" s="21">
        <f t="shared" si="7"/>
        <v>1456</v>
      </c>
      <c r="K14" s="22">
        <v>5</v>
      </c>
      <c r="L14" s="19">
        <v>70</v>
      </c>
      <c r="M14" s="23">
        <f t="shared" si="8"/>
        <v>3.8461538461538464E-2</v>
      </c>
      <c r="N14" s="24">
        <v>10151</v>
      </c>
      <c r="O14" s="22">
        <v>12</v>
      </c>
      <c r="P14" s="25">
        <v>1073</v>
      </c>
      <c r="Q14" s="24">
        <f t="shared" si="9"/>
        <v>11236</v>
      </c>
      <c r="R14" s="25">
        <v>0</v>
      </c>
      <c r="S14" s="27">
        <v>11236</v>
      </c>
      <c r="T14" s="28">
        <f t="shared" si="10"/>
        <v>11236</v>
      </c>
      <c r="U14" s="29">
        <f t="shared" si="0"/>
        <v>11.704166666666667</v>
      </c>
      <c r="V14" s="24">
        <v>10995</v>
      </c>
      <c r="W14" s="30">
        <f t="shared" si="1"/>
        <v>11.453125</v>
      </c>
      <c r="X14" s="31">
        <f t="shared" si="2"/>
        <v>0.97855108579565686</v>
      </c>
      <c r="Y14" s="25">
        <v>2230</v>
      </c>
      <c r="Z14" s="25">
        <v>3084</v>
      </c>
      <c r="AA14" s="25">
        <v>774</v>
      </c>
      <c r="AB14" s="25">
        <v>5186</v>
      </c>
      <c r="AC14" s="25">
        <v>2389</v>
      </c>
      <c r="AD14" s="25">
        <v>350</v>
      </c>
      <c r="AE14" s="25">
        <v>60</v>
      </c>
      <c r="AF14" s="25">
        <v>1602</v>
      </c>
      <c r="AG14" s="25">
        <v>340</v>
      </c>
      <c r="AH14" s="33">
        <f t="shared" si="3"/>
        <v>0.35416666666666669</v>
      </c>
      <c r="AI14" s="34">
        <v>151.19999999999999</v>
      </c>
      <c r="AJ14" s="24">
        <v>2</v>
      </c>
      <c r="AK14" s="35">
        <f t="shared" si="4"/>
        <v>2.0833333333333335</v>
      </c>
      <c r="AL14" s="25">
        <v>782</v>
      </c>
      <c r="AM14" s="19">
        <v>782</v>
      </c>
      <c r="AN14" s="36">
        <f t="shared" si="5"/>
        <v>0.36372093023255814</v>
      </c>
      <c r="AO14" s="37">
        <v>782</v>
      </c>
    </row>
    <row r="15" spans="1:41" ht="13.8" x14ac:dyDescent="0.25">
      <c r="A15" s="14" t="s">
        <v>219</v>
      </c>
      <c r="B15" s="15">
        <f>4432+6096</f>
        <v>10528</v>
      </c>
      <c r="C15" s="16">
        <v>2</v>
      </c>
      <c r="D15" s="17" t="s">
        <v>248</v>
      </c>
      <c r="E15" s="18">
        <v>2</v>
      </c>
      <c r="F15" s="19">
        <v>3920</v>
      </c>
      <c r="G15" s="39">
        <v>19</v>
      </c>
      <c r="H15" s="19">
        <v>12725</v>
      </c>
      <c r="I15" s="19">
        <f t="shared" si="6"/>
        <v>6.9917582417582418</v>
      </c>
      <c r="J15" s="21">
        <f t="shared" si="7"/>
        <v>1505.7728880157172</v>
      </c>
      <c r="K15" s="22">
        <v>98</v>
      </c>
      <c r="L15" s="19">
        <v>1016</v>
      </c>
      <c r="M15" s="23">
        <f t="shared" si="8"/>
        <v>0.55824175824175826</v>
      </c>
      <c r="N15" s="24">
        <v>55363</v>
      </c>
      <c r="O15" s="22">
        <v>130</v>
      </c>
      <c r="P15" s="25">
        <v>2385</v>
      </c>
      <c r="Q15" s="24">
        <f t="shared" si="9"/>
        <v>57878</v>
      </c>
      <c r="R15" s="25">
        <v>0</v>
      </c>
      <c r="S15" s="27">
        <v>57878</v>
      </c>
      <c r="T15" s="28">
        <f t="shared" si="10"/>
        <v>57878</v>
      </c>
      <c r="U15" s="29">
        <f t="shared" si="0"/>
        <v>5.4975303951367778</v>
      </c>
      <c r="V15" s="24">
        <v>89698</v>
      </c>
      <c r="W15" s="30">
        <f t="shared" si="1"/>
        <v>8.5199468085106389</v>
      </c>
      <c r="X15" s="31">
        <f t="shared" si="2"/>
        <v>1.549777117384844</v>
      </c>
      <c r="Y15" s="25">
        <v>17452</v>
      </c>
      <c r="Z15" s="25">
        <v>16374</v>
      </c>
      <c r="AA15" s="25">
        <v>4878</v>
      </c>
      <c r="AB15" s="25">
        <v>39735</v>
      </c>
      <c r="AC15" s="25">
        <v>7273</v>
      </c>
      <c r="AD15" s="25">
        <v>375</v>
      </c>
      <c r="AE15" s="25">
        <v>731</v>
      </c>
      <c r="AF15" s="25">
        <v>3928</v>
      </c>
      <c r="AG15" s="25">
        <v>5153</v>
      </c>
      <c r="AH15" s="33">
        <f t="shared" si="3"/>
        <v>0.4894566869300912</v>
      </c>
      <c r="AI15" s="19">
        <v>831.5</v>
      </c>
      <c r="AJ15" s="24">
        <v>15</v>
      </c>
      <c r="AK15" s="35">
        <f t="shared" si="4"/>
        <v>1.4247720364741641</v>
      </c>
      <c r="AL15" s="25">
        <v>4954</v>
      </c>
      <c r="AM15" s="19">
        <v>5223.5</v>
      </c>
      <c r="AN15" s="36">
        <f t="shared" si="5"/>
        <v>8.8835034013605443E-2</v>
      </c>
      <c r="AO15" s="37">
        <v>5855</v>
      </c>
    </row>
    <row r="16" spans="1:41" ht="13.8" x14ac:dyDescent="0.25">
      <c r="A16" s="14" t="s">
        <v>218</v>
      </c>
      <c r="B16" s="15">
        <v>873</v>
      </c>
      <c r="C16" s="16">
        <v>1</v>
      </c>
      <c r="D16" s="17" t="s">
        <v>249</v>
      </c>
      <c r="E16" s="18" t="s">
        <v>7</v>
      </c>
      <c r="F16" s="19">
        <v>1367.5</v>
      </c>
      <c r="G16" s="20">
        <v>2</v>
      </c>
      <c r="H16" s="19">
        <v>1413</v>
      </c>
      <c r="I16" s="19">
        <f t="shared" si="6"/>
        <v>0.77637362637362639</v>
      </c>
      <c r="J16" s="21">
        <f t="shared" si="7"/>
        <v>1124.4585987261146</v>
      </c>
      <c r="K16" s="22">
        <v>12</v>
      </c>
      <c r="L16" s="19">
        <v>860</v>
      </c>
      <c r="M16" s="23">
        <f t="shared" si="8"/>
        <v>0.47252747252747251</v>
      </c>
      <c r="N16" s="24">
        <v>8890</v>
      </c>
      <c r="O16" s="22">
        <v>10</v>
      </c>
      <c r="P16" s="25">
        <v>531</v>
      </c>
      <c r="Q16" s="24">
        <f t="shared" si="9"/>
        <v>9431</v>
      </c>
      <c r="R16" s="26">
        <v>0</v>
      </c>
      <c r="S16" s="27">
        <v>9431</v>
      </c>
      <c r="T16" s="28">
        <f t="shared" si="10"/>
        <v>9431</v>
      </c>
      <c r="U16" s="29">
        <f t="shared" si="0"/>
        <v>10.802978235967927</v>
      </c>
      <c r="V16" s="24">
        <v>10434</v>
      </c>
      <c r="W16" s="30">
        <f t="shared" si="1"/>
        <v>11.951890034364261</v>
      </c>
      <c r="X16" s="31">
        <f t="shared" si="2"/>
        <v>1.106351394337822</v>
      </c>
      <c r="Y16" s="25">
        <v>4208</v>
      </c>
      <c r="Z16" s="25">
        <v>1787</v>
      </c>
      <c r="AA16" s="25">
        <v>11</v>
      </c>
      <c r="AB16" s="25">
        <v>10891</v>
      </c>
      <c r="AC16" s="25">
        <v>4994</v>
      </c>
      <c r="AD16" s="25">
        <v>13250</v>
      </c>
      <c r="AE16" s="25">
        <v>110</v>
      </c>
      <c r="AF16" s="25">
        <v>1231</v>
      </c>
      <c r="AG16" s="25">
        <v>373</v>
      </c>
      <c r="AH16" s="33">
        <f t="shared" si="3"/>
        <v>0.42726231386025199</v>
      </c>
      <c r="AI16" s="34">
        <v>147.5</v>
      </c>
      <c r="AJ16" s="24">
        <v>6</v>
      </c>
      <c r="AK16" s="35">
        <f t="shared" si="4"/>
        <v>6.8728522336769755</v>
      </c>
      <c r="AL16" s="25">
        <v>1300</v>
      </c>
      <c r="AM16" s="19">
        <v>1200</v>
      </c>
      <c r="AN16" s="36">
        <f t="shared" si="5"/>
        <v>0.14625228519195613</v>
      </c>
      <c r="AO16" s="37">
        <v>1250</v>
      </c>
    </row>
    <row r="17" spans="1:41" ht="13.8" x14ac:dyDescent="0.25">
      <c r="A17" s="14" t="s">
        <v>217</v>
      </c>
      <c r="B17" s="15">
        <v>1282</v>
      </c>
      <c r="C17" s="16">
        <v>1</v>
      </c>
      <c r="D17" s="17" t="s">
        <v>253</v>
      </c>
      <c r="E17" s="18" t="s">
        <v>7</v>
      </c>
      <c r="F17" s="19">
        <v>1200</v>
      </c>
      <c r="G17" s="20">
        <v>2</v>
      </c>
      <c r="H17" s="19">
        <v>1820</v>
      </c>
      <c r="I17" s="19">
        <f t="shared" si="6"/>
        <v>1</v>
      </c>
      <c r="J17" s="21">
        <f t="shared" si="7"/>
        <v>1282</v>
      </c>
      <c r="K17" s="22">
        <v>29</v>
      </c>
      <c r="L17" s="19">
        <v>831</v>
      </c>
      <c r="M17" s="23">
        <f t="shared" si="8"/>
        <v>0.45659340659340658</v>
      </c>
      <c r="N17" s="24">
        <v>16095</v>
      </c>
      <c r="O17" s="22">
        <v>0</v>
      </c>
      <c r="P17" s="25">
        <v>1137</v>
      </c>
      <c r="Q17" s="24">
        <f t="shared" si="9"/>
        <v>17232</v>
      </c>
      <c r="R17" s="40">
        <v>0</v>
      </c>
      <c r="S17" s="27">
        <v>72346</v>
      </c>
      <c r="T17" s="28">
        <f t="shared" si="10"/>
        <v>17232</v>
      </c>
      <c r="U17" s="29">
        <f t="shared" si="0"/>
        <v>13.441497659906396</v>
      </c>
      <c r="V17" s="24">
        <v>17124</v>
      </c>
      <c r="W17" s="30">
        <f t="shared" si="1"/>
        <v>13.357254290171607</v>
      </c>
      <c r="X17" s="31">
        <f t="shared" si="2"/>
        <v>0.99373259052924789</v>
      </c>
      <c r="Y17" s="25">
        <v>42</v>
      </c>
      <c r="Z17" s="32" t="s">
        <v>145</v>
      </c>
      <c r="AA17" s="25">
        <v>826</v>
      </c>
      <c r="AB17" s="25">
        <v>7020</v>
      </c>
      <c r="AC17" s="25">
        <v>2781</v>
      </c>
      <c r="AD17" s="25">
        <v>2000</v>
      </c>
      <c r="AE17" s="25">
        <v>20</v>
      </c>
      <c r="AF17" s="25">
        <v>125</v>
      </c>
      <c r="AG17" s="25">
        <v>282</v>
      </c>
      <c r="AH17" s="33">
        <f t="shared" si="3"/>
        <v>0.21996879875195008</v>
      </c>
      <c r="AI17" s="34">
        <v>225</v>
      </c>
      <c r="AJ17" s="24">
        <v>8</v>
      </c>
      <c r="AK17" s="35">
        <f t="shared" si="4"/>
        <v>6.2402496099843994</v>
      </c>
      <c r="AL17" s="25">
        <v>2553</v>
      </c>
      <c r="AM17" s="19">
        <v>2377</v>
      </c>
      <c r="AN17" s="36">
        <f t="shared" si="5"/>
        <v>0.24760416666666665</v>
      </c>
      <c r="AO17" s="37">
        <v>2750</v>
      </c>
    </row>
    <row r="18" spans="1:41" ht="13.8" x14ac:dyDescent="0.25">
      <c r="A18" s="14" t="s">
        <v>216</v>
      </c>
      <c r="B18" s="15">
        <v>403</v>
      </c>
      <c r="C18" s="16">
        <v>1</v>
      </c>
      <c r="D18" s="17" t="s">
        <v>249</v>
      </c>
      <c r="E18" s="18" t="s">
        <v>7</v>
      </c>
      <c r="F18" s="19">
        <v>1250</v>
      </c>
      <c r="G18" s="20">
        <v>5</v>
      </c>
      <c r="H18" s="19">
        <v>1250</v>
      </c>
      <c r="I18" s="19">
        <f t="shared" si="6"/>
        <v>0.68681318681318682</v>
      </c>
      <c r="J18" s="21">
        <f t="shared" si="7"/>
        <v>586.76800000000003</v>
      </c>
      <c r="K18" s="22">
        <v>18</v>
      </c>
      <c r="L18" s="19">
        <v>114</v>
      </c>
      <c r="M18" s="23">
        <f t="shared" si="8"/>
        <v>6.2637362637362637E-2</v>
      </c>
      <c r="N18" s="24">
        <v>4937</v>
      </c>
      <c r="O18" s="22">
        <v>4</v>
      </c>
      <c r="P18" s="25">
        <v>279</v>
      </c>
      <c r="Q18" s="24">
        <f t="shared" si="9"/>
        <v>5220</v>
      </c>
      <c r="R18" s="26">
        <v>0</v>
      </c>
      <c r="S18" s="27">
        <v>5220</v>
      </c>
      <c r="T18" s="28">
        <f t="shared" si="10"/>
        <v>5220</v>
      </c>
      <c r="U18" s="29">
        <f t="shared" si="0"/>
        <v>12.952853598014888</v>
      </c>
      <c r="V18" s="24">
        <v>2265</v>
      </c>
      <c r="W18" s="30">
        <f t="shared" si="1"/>
        <v>5.6203473945409428</v>
      </c>
      <c r="X18" s="31">
        <f t="shared" si="2"/>
        <v>0.43390804597701149</v>
      </c>
      <c r="Y18" s="25">
        <v>1578</v>
      </c>
      <c r="Z18" s="25">
        <v>1264</v>
      </c>
      <c r="AA18" s="25">
        <v>150</v>
      </c>
      <c r="AB18" s="25">
        <v>1100</v>
      </c>
      <c r="AC18" s="25">
        <v>617</v>
      </c>
      <c r="AD18" s="25">
        <v>100</v>
      </c>
      <c r="AE18" s="25">
        <v>4</v>
      </c>
      <c r="AF18" s="25">
        <v>73</v>
      </c>
      <c r="AG18" s="25">
        <v>168</v>
      </c>
      <c r="AH18" s="33">
        <f t="shared" si="3"/>
        <v>0.41687344913151364</v>
      </c>
      <c r="AI18" s="34">
        <v>68</v>
      </c>
      <c r="AJ18" s="24">
        <v>2</v>
      </c>
      <c r="AK18" s="35">
        <f t="shared" si="4"/>
        <v>4.9627791563275432</v>
      </c>
      <c r="AL18" s="25">
        <v>75</v>
      </c>
      <c r="AM18" s="19">
        <v>75</v>
      </c>
      <c r="AN18" s="36">
        <f t="shared" si="5"/>
        <v>0.03</v>
      </c>
      <c r="AO18" s="37">
        <v>75</v>
      </c>
    </row>
    <row r="19" spans="1:41" ht="13.8" x14ac:dyDescent="0.25">
      <c r="A19" s="14" t="s">
        <v>215</v>
      </c>
      <c r="B19" s="15">
        <v>16768</v>
      </c>
      <c r="C19" s="16">
        <v>1</v>
      </c>
      <c r="D19" s="17" t="s">
        <v>248</v>
      </c>
      <c r="E19" s="18" t="s">
        <v>7</v>
      </c>
      <c r="F19" s="19">
        <v>3014</v>
      </c>
      <c r="G19" s="20">
        <v>18</v>
      </c>
      <c r="H19" s="19">
        <v>13892</v>
      </c>
      <c r="I19" s="19">
        <f t="shared" si="6"/>
        <v>7.6329670329670334</v>
      </c>
      <c r="J19" s="21">
        <f t="shared" si="7"/>
        <v>2196.7866397926864</v>
      </c>
      <c r="K19" s="22">
        <v>171</v>
      </c>
      <c r="L19" s="19">
        <v>1228</v>
      </c>
      <c r="M19" s="23">
        <f t="shared" si="8"/>
        <v>0.67472527472527477</v>
      </c>
      <c r="N19" s="24">
        <v>26614</v>
      </c>
      <c r="O19" s="22">
        <v>37</v>
      </c>
      <c r="P19" s="25">
        <v>2483</v>
      </c>
      <c r="Q19" s="24">
        <f t="shared" si="9"/>
        <v>29134</v>
      </c>
      <c r="R19" s="26">
        <v>0</v>
      </c>
      <c r="S19" s="27">
        <v>29134</v>
      </c>
      <c r="T19" s="28">
        <f t="shared" si="10"/>
        <v>29134</v>
      </c>
      <c r="U19" s="29">
        <f t="shared" si="0"/>
        <v>1.7374761450381679</v>
      </c>
      <c r="V19" s="24">
        <v>94141</v>
      </c>
      <c r="W19" s="30">
        <f t="shared" si="1"/>
        <v>5.6143249045801529</v>
      </c>
      <c r="X19" s="31">
        <f t="shared" si="2"/>
        <v>3.2313104963273154</v>
      </c>
      <c r="Y19" s="25">
        <v>25373</v>
      </c>
      <c r="Z19" s="25">
        <v>7719</v>
      </c>
      <c r="AA19" s="25">
        <v>10100</v>
      </c>
      <c r="AB19" s="25">
        <v>49100</v>
      </c>
      <c r="AC19" s="25">
        <v>34112</v>
      </c>
      <c r="AD19" s="25">
        <v>8900</v>
      </c>
      <c r="AE19" s="25">
        <v>484</v>
      </c>
      <c r="AF19" s="25">
        <v>7065</v>
      </c>
      <c r="AG19" s="25">
        <v>7940</v>
      </c>
      <c r="AH19" s="33">
        <f t="shared" si="3"/>
        <v>0.47352099236641221</v>
      </c>
      <c r="AI19" s="34">
        <v>670</v>
      </c>
      <c r="AJ19" s="24">
        <v>9</v>
      </c>
      <c r="AK19" s="35">
        <f t="shared" si="4"/>
        <v>0.5367366412213741</v>
      </c>
      <c r="AL19" s="25">
        <v>6785</v>
      </c>
      <c r="AM19" s="19">
        <v>6785</v>
      </c>
      <c r="AN19" s="36">
        <f t="shared" si="5"/>
        <v>0.25012902750129029</v>
      </c>
      <c r="AO19" s="37">
        <v>6785</v>
      </c>
    </row>
    <row r="20" spans="1:41" ht="13.8" x14ac:dyDescent="0.25">
      <c r="A20" s="14" t="s">
        <v>214</v>
      </c>
      <c r="B20" s="15">
        <v>2365</v>
      </c>
      <c r="C20" s="16">
        <v>1</v>
      </c>
      <c r="D20" s="17" t="s">
        <v>254</v>
      </c>
      <c r="E20" s="18" t="s">
        <v>7</v>
      </c>
      <c r="F20" s="19">
        <v>2250</v>
      </c>
      <c r="G20" s="20">
        <v>7</v>
      </c>
      <c r="H20" s="19">
        <v>6151</v>
      </c>
      <c r="I20" s="19">
        <f t="shared" si="6"/>
        <v>3.3796703296703297</v>
      </c>
      <c r="J20" s="21">
        <f t="shared" si="7"/>
        <v>699.77239473256384</v>
      </c>
      <c r="K20" s="22">
        <v>45</v>
      </c>
      <c r="L20" s="19">
        <v>276</v>
      </c>
      <c r="M20" s="23">
        <f t="shared" si="8"/>
        <v>0.15164835164835164</v>
      </c>
      <c r="N20" s="24">
        <v>22475</v>
      </c>
      <c r="O20" s="22">
        <v>37</v>
      </c>
      <c r="P20" s="25">
        <v>1743</v>
      </c>
      <c r="Q20" s="24">
        <f t="shared" si="9"/>
        <v>24255</v>
      </c>
      <c r="R20" s="26">
        <v>0</v>
      </c>
      <c r="S20" s="27">
        <v>24255</v>
      </c>
      <c r="T20" s="28">
        <f t="shared" si="10"/>
        <v>24255</v>
      </c>
      <c r="U20" s="29">
        <f t="shared" si="0"/>
        <v>10.255813953488373</v>
      </c>
      <c r="V20" s="24">
        <v>29423</v>
      </c>
      <c r="W20" s="30">
        <f t="shared" si="1"/>
        <v>12.441014799154335</v>
      </c>
      <c r="X20" s="31">
        <f t="shared" si="2"/>
        <v>1.2130694702123272</v>
      </c>
      <c r="Y20" s="25">
        <v>7703</v>
      </c>
      <c r="Z20" s="25">
        <v>7606</v>
      </c>
      <c r="AA20" s="25">
        <v>2200</v>
      </c>
      <c r="AB20" s="25">
        <v>19050</v>
      </c>
      <c r="AC20" s="25">
        <v>4757</v>
      </c>
      <c r="AD20" s="25">
        <v>700</v>
      </c>
      <c r="AE20" s="25">
        <v>103</v>
      </c>
      <c r="AF20" s="25">
        <v>842</v>
      </c>
      <c r="AG20" s="25">
        <v>1034</v>
      </c>
      <c r="AH20" s="33">
        <f t="shared" si="3"/>
        <v>0.43720930232558142</v>
      </c>
      <c r="AI20" s="34">
        <v>540</v>
      </c>
      <c r="AJ20" s="24">
        <v>6</v>
      </c>
      <c r="AK20" s="35">
        <f t="shared" si="4"/>
        <v>2.536997885835095</v>
      </c>
      <c r="AL20" s="25">
        <v>2150</v>
      </c>
      <c r="AM20" s="19">
        <v>1075</v>
      </c>
      <c r="AN20" s="36">
        <f t="shared" si="5"/>
        <v>7.9629629629629634E-2</v>
      </c>
      <c r="AO20" s="37">
        <v>362</v>
      </c>
    </row>
    <row r="21" spans="1:41" ht="13.8" x14ac:dyDescent="0.25">
      <c r="A21" s="14" t="s">
        <v>213</v>
      </c>
      <c r="B21" s="15">
        <v>785</v>
      </c>
      <c r="C21" s="16">
        <v>1</v>
      </c>
      <c r="D21" s="17" t="s">
        <v>247</v>
      </c>
      <c r="E21" s="18" t="s">
        <v>7</v>
      </c>
      <c r="F21" s="19">
        <v>1400</v>
      </c>
      <c r="G21" s="20">
        <v>2</v>
      </c>
      <c r="H21" s="19">
        <v>1892</v>
      </c>
      <c r="I21" s="19">
        <f t="shared" si="6"/>
        <v>1.0395604395604396</v>
      </c>
      <c r="J21" s="21">
        <f t="shared" si="7"/>
        <v>755.12684989429169</v>
      </c>
      <c r="K21" s="22">
        <v>31</v>
      </c>
      <c r="L21" s="19">
        <v>800</v>
      </c>
      <c r="M21" s="23">
        <f t="shared" si="8"/>
        <v>0.43956043956043955</v>
      </c>
      <c r="N21" s="24">
        <v>6442</v>
      </c>
      <c r="O21" s="22">
        <v>14</v>
      </c>
      <c r="P21" s="25">
        <v>1324</v>
      </c>
      <c r="Q21" s="24">
        <f t="shared" si="9"/>
        <v>7780</v>
      </c>
      <c r="R21" s="26">
        <v>0</v>
      </c>
      <c r="S21" s="27">
        <v>7780</v>
      </c>
      <c r="T21" s="28">
        <f t="shared" si="10"/>
        <v>7780</v>
      </c>
      <c r="U21" s="29">
        <f t="shared" si="0"/>
        <v>9.9108280254777075</v>
      </c>
      <c r="V21" s="24">
        <v>9904</v>
      </c>
      <c r="W21" s="30">
        <f t="shared" si="1"/>
        <v>12.616560509554141</v>
      </c>
      <c r="X21" s="31">
        <f t="shared" si="2"/>
        <v>1.2730077120822623</v>
      </c>
      <c r="Y21" s="25">
        <v>4423</v>
      </c>
      <c r="Z21" s="25">
        <v>3670</v>
      </c>
      <c r="AA21" s="25">
        <v>820</v>
      </c>
      <c r="AB21" s="25">
        <v>5922</v>
      </c>
      <c r="AC21" s="25">
        <v>4763</v>
      </c>
      <c r="AD21" s="25">
        <v>6857</v>
      </c>
      <c r="AE21" s="25">
        <v>160</v>
      </c>
      <c r="AF21" s="25">
        <v>1121</v>
      </c>
      <c r="AG21" s="25">
        <v>450</v>
      </c>
      <c r="AH21" s="33">
        <f t="shared" si="3"/>
        <v>0.57324840764331209</v>
      </c>
      <c r="AI21" s="34">
        <v>107</v>
      </c>
      <c r="AJ21" s="24">
        <v>4</v>
      </c>
      <c r="AK21" s="35">
        <f t="shared" si="4"/>
        <v>5.0955414012738851</v>
      </c>
      <c r="AL21" s="25">
        <v>2068</v>
      </c>
      <c r="AM21" s="19">
        <v>1520</v>
      </c>
      <c r="AN21" s="36">
        <f t="shared" si="5"/>
        <v>0.27142857142857141</v>
      </c>
      <c r="AO21" s="37">
        <v>555</v>
      </c>
    </row>
    <row r="22" spans="1:41" ht="13.8" x14ac:dyDescent="0.25">
      <c r="A22" s="14" t="s">
        <v>212</v>
      </c>
      <c r="B22" s="15">
        <v>1122</v>
      </c>
      <c r="C22" s="16">
        <v>1</v>
      </c>
      <c r="D22" s="17" t="s">
        <v>249</v>
      </c>
      <c r="E22" s="18" t="s">
        <v>7</v>
      </c>
      <c r="F22" s="19">
        <v>1750</v>
      </c>
      <c r="G22" s="20">
        <v>4</v>
      </c>
      <c r="H22" s="19">
        <v>3160.25</v>
      </c>
      <c r="I22" s="19">
        <f t="shared" si="6"/>
        <v>1.7364010989010989</v>
      </c>
      <c r="J22" s="21">
        <f t="shared" si="7"/>
        <v>646.16406929831498</v>
      </c>
      <c r="K22" s="22">
        <v>28</v>
      </c>
      <c r="L22" s="19">
        <v>465</v>
      </c>
      <c r="M22" s="23">
        <f t="shared" si="8"/>
        <v>0.25549450549450547</v>
      </c>
      <c r="N22" s="24">
        <v>8407</v>
      </c>
      <c r="O22" s="22">
        <v>6</v>
      </c>
      <c r="P22" s="25">
        <v>1264</v>
      </c>
      <c r="Q22" s="24">
        <f t="shared" si="9"/>
        <v>9677</v>
      </c>
      <c r="R22" s="25">
        <v>0</v>
      </c>
      <c r="S22" s="27">
        <v>9677</v>
      </c>
      <c r="T22" s="28">
        <f t="shared" si="10"/>
        <v>9677</v>
      </c>
      <c r="U22" s="29">
        <f t="shared" si="0"/>
        <v>8.6247771836007132</v>
      </c>
      <c r="V22" s="24">
        <v>13748</v>
      </c>
      <c r="W22" s="30">
        <f t="shared" si="1"/>
        <v>12.253119429590019</v>
      </c>
      <c r="X22" s="31">
        <f t="shared" si="2"/>
        <v>1.4206882298232923</v>
      </c>
      <c r="Y22" s="25">
        <v>4015</v>
      </c>
      <c r="Z22" s="25">
        <v>2709</v>
      </c>
      <c r="AA22" s="25">
        <v>1204</v>
      </c>
      <c r="AB22" s="25">
        <v>7408</v>
      </c>
      <c r="AC22" s="25">
        <v>3819</v>
      </c>
      <c r="AD22" s="25">
        <v>150</v>
      </c>
      <c r="AE22" s="25">
        <v>87</v>
      </c>
      <c r="AF22" s="25">
        <v>760</v>
      </c>
      <c r="AG22" s="25">
        <v>756</v>
      </c>
      <c r="AH22" s="33">
        <f t="shared" si="3"/>
        <v>0.6737967914438503</v>
      </c>
      <c r="AI22" s="34">
        <v>176</v>
      </c>
      <c r="AJ22" s="24">
        <v>4</v>
      </c>
      <c r="AK22" s="35">
        <f t="shared" si="4"/>
        <v>3.5650623885918002</v>
      </c>
      <c r="AL22" s="25">
        <v>1225</v>
      </c>
      <c r="AM22" s="19">
        <v>1150</v>
      </c>
      <c r="AN22" s="36">
        <f t="shared" si="5"/>
        <v>0.16428571428571428</v>
      </c>
      <c r="AO22" s="37">
        <v>400</v>
      </c>
    </row>
    <row r="23" spans="1:41" ht="13.8" x14ac:dyDescent="0.25">
      <c r="A23" s="14" t="s">
        <v>211</v>
      </c>
      <c r="B23" s="15">
        <v>526</v>
      </c>
      <c r="C23" s="16">
        <v>1</v>
      </c>
      <c r="D23" s="17" t="s">
        <v>254</v>
      </c>
      <c r="E23" s="18" t="s">
        <v>7</v>
      </c>
      <c r="F23" s="19">
        <v>1144</v>
      </c>
      <c r="G23" s="20">
        <v>3</v>
      </c>
      <c r="H23" s="19">
        <v>1348</v>
      </c>
      <c r="I23" s="19">
        <f t="shared" si="6"/>
        <v>0.74065934065934069</v>
      </c>
      <c r="J23" s="21">
        <f t="shared" si="7"/>
        <v>710.17804154302667</v>
      </c>
      <c r="K23" s="22">
        <v>23</v>
      </c>
      <c r="L23" s="19">
        <v>601</v>
      </c>
      <c r="M23" s="23">
        <f t="shared" si="8"/>
        <v>0.33021978021978021</v>
      </c>
      <c r="N23" s="24">
        <v>9917</v>
      </c>
      <c r="O23" s="22">
        <v>6</v>
      </c>
      <c r="P23" s="25">
        <v>333</v>
      </c>
      <c r="Q23" s="24">
        <f t="shared" si="9"/>
        <v>10256</v>
      </c>
      <c r="R23" s="26">
        <v>0</v>
      </c>
      <c r="S23" s="27">
        <v>10256</v>
      </c>
      <c r="T23" s="28">
        <f t="shared" si="10"/>
        <v>10256</v>
      </c>
      <c r="U23" s="29">
        <f t="shared" si="0"/>
        <v>19.49809885931559</v>
      </c>
      <c r="V23" s="24">
        <v>3329</v>
      </c>
      <c r="W23" s="30">
        <f t="shared" si="1"/>
        <v>6.328897338403042</v>
      </c>
      <c r="X23" s="31">
        <f t="shared" si="2"/>
        <v>0.32459048361934478</v>
      </c>
      <c r="Y23" s="25">
        <v>1234</v>
      </c>
      <c r="Z23" s="25">
        <v>1501</v>
      </c>
      <c r="AA23" s="25">
        <v>208</v>
      </c>
      <c r="AB23" s="25">
        <v>3120</v>
      </c>
      <c r="AC23" s="25">
        <v>448</v>
      </c>
      <c r="AD23" s="25">
        <v>42</v>
      </c>
      <c r="AE23" s="25">
        <v>252</v>
      </c>
      <c r="AF23" s="25">
        <v>1068</v>
      </c>
      <c r="AG23" s="32" t="s">
        <v>145</v>
      </c>
      <c r="AH23" s="33" t="str">
        <f t="shared" si="3"/>
        <v>n.d.</v>
      </c>
      <c r="AI23" s="34">
        <v>82</v>
      </c>
      <c r="AJ23" s="24">
        <v>3</v>
      </c>
      <c r="AK23" s="35">
        <f t="shared" si="4"/>
        <v>5.7034220532319395</v>
      </c>
      <c r="AL23" s="25">
        <v>1456</v>
      </c>
      <c r="AM23" s="19">
        <v>728</v>
      </c>
      <c r="AN23" s="36">
        <f t="shared" si="5"/>
        <v>0.21212121212121213</v>
      </c>
      <c r="AO23" s="37">
        <v>416</v>
      </c>
    </row>
    <row r="24" spans="1:41" ht="13.8" x14ac:dyDescent="0.25">
      <c r="A24" s="14" t="s">
        <v>210</v>
      </c>
      <c r="B24" s="15">
        <v>3861</v>
      </c>
      <c r="C24" s="16">
        <v>1</v>
      </c>
      <c r="D24" s="17" t="s">
        <v>254</v>
      </c>
      <c r="E24" s="18">
        <v>1</v>
      </c>
      <c r="F24" s="19">
        <v>1140</v>
      </c>
      <c r="G24" s="20">
        <v>1</v>
      </c>
      <c r="H24" s="19">
        <v>260</v>
      </c>
      <c r="I24" s="19">
        <f t="shared" si="6"/>
        <v>0.14285714285714285</v>
      </c>
      <c r="J24" s="21">
        <f t="shared" si="7"/>
        <v>27027</v>
      </c>
      <c r="K24" s="22">
        <v>5</v>
      </c>
      <c r="L24" s="19">
        <v>36</v>
      </c>
      <c r="M24" s="23">
        <f t="shared" si="8"/>
        <v>1.9780219780219779E-2</v>
      </c>
      <c r="N24" s="24">
        <v>11677</v>
      </c>
      <c r="O24" s="22">
        <v>12</v>
      </c>
      <c r="P24" s="25">
        <v>28</v>
      </c>
      <c r="Q24" s="24">
        <f t="shared" si="9"/>
        <v>11717</v>
      </c>
      <c r="R24" s="26">
        <v>0</v>
      </c>
      <c r="S24" s="27">
        <v>11717</v>
      </c>
      <c r="T24" s="28">
        <f t="shared" si="10"/>
        <v>11717</v>
      </c>
      <c r="U24" s="29">
        <f t="shared" si="0"/>
        <v>3.0347060347060348</v>
      </c>
      <c r="V24" s="24">
        <v>8447</v>
      </c>
      <c r="W24" s="30">
        <f t="shared" si="1"/>
        <v>2.1877751877751876</v>
      </c>
      <c r="X24" s="31">
        <f t="shared" si="2"/>
        <v>0.72091832380302123</v>
      </c>
      <c r="Y24" s="25">
        <v>292</v>
      </c>
      <c r="Z24" s="25">
        <v>486</v>
      </c>
      <c r="AA24" s="25">
        <v>25000</v>
      </c>
      <c r="AB24" s="25">
        <v>2500</v>
      </c>
      <c r="AC24" s="25">
        <v>120</v>
      </c>
      <c r="AD24" s="25">
        <v>220</v>
      </c>
      <c r="AE24" s="25">
        <v>4</v>
      </c>
      <c r="AF24" s="25">
        <v>120</v>
      </c>
      <c r="AG24" s="25">
        <v>33</v>
      </c>
      <c r="AH24" s="33">
        <f t="shared" si="3"/>
        <v>8.5470085470085479E-3</v>
      </c>
      <c r="AI24" s="34">
        <v>204</v>
      </c>
      <c r="AJ24" s="24">
        <v>4</v>
      </c>
      <c r="AK24" s="35">
        <f t="shared" si="4"/>
        <v>1.0360010360010361</v>
      </c>
      <c r="AL24" s="25">
        <v>150</v>
      </c>
      <c r="AM24" s="19">
        <v>50</v>
      </c>
      <c r="AN24" s="36">
        <f t="shared" si="5"/>
        <v>1.0964912280701754E-2</v>
      </c>
      <c r="AO24" s="37">
        <v>250</v>
      </c>
    </row>
    <row r="25" spans="1:41" ht="13.8" x14ac:dyDescent="0.25">
      <c r="A25" s="14" t="s">
        <v>209</v>
      </c>
      <c r="B25" s="15">
        <v>347</v>
      </c>
      <c r="C25" s="16">
        <v>1</v>
      </c>
      <c r="D25" s="17" t="s">
        <v>249</v>
      </c>
      <c r="E25" s="18" t="s">
        <v>7</v>
      </c>
      <c r="F25" s="19">
        <v>1164</v>
      </c>
      <c r="G25" s="20">
        <v>2</v>
      </c>
      <c r="H25" s="19">
        <v>1416</v>
      </c>
      <c r="I25" s="19">
        <f t="shared" si="6"/>
        <v>0.77802197802197803</v>
      </c>
      <c r="J25" s="21">
        <f t="shared" si="7"/>
        <v>446.00282485875704</v>
      </c>
      <c r="K25" s="22">
        <v>33</v>
      </c>
      <c r="L25" s="19">
        <v>1056</v>
      </c>
      <c r="M25" s="23">
        <f t="shared" si="8"/>
        <v>0.58021978021978027</v>
      </c>
      <c r="N25" s="24">
        <v>5337</v>
      </c>
      <c r="O25" s="22">
        <v>0</v>
      </c>
      <c r="P25" s="25">
        <v>230</v>
      </c>
      <c r="Q25" s="24">
        <f t="shared" si="9"/>
        <v>5567</v>
      </c>
      <c r="R25" s="26">
        <v>0</v>
      </c>
      <c r="S25" s="27">
        <v>5567</v>
      </c>
      <c r="T25" s="28">
        <f t="shared" si="10"/>
        <v>5567</v>
      </c>
      <c r="U25" s="29">
        <f t="shared" si="0"/>
        <v>16.043227665706052</v>
      </c>
      <c r="V25" s="24">
        <v>3091</v>
      </c>
      <c r="W25" s="30">
        <f t="shared" si="1"/>
        <v>8.9077809798270895</v>
      </c>
      <c r="X25" s="31">
        <f t="shared" si="2"/>
        <v>0.5552362134003952</v>
      </c>
      <c r="Y25" s="25">
        <v>1345</v>
      </c>
      <c r="Z25" s="25">
        <v>483</v>
      </c>
      <c r="AA25" s="25">
        <v>500</v>
      </c>
      <c r="AB25" s="25">
        <v>3200</v>
      </c>
      <c r="AC25" s="25">
        <v>1847</v>
      </c>
      <c r="AD25" s="25">
        <v>580</v>
      </c>
      <c r="AE25" s="25">
        <v>105</v>
      </c>
      <c r="AF25" s="25">
        <v>878</v>
      </c>
      <c r="AG25" s="25">
        <v>132</v>
      </c>
      <c r="AH25" s="33">
        <f t="shared" si="3"/>
        <v>0.3804034582132565</v>
      </c>
      <c r="AI25" s="34">
        <v>56.7</v>
      </c>
      <c r="AJ25" s="24">
        <v>5</v>
      </c>
      <c r="AK25" s="35">
        <f t="shared" si="4"/>
        <v>14.409221902017292</v>
      </c>
      <c r="AL25" s="25">
        <v>2100</v>
      </c>
      <c r="AM25" s="19">
        <v>1050</v>
      </c>
      <c r="AN25" s="36">
        <f t="shared" si="5"/>
        <v>0.18041237113402062</v>
      </c>
      <c r="AO25" s="37">
        <v>1050</v>
      </c>
    </row>
    <row r="26" spans="1:41" ht="13.8" x14ac:dyDescent="0.25">
      <c r="A26" s="14" t="s">
        <v>208</v>
      </c>
      <c r="B26" s="15">
        <v>1582</v>
      </c>
      <c r="C26" s="16">
        <v>2</v>
      </c>
      <c r="D26" s="17" t="s">
        <v>254</v>
      </c>
      <c r="E26" s="18">
        <v>1</v>
      </c>
      <c r="F26" s="19">
        <v>1752</v>
      </c>
      <c r="G26" s="39">
        <v>5</v>
      </c>
      <c r="H26" s="19">
        <v>935</v>
      </c>
      <c r="I26" s="19">
        <f t="shared" si="6"/>
        <v>0.51373626373626369</v>
      </c>
      <c r="J26" s="21">
        <f t="shared" si="7"/>
        <v>3079.4010695187167</v>
      </c>
      <c r="K26" s="22">
        <v>19</v>
      </c>
      <c r="L26" s="19">
        <v>205</v>
      </c>
      <c r="M26" s="23">
        <f t="shared" si="8"/>
        <v>0.11263736263736264</v>
      </c>
      <c r="N26" s="24">
        <v>10701</v>
      </c>
      <c r="O26" s="22">
        <v>11</v>
      </c>
      <c r="P26" s="25">
        <v>1107</v>
      </c>
      <c r="Q26" s="24">
        <f t="shared" si="9"/>
        <v>11819</v>
      </c>
      <c r="R26" s="25">
        <v>2</v>
      </c>
      <c r="S26" s="27">
        <v>11821</v>
      </c>
      <c r="T26" s="28">
        <f t="shared" si="10"/>
        <v>11821</v>
      </c>
      <c r="U26" s="29">
        <f t="shared" si="0"/>
        <v>7.4721871049304678</v>
      </c>
      <c r="V26" s="24">
        <v>18236</v>
      </c>
      <c r="W26" s="30">
        <f t="shared" si="1"/>
        <v>11.527180783817952</v>
      </c>
      <c r="X26" s="31">
        <f t="shared" si="2"/>
        <v>1.5426782844091025</v>
      </c>
      <c r="Y26" s="25">
        <v>444</v>
      </c>
      <c r="Z26" s="25">
        <v>571</v>
      </c>
      <c r="AA26" s="25">
        <v>9000</v>
      </c>
      <c r="AB26" s="25">
        <v>3250</v>
      </c>
      <c r="AC26" s="25">
        <v>334</v>
      </c>
      <c r="AD26" s="25">
        <v>3000</v>
      </c>
      <c r="AE26" s="25">
        <v>19</v>
      </c>
      <c r="AF26" s="25">
        <v>122</v>
      </c>
      <c r="AG26" s="25">
        <v>140</v>
      </c>
      <c r="AH26" s="33">
        <f t="shared" si="3"/>
        <v>8.8495575221238937E-2</v>
      </c>
      <c r="AI26" s="19">
        <v>272</v>
      </c>
      <c r="AJ26" s="24">
        <v>5</v>
      </c>
      <c r="AK26" s="35">
        <f t="shared" si="4"/>
        <v>3.1605562579013906</v>
      </c>
      <c r="AL26" s="25">
        <v>1100</v>
      </c>
      <c r="AM26" s="19">
        <v>700</v>
      </c>
      <c r="AN26" s="36">
        <f t="shared" si="5"/>
        <v>7.9908675799086754E-2</v>
      </c>
      <c r="AO26" s="37">
        <v>850</v>
      </c>
    </row>
    <row r="27" spans="1:41" ht="13.8" x14ac:dyDescent="0.25">
      <c r="A27" s="14" t="s">
        <v>207</v>
      </c>
      <c r="B27" s="15">
        <v>8793</v>
      </c>
      <c r="C27" s="16">
        <v>1</v>
      </c>
      <c r="D27" s="17" t="s">
        <v>249</v>
      </c>
      <c r="E27" s="18" t="s">
        <v>7</v>
      </c>
      <c r="F27" s="19">
        <v>2450</v>
      </c>
      <c r="G27" s="20">
        <v>8</v>
      </c>
      <c r="H27" s="19">
        <v>9616</v>
      </c>
      <c r="I27" s="19">
        <f t="shared" si="6"/>
        <v>5.2835164835164834</v>
      </c>
      <c r="J27" s="21">
        <f t="shared" si="7"/>
        <v>1664.2325291181364</v>
      </c>
      <c r="K27" s="22">
        <v>10</v>
      </c>
      <c r="L27" s="19">
        <v>144</v>
      </c>
      <c r="M27" s="23">
        <f t="shared" si="8"/>
        <v>7.9120879120879117E-2</v>
      </c>
      <c r="N27" s="24">
        <v>23444</v>
      </c>
      <c r="O27" s="22">
        <v>66</v>
      </c>
      <c r="P27" s="25">
        <v>3925</v>
      </c>
      <c r="Q27" s="24">
        <f t="shared" si="9"/>
        <v>27435</v>
      </c>
      <c r="R27" s="25">
        <v>239</v>
      </c>
      <c r="S27" s="27">
        <v>27674</v>
      </c>
      <c r="T27" s="28">
        <f t="shared" si="10"/>
        <v>27674</v>
      </c>
      <c r="U27" s="29">
        <f t="shared" si="0"/>
        <v>3.1472762424655976</v>
      </c>
      <c r="V27" s="24">
        <v>63182</v>
      </c>
      <c r="W27" s="30">
        <f t="shared" si="1"/>
        <v>7.1854884567269419</v>
      </c>
      <c r="X27" s="31">
        <f t="shared" si="2"/>
        <v>2.2830815928308161</v>
      </c>
      <c r="Y27" s="25">
        <v>4686</v>
      </c>
      <c r="Z27" s="25">
        <v>16898</v>
      </c>
      <c r="AA27" s="25">
        <v>4017</v>
      </c>
      <c r="AB27" s="25">
        <v>36930</v>
      </c>
      <c r="AC27" s="25">
        <v>19398</v>
      </c>
      <c r="AD27" s="25">
        <v>9000</v>
      </c>
      <c r="AE27" s="25">
        <v>541</v>
      </c>
      <c r="AF27" s="25">
        <v>5874</v>
      </c>
      <c r="AG27" s="25">
        <v>1913</v>
      </c>
      <c r="AH27" s="33">
        <f t="shared" si="3"/>
        <v>0.21755942226771297</v>
      </c>
      <c r="AI27" s="34">
        <v>650.29999999999995</v>
      </c>
      <c r="AJ27" s="24">
        <v>13</v>
      </c>
      <c r="AK27" s="35">
        <f t="shared" si="4"/>
        <v>1.4784487660639145</v>
      </c>
      <c r="AL27" s="25">
        <v>6309</v>
      </c>
      <c r="AM27" s="19">
        <v>10363</v>
      </c>
      <c r="AN27" s="36">
        <f t="shared" si="5"/>
        <v>0.32536891679748825</v>
      </c>
      <c r="AO27" s="37">
        <v>6309</v>
      </c>
    </row>
    <row r="28" spans="1:41" ht="13.8" x14ac:dyDescent="0.25">
      <c r="A28" s="14" t="s">
        <v>206</v>
      </c>
      <c r="B28" s="15">
        <v>1488</v>
      </c>
      <c r="C28" s="16">
        <v>1</v>
      </c>
      <c r="D28" s="17" t="s">
        <v>252</v>
      </c>
      <c r="E28" s="18" t="s">
        <v>7</v>
      </c>
      <c r="F28" s="19">
        <v>2206</v>
      </c>
      <c r="G28" s="20">
        <v>3</v>
      </c>
      <c r="H28" s="19">
        <v>3502</v>
      </c>
      <c r="I28" s="19">
        <f t="shared" si="6"/>
        <v>1.9241758241758242</v>
      </c>
      <c r="J28" s="21">
        <f t="shared" si="7"/>
        <v>773.3181039406054</v>
      </c>
      <c r="K28" s="22">
        <v>21</v>
      </c>
      <c r="L28" s="19">
        <v>1086</v>
      </c>
      <c r="M28" s="23">
        <f t="shared" si="8"/>
        <v>0.59670329670329669</v>
      </c>
      <c r="N28" s="24">
        <v>10220</v>
      </c>
      <c r="O28" s="22">
        <v>6</v>
      </c>
      <c r="P28" s="25">
        <v>1148</v>
      </c>
      <c r="Q28" s="24">
        <f t="shared" si="9"/>
        <v>11374</v>
      </c>
      <c r="R28" s="25">
        <v>0</v>
      </c>
      <c r="S28" s="27">
        <v>11374</v>
      </c>
      <c r="T28" s="28">
        <f t="shared" si="10"/>
        <v>11374</v>
      </c>
      <c r="U28" s="29">
        <f t="shared" si="0"/>
        <v>7.643817204301075</v>
      </c>
      <c r="V28" s="24">
        <v>18620</v>
      </c>
      <c r="W28" s="30">
        <f t="shared" si="1"/>
        <v>12.513440860215054</v>
      </c>
      <c r="X28" s="31">
        <f t="shared" si="2"/>
        <v>1.6370669949006507</v>
      </c>
      <c r="Y28" s="25">
        <v>7555</v>
      </c>
      <c r="Z28" s="25">
        <v>4914</v>
      </c>
      <c r="AA28" s="25">
        <v>520</v>
      </c>
      <c r="AB28" s="25">
        <v>10150</v>
      </c>
      <c r="AC28" s="25">
        <v>4325</v>
      </c>
      <c r="AD28" s="25">
        <v>4050</v>
      </c>
      <c r="AE28" s="25">
        <v>256</v>
      </c>
      <c r="AF28" s="25">
        <v>3025</v>
      </c>
      <c r="AG28" s="25">
        <v>1106</v>
      </c>
      <c r="AH28" s="33">
        <f t="shared" si="3"/>
        <v>0.74327956989247312</v>
      </c>
      <c r="AI28" s="34">
        <v>74</v>
      </c>
      <c r="AJ28" s="24">
        <v>5</v>
      </c>
      <c r="AK28" s="35">
        <f t="shared" si="4"/>
        <v>3.360215053763441</v>
      </c>
      <c r="AL28" s="25">
        <v>4050</v>
      </c>
      <c r="AM28" s="19">
        <v>3280</v>
      </c>
      <c r="AN28" s="36">
        <f t="shared" si="5"/>
        <v>0.29737080689029921</v>
      </c>
      <c r="AO28" s="37">
        <v>4050</v>
      </c>
    </row>
    <row r="29" spans="1:41" ht="13.8" x14ac:dyDescent="0.25">
      <c r="A29" s="14" t="s">
        <v>205</v>
      </c>
      <c r="B29" s="15">
        <v>6921</v>
      </c>
      <c r="C29" s="16">
        <v>1</v>
      </c>
      <c r="D29" s="17" t="s">
        <v>252</v>
      </c>
      <c r="E29" s="18" t="s">
        <v>7</v>
      </c>
      <c r="F29" s="19">
        <v>2852</v>
      </c>
      <c r="G29" s="20">
        <v>7</v>
      </c>
      <c r="H29" s="19">
        <v>9047</v>
      </c>
      <c r="I29" s="19">
        <f t="shared" si="6"/>
        <v>4.970879120879121</v>
      </c>
      <c r="J29" s="21">
        <f t="shared" si="7"/>
        <v>1392.30905272466</v>
      </c>
      <c r="K29" s="22">
        <v>2</v>
      </c>
      <c r="L29" s="19">
        <v>120</v>
      </c>
      <c r="M29" s="23">
        <f t="shared" si="8"/>
        <v>6.5934065934065936E-2</v>
      </c>
      <c r="N29" s="24">
        <v>21188</v>
      </c>
      <c r="O29" s="22">
        <v>39</v>
      </c>
      <c r="P29" s="25">
        <v>2677</v>
      </c>
      <c r="Q29" s="24">
        <f t="shared" si="9"/>
        <v>23904</v>
      </c>
      <c r="R29" s="25">
        <v>0</v>
      </c>
      <c r="S29" s="27">
        <v>23904</v>
      </c>
      <c r="T29" s="28">
        <f t="shared" si="10"/>
        <v>23904</v>
      </c>
      <c r="U29" s="29">
        <f t="shared" si="0"/>
        <v>3.4538361508452535</v>
      </c>
      <c r="V29" s="24">
        <v>65401</v>
      </c>
      <c r="W29" s="30">
        <f t="shared" si="1"/>
        <v>9.4496460049125854</v>
      </c>
      <c r="X29" s="31">
        <f t="shared" si="2"/>
        <v>2.735985609103079</v>
      </c>
      <c r="Y29" s="25">
        <v>20397</v>
      </c>
      <c r="Z29" s="25">
        <v>13860</v>
      </c>
      <c r="AA29" s="25">
        <v>4876</v>
      </c>
      <c r="AB29" s="25">
        <v>45000</v>
      </c>
      <c r="AC29" s="25">
        <v>5265</v>
      </c>
      <c r="AD29" s="25">
        <v>3800</v>
      </c>
      <c r="AE29" s="25">
        <v>321</v>
      </c>
      <c r="AF29" s="25">
        <v>9418</v>
      </c>
      <c r="AG29" s="25">
        <v>3146</v>
      </c>
      <c r="AH29" s="33">
        <f t="shared" si="3"/>
        <v>0.45455858979916197</v>
      </c>
      <c r="AI29" s="34">
        <v>531</v>
      </c>
      <c r="AJ29" s="24">
        <v>15</v>
      </c>
      <c r="AK29" s="35">
        <f t="shared" si="4"/>
        <v>2.1673168617251841</v>
      </c>
      <c r="AL29" s="25">
        <v>9901</v>
      </c>
      <c r="AM29" s="19">
        <v>0</v>
      </c>
      <c r="AN29" s="36">
        <f t="shared" si="5"/>
        <v>0</v>
      </c>
      <c r="AO29" s="37">
        <v>9901</v>
      </c>
    </row>
    <row r="30" spans="1:41" ht="13.8" x14ac:dyDescent="0.25">
      <c r="A30" s="14" t="s">
        <v>204</v>
      </c>
      <c r="B30" s="15">
        <v>13233</v>
      </c>
      <c r="C30" s="16">
        <v>0</v>
      </c>
      <c r="D30" s="17" t="s">
        <v>252</v>
      </c>
      <c r="E30" s="18" t="s">
        <v>7</v>
      </c>
      <c r="F30" s="41" t="s">
        <v>22</v>
      </c>
      <c r="G30" s="42" t="s">
        <v>22</v>
      </c>
      <c r="H30" s="41" t="s">
        <v>22</v>
      </c>
      <c r="I30" s="23" t="str">
        <f t="shared" si="6"/>
        <v>n/a</v>
      </c>
      <c r="J30" s="21" t="str">
        <f t="shared" si="7"/>
        <v>n/a</v>
      </c>
      <c r="K30" s="30" t="s">
        <v>22</v>
      </c>
      <c r="L30" s="41" t="s">
        <v>22</v>
      </c>
      <c r="M30" s="23" t="str">
        <f t="shared" si="8"/>
        <v>n/a</v>
      </c>
      <c r="N30" s="29" t="s">
        <v>22</v>
      </c>
      <c r="O30" s="30" t="s">
        <v>22</v>
      </c>
      <c r="P30" s="43" t="s">
        <v>22</v>
      </c>
      <c r="Q30" s="24">
        <f t="shared" si="9"/>
        <v>0</v>
      </c>
      <c r="R30" s="43" t="s">
        <v>22</v>
      </c>
      <c r="S30" s="44" t="s">
        <v>22</v>
      </c>
      <c r="T30" s="44" t="s">
        <v>22</v>
      </c>
      <c r="U30" s="44" t="s">
        <v>22</v>
      </c>
      <c r="V30" s="29" t="s">
        <v>22</v>
      </c>
      <c r="W30" s="30" t="str">
        <f t="shared" si="1"/>
        <v>n/a</v>
      </c>
      <c r="X30" s="31" t="str">
        <f t="shared" si="2"/>
        <v>n/a</v>
      </c>
      <c r="Y30" s="43" t="s">
        <v>22</v>
      </c>
      <c r="Z30" s="43" t="s">
        <v>22</v>
      </c>
      <c r="AA30" s="43" t="s">
        <v>22</v>
      </c>
      <c r="AB30" s="43" t="s">
        <v>22</v>
      </c>
      <c r="AC30" s="43" t="s">
        <v>22</v>
      </c>
      <c r="AD30" s="43" t="s">
        <v>22</v>
      </c>
      <c r="AE30" s="43" t="s">
        <v>22</v>
      </c>
      <c r="AF30" s="43" t="s">
        <v>22</v>
      </c>
      <c r="AG30" s="43" t="s">
        <v>22</v>
      </c>
      <c r="AH30" s="33" t="str">
        <f t="shared" si="3"/>
        <v>n/a</v>
      </c>
      <c r="AI30" s="41" t="s">
        <v>22</v>
      </c>
      <c r="AJ30" s="29" t="s">
        <v>22</v>
      </c>
      <c r="AK30" s="35" t="str">
        <f t="shared" si="4"/>
        <v>n/a</v>
      </c>
      <c r="AL30" s="43" t="s">
        <v>22</v>
      </c>
      <c r="AM30" s="41" t="s">
        <v>22</v>
      </c>
      <c r="AN30" s="36" t="str">
        <f t="shared" si="5"/>
        <v>n/a</v>
      </c>
      <c r="AO30" s="45" t="str">
        <f>IF(AN30="n/a","n/a",(IF(AN30="n.d.","n.d.",AN30/(G30*AK30))))</f>
        <v>n/a</v>
      </c>
    </row>
    <row r="31" spans="1:41" ht="13.8" x14ac:dyDescent="0.25">
      <c r="A31" s="14" t="s">
        <v>203</v>
      </c>
      <c r="B31" s="15">
        <v>2025</v>
      </c>
      <c r="C31" s="16">
        <v>1</v>
      </c>
      <c r="D31" s="17" t="s">
        <v>253</v>
      </c>
      <c r="E31" s="18" t="s">
        <v>7</v>
      </c>
      <c r="F31" s="19">
        <v>1850</v>
      </c>
      <c r="G31" s="20">
        <v>8</v>
      </c>
      <c r="H31" s="19">
        <v>3648</v>
      </c>
      <c r="I31" s="19">
        <f t="shared" si="6"/>
        <v>2.0043956043956044</v>
      </c>
      <c r="J31" s="21">
        <f t="shared" si="7"/>
        <v>1010.2796052631579</v>
      </c>
      <c r="K31" s="22">
        <v>2</v>
      </c>
      <c r="L31" s="19">
        <v>48</v>
      </c>
      <c r="M31" s="23">
        <f t="shared" si="8"/>
        <v>2.6373626373626374E-2</v>
      </c>
      <c r="N31" s="24">
        <v>19181</v>
      </c>
      <c r="O31" s="22">
        <v>62</v>
      </c>
      <c r="P31" s="25">
        <v>1987</v>
      </c>
      <c r="Q31" s="24">
        <f t="shared" si="9"/>
        <v>21230</v>
      </c>
      <c r="R31" s="25">
        <v>0</v>
      </c>
      <c r="S31" s="27">
        <v>76344</v>
      </c>
      <c r="T31" s="28">
        <f t="shared" si="10"/>
        <v>21230</v>
      </c>
      <c r="U31" s="29">
        <f>IF(T31="n/a","n/a",IF(T31="n.d.","n.d.",T31/B31))</f>
        <v>10.48395061728395</v>
      </c>
      <c r="V31" s="24">
        <v>29335</v>
      </c>
      <c r="W31" s="30">
        <f t="shared" si="1"/>
        <v>14.48641975308642</v>
      </c>
      <c r="X31" s="31">
        <f t="shared" si="2"/>
        <v>1.3817710786622703</v>
      </c>
      <c r="Y31" s="25">
        <v>100</v>
      </c>
      <c r="Z31" s="32" t="s">
        <v>145</v>
      </c>
      <c r="AA31" s="25">
        <v>2000</v>
      </c>
      <c r="AB31" s="25">
        <v>11146</v>
      </c>
      <c r="AC31" s="25">
        <v>6095</v>
      </c>
      <c r="AD31" s="25">
        <v>700</v>
      </c>
      <c r="AE31" s="25">
        <v>76</v>
      </c>
      <c r="AF31" s="25">
        <v>1135</v>
      </c>
      <c r="AG31" s="25">
        <v>690</v>
      </c>
      <c r="AH31" s="33">
        <f t="shared" si="3"/>
        <v>0.34074074074074073</v>
      </c>
      <c r="AI31" s="34">
        <v>470</v>
      </c>
      <c r="AJ31" s="24">
        <v>6</v>
      </c>
      <c r="AK31" s="35">
        <f t="shared" si="4"/>
        <v>2.9629629629629628</v>
      </c>
      <c r="AL31" s="25">
        <v>1637</v>
      </c>
      <c r="AM31" s="19">
        <v>1035</v>
      </c>
      <c r="AN31" s="36">
        <f t="shared" si="5"/>
        <v>9.3243243243243248E-2</v>
      </c>
      <c r="AO31" s="37">
        <v>1750</v>
      </c>
    </row>
    <row r="32" spans="1:41" ht="13.8" x14ac:dyDescent="0.25">
      <c r="A32" s="14" t="s">
        <v>202</v>
      </c>
      <c r="B32" s="15">
        <v>1241</v>
      </c>
      <c r="C32" s="16">
        <v>1</v>
      </c>
      <c r="D32" s="17" t="s">
        <v>249</v>
      </c>
      <c r="E32" s="18" t="s">
        <v>7</v>
      </c>
      <c r="F32" s="19">
        <v>1500</v>
      </c>
      <c r="G32" s="20">
        <v>1</v>
      </c>
      <c r="H32" s="19">
        <v>1500</v>
      </c>
      <c r="I32" s="19">
        <f t="shared" si="6"/>
        <v>0.82417582417582413</v>
      </c>
      <c r="J32" s="21">
        <f t="shared" si="7"/>
        <v>1505.7466666666667</v>
      </c>
      <c r="K32" s="22">
        <v>2</v>
      </c>
      <c r="L32" s="19">
        <v>45</v>
      </c>
      <c r="M32" s="23">
        <f t="shared" si="8"/>
        <v>2.4725274725274724E-2</v>
      </c>
      <c r="N32" s="24">
        <v>7218</v>
      </c>
      <c r="O32" s="22">
        <v>4</v>
      </c>
      <c r="P32" s="25">
        <v>507</v>
      </c>
      <c r="Q32" s="24">
        <f t="shared" si="9"/>
        <v>7729</v>
      </c>
      <c r="R32" s="26">
        <v>0</v>
      </c>
      <c r="S32" s="27">
        <v>7729</v>
      </c>
      <c r="T32" s="28">
        <f t="shared" si="10"/>
        <v>7729</v>
      </c>
      <c r="U32" s="29">
        <f>IF(T32="n/a","n/a",IF(T32="n.d.","n.d.",T32/B32))</f>
        <v>6.2280419016921833</v>
      </c>
      <c r="V32" s="24">
        <v>6273</v>
      </c>
      <c r="W32" s="30">
        <f t="shared" si="1"/>
        <v>5.0547945205479454</v>
      </c>
      <c r="X32" s="31">
        <f t="shared" si="2"/>
        <v>0.81161857937637472</v>
      </c>
      <c r="Y32" s="25">
        <v>4829</v>
      </c>
      <c r="Z32" s="25">
        <v>1064</v>
      </c>
      <c r="AA32" s="25">
        <v>200</v>
      </c>
      <c r="AB32" s="25">
        <v>4660</v>
      </c>
      <c r="AC32" s="25">
        <v>3081</v>
      </c>
      <c r="AD32" s="25">
        <v>720</v>
      </c>
      <c r="AE32" s="25">
        <v>4</v>
      </c>
      <c r="AF32" s="25">
        <v>120</v>
      </c>
      <c r="AG32" s="25">
        <v>250</v>
      </c>
      <c r="AH32" s="33">
        <f t="shared" si="3"/>
        <v>0.20145044319097502</v>
      </c>
      <c r="AI32" s="34">
        <v>207.8</v>
      </c>
      <c r="AJ32" s="24">
        <v>9</v>
      </c>
      <c r="AK32" s="35">
        <f t="shared" si="4"/>
        <v>7.2522159548751004</v>
      </c>
      <c r="AL32" s="25">
        <v>3000</v>
      </c>
      <c r="AM32" s="19">
        <v>8500</v>
      </c>
      <c r="AN32" s="36">
        <f t="shared" si="5"/>
        <v>0.62962962962962965</v>
      </c>
      <c r="AO32" s="37">
        <v>1705</v>
      </c>
    </row>
    <row r="33" spans="1:41" ht="13.8" x14ac:dyDescent="0.25">
      <c r="A33" s="14" t="s">
        <v>201</v>
      </c>
      <c r="B33" s="15">
        <v>948</v>
      </c>
      <c r="C33" s="16">
        <v>1</v>
      </c>
      <c r="D33" s="17" t="s">
        <v>252</v>
      </c>
      <c r="E33" s="18" t="s">
        <v>7</v>
      </c>
      <c r="F33" s="19">
        <v>1125</v>
      </c>
      <c r="G33" s="20">
        <v>6</v>
      </c>
      <c r="H33" s="19">
        <v>2005</v>
      </c>
      <c r="I33" s="19">
        <f t="shared" si="6"/>
        <v>1.1016483516483517</v>
      </c>
      <c r="J33" s="21">
        <f t="shared" si="7"/>
        <v>860.52867830423929</v>
      </c>
      <c r="K33" s="22">
        <v>11</v>
      </c>
      <c r="L33" s="19">
        <v>53.5</v>
      </c>
      <c r="M33" s="23">
        <f t="shared" si="8"/>
        <v>2.9395604395604395E-2</v>
      </c>
      <c r="N33" s="24">
        <v>10049</v>
      </c>
      <c r="O33" s="22">
        <v>27</v>
      </c>
      <c r="P33" s="25">
        <v>1422</v>
      </c>
      <c r="Q33" s="24">
        <f t="shared" si="9"/>
        <v>11498</v>
      </c>
      <c r="R33" s="25">
        <v>0</v>
      </c>
      <c r="S33" s="27">
        <v>11498</v>
      </c>
      <c r="T33" s="28">
        <f t="shared" si="10"/>
        <v>11498</v>
      </c>
      <c r="U33" s="29">
        <f>IF(T33="n/a","n/a",IF(T33="n.d.","n.d.",T33/B33))</f>
        <v>12.128691983122362</v>
      </c>
      <c r="V33" s="24">
        <v>10575</v>
      </c>
      <c r="W33" s="30">
        <f t="shared" si="1"/>
        <v>11.155063291139241</v>
      </c>
      <c r="X33" s="31">
        <f t="shared" si="2"/>
        <v>0.91972516959471218</v>
      </c>
      <c r="Y33" s="25">
        <v>3933</v>
      </c>
      <c r="Z33" s="25">
        <v>3258</v>
      </c>
      <c r="AA33" s="25">
        <v>500</v>
      </c>
      <c r="AB33" s="25">
        <v>5171</v>
      </c>
      <c r="AC33" s="25">
        <v>1436</v>
      </c>
      <c r="AD33" s="25">
        <v>150</v>
      </c>
      <c r="AE33" s="25">
        <v>54</v>
      </c>
      <c r="AF33" s="25">
        <v>222</v>
      </c>
      <c r="AG33" s="25">
        <v>537</v>
      </c>
      <c r="AH33" s="33">
        <f t="shared" si="3"/>
        <v>0.56645569620253167</v>
      </c>
      <c r="AI33" s="34">
        <v>140.6</v>
      </c>
      <c r="AJ33" s="24">
        <v>3</v>
      </c>
      <c r="AK33" s="35">
        <f t="shared" si="4"/>
        <v>3.1645569620253164</v>
      </c>
      <c r="AL33" s="25">
        <v>6354</v>
      </c>
      <c r="AM33" s="19">
        <v>877</v>
      </c>
      <c r="AN33" s="36">
        <f t="shared" si="5"/>
        <v>0.25985185185185183</v>
      </c>
      <c r="AO33" s="37">
        <v>885</v>
      </c>
    </row>
    <row r="34" spans="1:41" ht="13.8" x14ac:dyDescent="0.25">
      <c r="A34" s="14" t="s">
        <v>200</v>
      </c>
      <c r="B34" s="15">
        <v>7201</v>
      </c>
      <c r="C34" s="16">
        <v>0</v>
      </c>
      <c r="D34" s="17" t="s">
        <v>248</v>
      </c>
      <c r="E34" s="18" t="s">
        <v>7</v>
      </c>
      <c r="F34" s="41" t="s">
        <v>22</v>
      </c>
      <c r="G34" s="42" t="s">
        <v>22</v>
      </c>
      <c r="H34" s="41" t="s">
        <v>22</v>
      </c>
      <c r="I34" s="23" t="str">
        <f t="shared" si="6"/>
        <v>n/a</v>
      </c>
      <c r="J34" s="21" t="str">
        <f t="shared" si="7"/>
        <v>n/a</v>
      </c>
      <c r="K34" s="30" t="s">
        <v>22</v>
      </c>
      <c r="L34" s="41" t="s">
        <v>22</v>
      </c>
      <c r="M34" s="23" t="str">
        <f t="shared" si="8"/>
        <v>n/a</v>
      </c>
      <c r="N34" s="29" t="s">
        <v>22</v>
      </c>
      <c r="O34" s="30" t="s">
        <v>22</v>
      </c>
      <c r="P34" s="43" t="s">
        <v>22</v>
      </c>
      <c r="Q34" s="24">
        <f t="shared" si="9"/>
        <v>0</v>
      </c>
      <c r="R34" s="43" t="s">
        <v>22</v>
      </c>
      <c r="S34" s="29" t="s">
        <v>22</v>
      </c>
      <c r="T34" s="29" t="s">
        <v>22</v>
      </c>
      <c r="U34" s="29" t="s">
        <v>22</v>
      </c>
      <c r="V34" s="29" t="s">
        <v>22</v>
      </c>
      <c r="W34" s="30" t="str">
        <f t="shared" si="1"/>
        <v>n/a</v>
      </c>
      <c r="X34" s="31" t="str">
        <f t="shared" si="2"/>
        <v>n/a</v>
      </c>
      <c r="Y34" s="43" t="s">
        <v>22</v>
      </c>
      <c r="Z34" s="43" t="s">
        <v>22</v>
      </c>
      <c r="AA34" s="43" t="s">
        <v>22</v>
      </c>
      <c r="AB34" s="43" t="s">
        <v>22</v>
      </c>
      <c r="AC34" s="43" t="s">
        <v>22</v>
      </c>
      <c r="AD34" s="43" t="s">
        <v>22</v>
      </c>
      <c r="AE34" s="43" t="s">
        <v>22</v>
      </c>
      <c r="AF34" s="43" t="s">
        <v>22</v>
      </c>
      <c r="AG34" s="43" t="s">
        <v>22</v>
      </c>
      <c r="AH34" s="33" t="str">
        <f t="shared" si="3"/>
        <v>n/a</v>
      </c>
      <c r="AI34" s="41" t="s">
        <v>22</v>
      </c>
      <c r="AJ34" s="29" t="s">
        <v>22</v>
      </c>
      <c r="AK34" s="35" t="str">
        <f t="shared" si="4"/>
        <v>n/a</v>
      </c>
      <c r="AL34" s="43" t="s">
        <v>22</v>
      </c>
      <c r="AM34" s="41" t="s">
        <v>22</v>
      </c>
      <c r="AN34" s="36" t="str">
        <f t="shared" ref="AN34:AO65" si="11">IF(AM34="n/a","n/a",(IF(AM34="n.d.","n.d.",AM34/(F34*AJ34))))</f>
        <v>n/a</v>
      </c>
      <c r="AO34" s="46" t="s">
        <v>22</v>
      </c>
    </row>
    <row r="35" spans="1:41" ht="13.8" x14ac:dyDescent="0.25">
      <c r="A35" s="14" t="s">
        <v>199</v>
      </c>
      <c r="B35" s="15">
        <v>581</v>
      </c>
      <c r="C35" s="16">
        <v>1</v>
      </c>
      <c r="D35" s="17" t="s">
        <v>248</v>
      </c>
      <c r="E35" s="18" t="s">
        <v>7</v>
      </c>
      <c r="F35" s="19">
        <v>2250</v>
      </c>
      <c r="G35" s="20">
        <v>3</v>
      </c>
      <c r="H35" s="19">
        <v>2549</v>
      </c>
      <c r="I35" s="19">
        <f t="shared" si="6"/>
        <v>1.4005494505494505</v>
      </c>
      <c r="J35" s="21">
        <f t="shared" si="7"/>
        <v>414.83719105531583</v>
      </c>
      <c r="K35" s="22">
        <v>1</v>
      </c>
      <c r="L35" s="19">
        <v>13</v>
      </c>
      <c r="M35" s="23">
        <f t="shared" si="8"/>
        <v>7.1428571428571426E-3</v>
      </c>
      <c r="N35" s="24">
        <v>13628</v>
      </c>
      <c r="O35" s="22">
        <v>17</v>
      </c>
      <c r="P35" s="25">
        <v>1087</v>
      </c>
      <c r="Q35" s="24">
        <f t="shared" si="9"/>
        <v>14732</v>
      </c>
      <c r="R35" s="26">
        <v>0</v>
      </c>
      <c r="S35" s="27">
        <v>14732</v>
      </c>
      <c r="T35" s="28">
        <f t="shared" si="10"/>
        <v>14732</v>
      </c>
      <c r="U35" s="29">
        <f t="shared" ref="U35:U66" si="12">IF(T35="n/a","n/a",IF(T35="n.d.","n.d.",T35/B35))</f>
        <v>25.356282271944924</v>
      </c>
      <c r="V35" s="24">
        <v>9400</v>
      </c>
      <c r="W35" s="30">
        <f t="shared" si="1"/>
        <v>16.179001721170398</v>
      </c>
      <c r="X35" s="31">
        <f t="shared" si="2"/>
        <v>0.63806679337496608</v>
      </c>
      <c r="Y35" s="25">
        <v>2770</v>
      </c>
      <c r="Z35" s="25">
        <v>5147</v>
      </c>
      <c r="AA35" s="25">
        <v>561</v>
      </c>
      <c r="AB35" s="25">
        <v>8828</v>
      </c>
      <c r="AC35" s="32" t="s">
        <v>145</v>
      </c>
      <c r="AD35" s="25">
        <v>145</v>
      </c>
      <c r="AE35" s="25">
        <v>31</v>
      </c>
      <c r="AF35" s="25">
        <v>309</v>
      </c>
      <c r="AG35" s="25">
        <v>970</v>
      </c>
      <c r="AH35" s="33">
        <f t="shared" si="3"/>
        <v>1.6695352839931152</v>
      </c>
      <c r="AI35" s="34">
        <v>288.2</v>
      </c>
      <c r="AJ35" s="24">
        <v>5</v>
      </c>
      <c r="AK35" s="35">
        <f t="shared" si="4"/>
        <v>8.6058519793459549</v>
      </c>
      <c r="AL35" s="25">
        <v>2928</v>
      </c>
      <c r="AM35" s="19">
        <v>1464</v>
      </c>
      <c r="AN35" s="36">
        <f t="shared" si="11"/>
        <v>0.13013333333333332</v>
      </c>
      <c r="AO35" s="351" t="s">
        <v>145</v>
      </c>
    </row>
    <row r="36" spans="1:41" ht="13.8" x14ac:dyDescent="0.25">
      <c r="A36" s="14" t="s">
        <v>198</v>
      </c>
      <c r="B36" s="15">
        <v>14185</v>
      </c>
      <c r="C36" s="16">
        <v>1</v>
      </c>
      <c r="D36" s="17" t="s">
        <v>253</v>
      </c>
      <c r="E36" s="18" t="s">
        <v>7</v>
      </c>
      <c r="F36" s="19">
        <v>2750</v>
      </c>
      <c r="G36" s="20">
        <v>13</v>
      </c>
      <c r="H36" s="19">
        <v>12078.64</v>
      </c>
      <c r="I36" s="19">
        <f t="shared" si="6"/>
        <v>6.6366153846153839</v>
      </c>
      <c r="J36" s="21">
        <f t="shared" si="7"/>
        <v>2137.384672446567</v>
      </c>
      <c r="K36" s="22">
        <v>64</v>
      </c>
      <c r="L36" s="19">
        <v>509</v>
      </c>
      <c r="M36" s="23">
        <f t="shared" si="8"/>
        <v>0.27967032967032968</v>
      </c>
      <c r="N36" s="24">
        <v>35271</v>
      </c>
      <c r="O36" s="22">
        <v>199</v>
      </c>
      <c r="P36" s="25">
        <v>7613</v>
      </c>
      <c r="Q36" s="24">
        <f t="shared" si="9"/>
        <v>43083</v>
      </c>
      <c r="R36" s="25">
        <v>0</v>
      </c>
      <c r="S36" s="27">
        <v>98197</v>
      </c>
      <c r="T36" s="28">
        <f t="shared" si="10"/>
        <v>43083</v>
      </c>
      <c r="U36" s="29">
        <f t="shared" si="12"/>
        <v>3.0372224180472331</v>
      </c>
      <c r="V36" s="24">
        <v>106996</v>
      </c>
      <c r="W36" s="30">
        <f t="shared" si="1"/>
        <v>7.5428974268593585</v>
      </c>
      <c r="X36" s="31">
        <f t="shared" si="2"/>
        <v>2.4834853654573732</v>
      </c>
      <c r="Y36" s="25">
        <v>1185</v>
      </c>
      <c r="Z36" s="25">
        <v>1481</v>
      </c>
      <c r="AA36" s="25">
        <v>9050</v>
      </c>
      <c r="AB36" s="25">
        <v>75349</v>
      </c>
      <c r="AC36" s="25">
        <v>39746</v>
      </c>
      <c r="AD36" s="25">
        <v>21200</v>
      </c>
      <c r="AE36" s="25">
        <v>178</v>
      </c>
      <c r="AF36" s="25">
        <v>1710</v>
      </c>
      <c r="AG36" s="25">
        <v>2337</v>
      </c>
      <c r="AH36" s="33">
        <f t="shared" si="3"/>
        <v>0.16475149806133238</v>
      </c>
      <c r="AI36" s="34">
        <v>985</v>
      </c>
      <c r="AJ36" s="24">
        <v>15</v>
      </c>
      <c r="AK36" s="35">
        <f t="shared" si="4"/>
        <v>1.0574550581600282</v>
      </c>
      <c r="AL36" s="25">
        <v>15883</v>
      </c>
      <c r="AM36" s="19">
        <v>13009</v>
      </c>
      <c r="AN36" s="36">
        <f t="shared" si="11"/>
        <v>0.31536969696969697</v>
      </c>
      <c r="AO36" s="37">
        <v>10308</v>
      </c>
    </row>
    <row r="37" spans="1:41" ht="13.8" x14ac:dyDescent="0.25">
      <c r="A37" s="14" t="s">
        <v>197</v>
      </c>
      <c r="B37" s="15">
        <v>1348</v>
      </c>
      <c r="C37" s="16">
        <v>1</v>
      </c>
      <c r="D37" s="17" t="s">
        <v>252</v>
      </c>
      <c r="E37" s="18" t="s">
        <v>7</v>
      </c>
      <c r="F37" s="19">
        <v>1040</v>
      </c>
      <c r="G37" s="20">
        <v>2</v>
      </c>
      <c r="H37" s="19">
        <v>1040</v>
      </c>
      <c r="I37" s="19">
        <f t="shared" si="6"/>
        <v>0.5714285714285714</v>
      </c>
      <c r="J37" s="21">
        <f t="shared" si="7"/>
        <v>2359</v>
      </c>
      <c r="K37" s="22">
        <v>2</v>
      </c>
      <c r="L37" s="19">
        <v>109</v>
      </c>
      <c r="M37" s="23">
        <f t="shared" si="8"/>
        <v>5.9890109890109892E-2</v>
      </c>
      <c r="N37" s="24">
        <v>9398</v>
      </c>
      <c r="O37" s="22">
        <v>0</v>
      </c>
      <c r="P37" s="25">
        <v>292</v>
      </c>
      <c r="Q37" s="24">
        <f t="shared" si="9"/>
        <v>9690</v>
      </c>
      <c r="R37" s="25">
        <v>0</v>
      </c>
      <c r="S37" s="27">
        <v>9690</v>
      </c>
      <c r="T37" s="28">
        <f t="shared" si="10"/>
        <v>9690</v>
      </c>
      <c r="U37" s="29">
        <f t="shared" si="12"/>
        <v>7.1884272997032639</v>
      </c>
      <c r="V37" s="24">
        <v>1822</v>
      </c>
      <c r="W37" s="30">
        <f t="shared" si="1"/>
        <v>1.3516320474777448</v>
      </c>
      <c r="X37" s="31">
        <f t="shared" si="2"/>
        <v>0.18802889576883386</v>
      </c>
      <c r="Y37" s="25">
        <v>623</v>
      </c>
      <c r="Z37" s="25">
        <v>2657</v>
      </c>
      <c r="AA37" s="25">
        <v>1976</v>
      </c>
      <c r="AB37" s="25">
        <v>1277</v>
      </c>
      <c r="AC37" s="25">
        <v>73</v>
      </c>
      <c r="AD37" s="25">
        <v>100</v>
      </c>
      <c r="AE37" s="25">
        <v>6</v>
      </c>
      <c r="AF37" s="25">
        <v>26</v>
      </c>
      <c r="AG37" s="25">
        <v>258</v>
      </c>
      <c r="AH37" s="33">
        <f t="shared" si="3"/>
        <v>0.1913946587537092</v>
      </c>
      <c r="AI37" s="34">
        <v>65</v>
      </c>
      <c r="AJ37" s="24">
        <v>3</v>
      </c>
      <c r="AK37" s="35">
        <f t="shared" si="4"/>
        <v>2.2255192878338277</v>
      </c>
      <c r="AL37" s="25">
        <v>233</v>
      </c>
      <c r="AM37" s="19">
        <v>116.5</v>
      </c>
      <c r="AN37" s="36">
        <f t="shared" si="11"/>
        <v>3.7339743589743589E-2</v>
      </c>
      <c r="AO37" s="37">
        <v>233</v>
      </c>
    </row>
    <row r="38" spans="1:41" ht="13.8" x14ac:dyDescent="0.25">
      <c r="A38" s="14" t="s">
        <v>196</v>
      </c>
      <c r="B38" s="15">
        <v>1230915</v>
      </c>
      <c r="C38" s="16">
        <v>18</v>
      </c>
      <c r="D38" s="17" t="s">
        <v>250</v>
      </c>
      <c r="E38" s="18" t="s">
        <v>7</v>
      </c>
      <c r="F38" s="19">
        <v>54244</v>
      </c>
      <c r="G38" s="20">
        <v>852</v>
      </c>
      <c r="H38" s="19">
        <v>908952</v>
      </c>
      <c r="I38" s="19">
        <f t="shared" si="6"/>
        <v>499.42417582417585</v>
      </c>
      <c r="J38" s="21">
        <f t="shared" si="7"/>
        <v>2464.668431336308</v>
      </c>
      <c r="K38" s="22">
        <v>2857</v>
      </c>
      <c r="L38" s="19">
        <v>55203</v>
      </c>
      <c r="M38" s="23">
        <f t="shared" si="8"/>
        <v>30.331318681318681</v>
      </c>
      <c r="N38" s="24">
        <v>1205910</v>
      </c>
      <c r="O38" s="22">
        <v>3200</v>
      </c>
      <c r="P38" s="25">
        <v>316856</v>
      </c>
      <c r="Q38" s="24">
        <f t="shared" si="9"/>
        <v>1525966</v>
      </c>
      <c r="R38" s="25">
        <v>100367</v>
      </c>
      <c r="S38" s="27">
        <v>1626333</v>
      </c>
      <c r="T38" s="28">
        <f t="shared" si="10"/>
        <v>1626333</v>
      </c>
      <c r="U38" s="29">
        <f t="shared" si="12"/>
        <v>1.3212390782466701</v>
      </c>
      <c r="V38" s="24">
        <v>16145557</v>
      </c>
      <c r="W38" s="30">
        <f t="shared" si="1"/>
        <v>13.116711551975563</v>
      </c>
      <c r="X38" s="31">
        <f t="shared" si="2"/>
        <v>9.9275837113309517</v>
      </c>
      <c r="Y38" s="25">
        <v>7586</v>
      </c>
      <c r="Z38" s="25">
        <v>6293</v>
      </c>
      <c r="AA38" s="25">
        <v>2278050</v>
      </c>
      <c r="AB38" s="25">
        <v>6305242</v>
      </c>
      <c r="AC38" s="25">
        <v>11783968</v>
      </c>
      <c r="AD38" s="25">
        <v>972650</v>
      </c>
      <c r="AE38" s="25">
        <v>10538</v>
      </c>
      <c r="AF38" s="25">
        <v>207789</v>
      </c>
      <c r="AG38" s="25">
        <v>481063</v>
      </c>
      <c r="AH38" s="33">
        <f t="shared" si="3"/>
        <v>0.39081740006417992</v>
      </c>
      <c r="AI38" s="34">
        <v>42794</v>
      </c>
      <c r="AJ38" s="24">
        <v>554</v>
      </c>
      <c r="AK38" s="35">
        <f t="shared" si="4"/>
        <v>0.45007169463366681</v>
      </c>
      <c r="AL38" s="25">
        <v>825152</v>
      </c>
      <c r="AM38" s="19">
        <v>545830</v>
      </c>
      <c r="AN38" s="36">
        <f t="shared" si="11"/>
        <v>1.8163349081580037E-2</v>
      </c>
      <c r="AO38" s="37">
        <v>275458</v>
      </c>
    </row>
    <row r="39" spans="1:41" ht="13.8" x14ac:dyDescent="0.25">
      <c r="A39" s="14" t="s">
        <v>195</v>
      </c>
      <c r="B39" s="15">
        <v>2101</v>
      </c>
      <c r="C39" s="16">
        <v>1</v>
      </c>
      <c r="D39" s="17" t="s">
        <v>248</v>
      </c>
      <c r="E39" s="18" t="s">
        <v>7</v>
      </c>
      <c r="F39" s="19">
        <v>1964</v>
      </c>
      <c r="G39" s="20">
        <v>3</v>
      </c>
      <c r="H39" s="19">
        <v>3798</v>
      </c>
      <c r="I39" s="19">
        <f t="shared" si="6"/>
        <v>2.0868131868131869</v>
      </c>
      <c r="J39" s="21">
        <f t="shared" si="7"/>
        <v>1006.7983149025803</v>
      </c>
      <c r="K39" s="22">
        <v>5</v>
      </c>
      <c r="L39" s="19">
        <v>119</v>
      </c>
      <c r="M39" s="23">
        <f t="shared" si="8"/>
        <v>6.5384615384615388E-2</v>
      </c>
      <c r="N39" s="24">
        <v>9886</v>
      </c>
      <c r="O39" s="22">
        <v>44</v>
      </c>
      <c r="P39" s="25">
        <v>1526</v>
      </c>
      <c r="Q39" s="24">
        <f t="shared" si="9"/>
        <v>11456</v>
      </c>
      <c r="R39" s="26">
        <v>0</v>
      </c>
      <c r="S39" s="27">
        <v>11456</v>
      </c>
      <c r="T39" s="28">
        <f t="shared" si="10"/>
        <v>11456</v>
      </c>
      <c r="U39" s="29">
        <f t="shared" si="12"/>
        <v>5.4526415992384578</v>
      </c>
      <c r="V39" s="24">
        <v>16831</v>
      </c>
      <c r="W39" s="30">
        <f t="shared" si="1"/>
        <v>8.01094716801523</v>
      </c>
      <c r="X39" s="31">
        <f t="shared" si="2"/>
        <v>1.4691864525139664</v>
      </c>
      <c r="Y39" s="25">
        <v>6048</v>
      </c>
      <c r="Z39" s="25">
        <v>5211</v>
      </c>
      <c r="AA39" s="25">
        <v>1000</v>
      </c>
      <c r="AB39" s="25">
        <v>8028</v>
      </c>
      <c r="AC39" s="25">
        <v>2684</v>
      </c>
      <c r="AD39" s="25">
        <v>408</v>
      </c>
      <c r="AE39" s="25">
        <v>118</v>
      </c>
      <c r="AF39" s="25">
        <v>1181</v>
      </c>
      <c r="AG39" s="25">
        <v>986</v>
      </c>
      <c r="AH39" s="33">
        <f t="shared" si="3"/>
        <v>0.46930033317467873</v>
      </c>
      <c r="AI39" s="34">
        <v>342.8</v>
      </c>
      <c r="AJ39" s="24">
        <v>4</v>
      </c>
      <c r="AK39" s="35">
        <f t="shared" si="4"/>
        <v>1.9038553069966682</v>
      </c>
      <c r="AL39" s="25">
        <v>2100</v>
      </c>
      <c r="AM39" s="19">
        <v>3153</v>
      </c>
      <c r="AN39" s="36">
        <f t="shared" si="11"/>
        <v>0.40134928716904278</v>
      </c>
      <c r="AO39" s="37">
        <v>2100</v>
      </c>
    </row>
    <row r="40" spans="1:41" ht="13.8" x14ac:dyDescent="0.25">
      <c r="A40" s="14" t="s">
        <v>194</v>
      </c>
      <c r="B40" s="15">
        <v>18038</v>
      </c>
      <c r="C40" s="16">
        <v>1</v>
      </c>
      <c r="D40" s="17" t="s">
        <v>249</v>
      </c>
      <c r="E40" s="18" t="s">
        <v>7</v>
      </c>
      <c r="F40" s="19">
        <v>2800</v>
      </c>
      <c r="G40" s="20">
        <v>31</v>
      </c>
      <c r="H40" s="19">
        <v>21531</v>
      </c>
      <c r="I40" s="19">
        <f t="shared" si="6"/>
        <v>11.83021978021978</v>
      </c>
      <c r="J40" s="21">
        <f t="shared" si="7"/>
        <v>1524.7392132274394</v>
      </c>
      <c r="K40" s="22">
        <v>105</v>
      </c>
      <c r="L40" s="19">
        <v>2003</v>
      </c>
      <c r="M40" s="23">
        <f t="shared" si="8"/>
        <v>1.1005494505494506</v>
      </c>
      <c r="N40" s="24">
        <v>39338</v>
      </c>
      <c r="O40" s="22">
        <v>126</v>
      </c>
      <c r="P40" s="25">
        <v>7053</v>
      </c>
      <c r="Q40" s="24">
        <f t="shared" si="9"/>
        <v>46517</v>
      </c>
      <c r="R40" s="25">
        <v>152</v>
      </c>
      <c r="S40" s="27">
        <v>46669</v>
      </c>
      <c r="T40" s="28">
        <f t="shared" si="10"/>
        <v>46669</v>
      </c>
      <c r="U40" s="29">
        <f t="shared" si="12"/>
        <v>2.5872602284066968</v>
      </c>
      <c r="V40" s="24">
        <v>160403</v>
      </c>
      <c r="W40" s="30">
        <f t="shared" si="1"/>
        <v>8.8925047122740875</v>
      </c>
      <c r="X40" s="31">
        <f t="shared" si="2"/>
        <v>3.4370352910925881</v>
      </c>
      <c r="Y40" s="25">
        <v>19631</v>
      </c>
      <c r="Z40" s="25">
        <v>22023</v>
      </c>
      <c r="AA40" s="25">
        <v>8912</v>
      </c>
      <c r="AB40" s="25">
        <v>101983</v>
      </c>
      <c r="AC40" s="25">
        <v>101991</v>
      </c>
      <c r="AD40" s="25">
        <v>49595</v>
      </c>
      <c r="AE40" s="25">
        <v>1362</v>
      </c>
      <c r="AF40" s="25">
        <v>17118</v>
      </c>
      <c r="AG40" s="25">
        <v>6373</v>
      </c>
      <c r="AH40" s="33">
        <f t="shared" si="3"/>
        <v>0.35330967956536202</v>
      </c>
      <c r="AI40" s="34">
        <v>1180</v>
      </c>
      <c r="AJ40" s="24">
        <v>18</v>
      </c>
      <c r="AK40" s="35">
        <f t="shared" si="4"/>
        <v>0.99789333629005428</v>
      </c>
      <c r="AL40" s="25">
        <v>18711</v>
      </c>
      <c r="AM40" s="19">
        <v>18711</v>
      </c>
      <c r="AN40" s="36">
        <f t="shared" si="11"/>
        <v>0.37125000000000002</v>
      </c>
      <c r="AO40" s="37">
        <v>18711</v>
      </c>
    </row>
    <row r="41" spans="1:41" ht="13.8" x14ac:dyDescent="0.25">
      <c r="A41" s="14" t="s">
        <v>193</v>
      </c>
      <c r="B41" s="15">
        <v>13077</v>
      </c>
      <c r="C41" s="16">
        <v>1</v>
      </c>
      <c r="D41" s="17" t="s">
        <v>247</v>
      </c>
      <c r="E41" s="18" t="s">
        <v>7</v>
      </c>
      <c r="F41" s="19">
        <v>3328</v>
      </c>
      <c r="G41" s="20">
        <v>21</v>
      </c>
      <c r="H41" s="19">
        <v>24280</v>
      </c>
      <c r="I41" s="19">
        <f t="shared" si="6"/>
        <v>13.340659340659341</v>
      </c>
      <c r="J41" s="21">
        <f t="shared" si="7"/>
        <v>980.23640856672159</v>
      </c>
      <c r="K41" s="22">
        <v>157</v>
      </c>
      <c r="L41" s="19">
        <v>468.5</v>
      </c>
      <c r="M41" s="23">
        <f t="shared" si="8"/>
        <v>0.25741758241758239</v>
      </c>
      <c r="N41" s="24">
        <v>59765</v>
      </c>
      <c r="O41" s="22">
        <v>113</v>
      </c>
      <c r="P41" s="25">
        <v>8683</v>
      </c>
      <c r="Q41" s="24">
        <f t="shared" si="9"/>
        <v>68561</v>
      </c>
      <c r="R41" s="26">
        <v>0</v>
      </c>
      <c r="S41" s="27">
        <v>68561</v>
      </c>
      <c r="T41" s="28">
        <f t="shared" si="10"/>
        <v>68561</v>
      </c>
      <c r="U41" s="29">
        <f t="shared" si="12"/>
        <v>5.2428691595931785</v>
      </c>
      <c r="V41" s="24">
        <v>217100</v>
      </c>
      <c r="W41" s="30">
        <f t="shared" si="1"/>
        <v>16.601667049017358</v>
      </c>
      <c r="X41" s="31">
        <f t="shared" si="2"/>
        <v>3.1665232420763991</v>
      </c>
      <c r="Y41" s="25">
        <v>33964</v>
      </c>
      <c r="Z41" s="25">
        <v>27889</v>
      </c>
      <c r="AA41" s="25">
        <v>70460</v>
      </c>
      <c r="AB41" s="25">
        <v>202904</v>
      </c>
      <c r="AC41" s="25">
        <v>58022</v>
      </c>
      <c r="AD41" s="25">
        <v>50856</v>
      </c>
      <c r="AE41" s="25">
        <v>2784</v>
      </c>
      <c r="AF41" s="25">
        <v>9272</v>
      </c>
      <c r="AG41" s="25">
        <v>7364</v>
      </c>
      <c r="AH41" s="33">
        <f t="shared" si="3"/>
        <v>0.56312609925823964</v>
      </c>
      <c r="AI41" s="34">
        <v>1040.5</v>
      </c>
      <c r="AJ41" s="24">
        <v>17</v>
      </c>
      <c r="AK41" s="35">
        <f t="shared" si="4"/>
        <v>1.299992352986159</v>
      </c>
      <c r="AL41" s="25">
        <v>30404</v>
      </c>
      <c r="AM41" s="19">
        <v>12501</v>
      </c>
      <c r="AN41" s="36">
        <f t="shared" si="11"/>
        <v>0.22095941742081449</v>
      </c>
      <c r="AO41" s="37">
        <v>30404</v>
      </c>
    </row>
    <row r="42" spans="1:41" ht="13.8" x14ac:dyDescent="0.25">
      <c r="A42" s="14" t="s">
        <v>192</v>
      </c>
      <c r="B42" s="15">
        <v>592</v>
      </c>
      <c r="C42" s="16">
        <v>1</v>
      </c>
      <c r="D42" s="17" t="s">
        <v>247</v>
      </c>
      <c r="E42" s="18" t="s">
        <v>7</v>
      </c>
      <c r="F42" s="19">
        <v>1025</v>
      </c>
      <c r="G42" s="20">
        <v>1</v>
      </c>
      <c r="H42" s="19">
        <v>1025</v>
      </c>
      <c r="I42" s="19">
        <f t="shared" si="6"/>
        <v>0.56318681318681318</v>
      </c>
      <c r="J42" s="21">
        <f t="shared" si="7"/>
        <v>1051.1609756097562</v>
      </c>
      <c r="K42" s="22">
        <v>19</v>
      </c>
      <c r="L42" s="19">
        <v>163</v>
      </c>
      <c r="M42" s="23">
        <f t="shared" si="8"/>
        <v>8.9560439560439561E-2</v>
      </c>
      <c r="N42" s="24">
        <v>6388</v>
      </c>
      <c r="O42" s="22">
        <v>16</v>
      </c>
      <c r="P42" s="25">
        <v>1070</v>
      </c>
      <c r="Q42" s="24">
        <f t="shared" si="9"/>
        <v>7474</v>
      </c>
      <c r="R42" s="26">
        <v>0</v>
      </c>
      <c r="S42" s="27">
        <v>7474</v>
      </c>
      <c r="T42" s="28">
        <f t="shared" si="10"/>
        <v>7474</v>
      </c>
      <c r="U42" s="29">
        <f t="shared" si="12"/>
        <v>12.625</v>
      </c>
      <c r="V42" s="24">
        <v>6927</v>
      </c>
      <c r="W42" s="30">
        <f t="shared" si="1"/>
        <v>11.701013513513514</v>
      </c>
      <c r="X42" s="31">
        <f t="shared" si="2"/>
        <v>0.92681295156542687</v>
      </c>
      <c r="Y42" s="25">
        <v>4412</v>
      </c>
      <c r="Z42" s="25">
        <v>3024</v>
      </c>
      <c r="AA42" s="25">
        <v>31</v>
      </c>
      <c r="AB42" s="25">
        <v>3304</v>
      </c>
      <c r="AC42" s="25">
        <v>4369</v>
      </c>
      <c r="AD42" s="25">
        <v>750</v>
      </c>
      <c r="AE42" s="25">
        <v>23</v>
      </c>
      <c r="AF42" s="25">
        <v>308</v>
      </c>
      <c r="AG42" s="25">
        <v>225</v>
      </c>
      <c r="AH42" s="33">
        <f t="shared" si="3"/>
        <v>0.38006756756756754</v>
      </c>
      <c r="AI42" s="47" t="s">
        <v>7</v>
      </c>
      <c r="AJ42" s="24">
        <v>2</v>
      </c>
      <c r="AK42" s="35">
        <f t="shared" si="4"/>
        <v>3.3783783783783785</v>
      </c>
      <c r="AL42" s="25">
        <v>4369</v>
      </c>
      <c r="AM42" s="48" t="s">
        <v>145</v>
      </c>
      <c r="AN42" s="36" t="str">
        <f t="shared" si="11"/>
        <v>n.d.</v>
      </c>
      <c r="AO42" s="37">
        <v>4369</v>
      </c>
    </row>
    <row r="43" spans="1:41" ht="13.8" x14ac:dyDescent="0.25">
      <c r="A43" s="14" t="s">
        <v>191</v>
      </c>
      <c r="B43" s="15">
        <v>3580</v>
      </c>
      <c r="C43" s="16">
        <v>1</v>
      </c>
      <c r="D43" s="17" t="s">
        <v>251</v>
      </c>
      <c r="E43" s="18" t="s">
        <v>7</v>
      </c>
      <c r="F43" s="19">
        <v>2350</v>
      </c>
      <c r="G43" s="20">
        <v>12</v>
      </c>
      <c r="H43" s="19">
        <v>7976</v>
      </c>
      <c r="I43" s="19">
        <f t="shared" si="6"/>
        <v>4.3824175824175828</v>
      </c>
      <c r="J43" s="21">
        <f t="shared" si="7"/>
        <v>816.90070210631893</v>
      </c>
      <c r="K43" s="22">
        <v>220</v>
      </c>
      <c r="L43" s="19">
        <v>352.5</v>
      </c>
      <c r="M43" s="23">
        <f t="shared" si="8"/>
        <v>0.19368131868131869</v>
      </c>
      <c r="N43" s="24">
        <v>28561</v>
      </c>
      <c r="O43" s="22">
        <v>28</v>
      </c>
      <c r="P43" s="25">
        <v>8121</v>
      </c>
      <c r="Q43" s="24">
        <f t="shared" si="9"/>
        <v>36710</v>
      </c>
      <c r="R43" s="26">
        <v>0</v>
      </c>
      <c r="S43" s="27">
        <v>36710</v>
      </c>
      <c r="T43" s="28">
        <f t="shared" si="10"/>
        <v>36710</v>
      </c>
      <c r="U43" s="29">
        <f t="shared" si="12"/>
        <v>10.254189944134078</v>
      </c>
      <c r="V43" s="24">
        <v>82673</v>
      </c>
      <c r="W43" s="30">
        <f t="shared" si="1"/>
        <v>23.093016759776535</v>
      </c>
      <c r="X43" s="31">
        <f t="shared" si="2"/>
        <v>2.2520566603105423</v>
      </c>
      <c r="Y43" s="25">
        <v>10710</v>
      </c>
      <c r="Z43" s="25">
        <v>18376</v>
      </c>
      <c r="AA43" s="25">
        <v>4790</v>
      </c>
      <c r="AB43" s="25">
        <v>54487</v>
      </c>
      <c r="AC43" s="25">
        <v>12913</v>
      </c>
      <c r="AD43" s="25">
        <v>54487</v>
      </c>
      <c r="AE43" s="25">
        <v>57</v>
      </c>
      <c r="AF43" s="25">
        <v>1484</v>
      </c>
      <c r="AG43" s="25">
        <v>1019</v>
      </c>
      <c r="AH43" s="33">
        <f t="shared" si="3"/>
        <v>0.28463687150837991</v>
      </c>
      <c r="AI43" s="34">
        <v>837</v>
      </c>
      <c r="AJ43" s="24">
        <v>14</v>
      </c>
      <c r="AK43" s="35">
        <f t="shared" si="4"/>
        <v>3.9106145251396649</v>
      </c>
      <c r="AL43" s="25">
        <v>3659</v>
      </c>
      <c r="AM43" s="19">
        <v>3659</v>
      </c>
      <c r="AN43" s="36">
        <f t="shared" si="11"/>
        <v>0.11121580547112463</v>
      </c>
      <c r="AO43" s="37">
        <v>3659</v>
      </c>
    </row>
    <row r="44" spans="1:41" ht="13.8" x14ac:dyDescent="0.25">
      <c r="A44" s="14" t="s">
        <v>190</v>
      </c>
      <c r="B44" s="15">
        <v>262</v>
      </c>
      <c r="C44" s="16">
        <v>1</v>
      </c>
      <c r="D44" s="17" t="s">
        <v>251</v>
      </c>
      <c r="E44" s="18" t="s">
        <v>7</v>
      </c>
      <c r="F44" s="19">
        <v>960</v>
      </c>
      <c r="G44" s="20">
        <v>3</v>
      </c>
      <c r="H44" s="19">
        <v>940</v>
      </c>
      <c r="I44" s="19">
        <f t="shared" si="6"/>
        <v>0.51648351648351654</v>
      </c>
      <c r="J44" s="21">
        <f t="shared" si="7"/>
        <v>507.27659574468078</v>
      </c>
      <c r="K44" s="22">
        <v>8</v>
      </c>
      <c r="L44" s="19">
        <v>198</v>
      </c>
      <c r="M44" s="23">
        <f t="shared" si="8"/>
        <v>0.10879120879120879</v>
      </c>
      <c r="N44" s="24">
        <v>8034</v>
      </c>
      <c r="O44" s="22">
        <v>15</v>
      </c>
      <c r="P44" s="25">
        <v>1149</v>
      </c>
      <c r="Q44" s="24">
        <f t="shared" si="9"/>
        <v>9198</v>
      </c>
      <c r="R44" s="26">
        <v>0</v>
      </c>
      <c r="S44" s="27">
        <v>9198</v>
      </c>
      <c r="T44" s="28">
        <f t="shared" si="10"/>
        <v>9198</v>
      </c>
      <c r="U44" s="29">
        <f t="shared" si="12"/>
        <v>35.106870229007633</v>
      </c>
      <c r="V44" s="24">
        <v>7413</v>
      </c>
      <c r="W44" s="30">
        <f t="shared" si="1"/>
        <v>28.293893129770993</v>
      </c>
      <c r="X44" s="31">
        <f t="shared" si="2"/>
        <v>0.80593607305936077</v>
      </c>
      <c r="Y44" s="25">
        <v>1857</v>
      </c>
      <c r="Z44" s="25">
        <v>1939</v>
      </c>
      <c r="AA44" s="32" t="s">
        <v>145</v>
      </c>
      <c r="AB44" s="32" t="s">
        <v>145</v>
      </c>
      <c r="AC44" s="25">
        <v>1610</v>
      </c>
      <c r="AD44" s="32" t="s">
        <v>145</v>
      </c>
      <c r="AE44" s="32" t="s">
        <v>145</v>
      </c>
      <c r="AF44" s="32" t="s">
        <v>145</v>
      </c>
      <c r="AG44" s="25">
        <v>122</v>
      </c>
      <c r="AH44" s="33">
        <f t="shared" si="3"/>
        <v>0.46564885496183206</v>
      </c>
      <c r="AI44" s="34">
        <v>109.7</v>
      </c>
      <c r="AJ44" s="24">
        <v>3</v>
      </c>
      <c r="AK44" s="35">
        <f t="shared" si="4"/>
        <v>11.450381679389313</v>
      </c>
      <c r="AL44" s="32" t="s">
        <v>145</v>
      </c>
      <c r="AM44" s="48" t="s">
        <v>145</v>
      </c>
      <c r="AN44" s="36" t="str">
        <f t="shared" si="11"/>
        <v>n.d.</v>
      </c>
      <c r="AO44" s="351" t="s">
        <v>145</v>
      </c>
    </row>
    <row r="45" spans="1:41" ht="13.8" x14ac:dyDescent="0.25">
      <c r="A45" s="14" t="s">
        <v>189</v>
      </c>
      <c r="B45" s="15">
        <v>501</v>
      </c>
      <c r="C45" s="16">
        <v>1</v>
      </c>
      <c r="D45" s="17" t="s">
        <v>249</v>
      </c>
      <c r="E45" s="18" t="s">
        <v>7</v>
      </c>
      <c r="F45" s="19">
        <v>1600</v>
      </c>
      <c r="G45" s="20">
        <v>6</v>
      </c>
      <c r="H45" s="19">
        <v>1900</v>
      </c>
      <c r="I45" s="19">
        <f t="shared" si="6"/>
        <v>1.043956043956044</v>
      </c>
      <c r="J45" s="21">
        <f t="shared" si="7"/>
        <v>479.90526315789469</v>
      </c>
      <c r="K45" s="22">
        <v>3</v>
      </c>
      <c r="L45" s="19">
        <v>49</v>
      </c>
      <c r="M45" s="23">
        <f t="shared" si="8"/>
        <v>2.6923076923076925E-2</v>
      </c>
      <c r="N45" s="24">
        <v>10411</v>
      </c>
      <c r="O45" s="22">
        <v>18</v>
      </c>
      <c r="P45" s="25">
        <v>2106</v>
      </c>
      <c r="Q45" s="24">
        <f t="shared" si="9"/>
        <v>12535</v>
      </c>
      <c r="R45" s="26">
        <v>0</v>
      </c>
      <c r="S45" s="27">
        <v>12535</v>
      </c>
      <c r="T45" s="28">
        <f t="shared" si="10"/>
        <v>12535</v>
      </c>
      <c r="U45" s="29">
        <f t="shared" si="12"/>
        <v>25.01996007984032</v>
      </c>
      <c r="V45" s="24">
        <v>21836</v>
      </c>
      <c r="W45" s="30">
        <f t="shared" si="1"/>
        <v>43.584830339321357</v>
      </c>
      <c r="X45" s="31">
        <f t="shared" si="2"/>
        <v>1.7420023932987634</v>
      </c>
      <c r="Y45" s="25">
        <v>5084</v>
      </c>
      <c r="Z45" s="25">
        <v>4552</v>
      </c>
      <c r="AA45" s="25">
        <v>318</v>
      </c>
      <c r="AB45" s="25">
        <v>12500</v>
      </c>
      <c r="AC45" s="25">
        <v>7872</v>
      </c>
      <c r="AD45" s="25">
        <v>8750</v>
      </c>
      <c r="AE45" s="25">
        <v>75</v>
      </c>
      <c r="AF45" s="25">
        <v>893</v>
      </c>
      <c r="AG45" s="25">
        <v>498</v>
      </c>
      <c r="AH45" s="33">
        <f t="shared" si="3"/>
        <v>0.99401197604790414</v>
      </c>
      <c r="AI45" s="34">
        <v>240</v>
      </c>
      <c r="AJ45" s="24">
        <v>7</v>
      </c>
      <c r="AK45" s="35">
        <f t="shared" si="4"/>
        <v>13.972055888223553</v>
      </c>
      <c r="AL45" s="25">
        <v>8750</v>
      </c>
      <c r="AM45" s="19">
        <v>17500</v>
      </c>
      <c r="AN45" s="36">
        <f t="shared" si="11"/>
        <v>1.5625</v>
      </c>
      <c r="AO45" s="37">
        <v>5000</v>
      </c>
    </row>
    <row r="46" spans="1:41" ht="13.8" x14ac:dyDescent="0.25">
      <c r="A46" s="14" t="s">
        <v>188</v>
      </c>
      <c r="B46" s="15">
        <v>3442</v>
      </c>
      <c r="C46" s="16">
        <v>1</v>
      </c>
      <c r="D46" s="17" t="s">
        <v>249</v>
      </c>
      <c r="E46" s="18" t="s">
        <v>7</v>
      </c>
      <c r="F46" s="19">
        <v>2100</v>
      </c>
      <c r="G46" s="20">
        <v>7</v>
      </c>
      <c r="H46" s="19">
        <v>6351</v>
      </c>
      <c r="I46" s="19">
        <f t="shared" si="6"/>
        <v>3.4895604395604396</v>
      </c>
      <c r="J46" s="21">
        <f t="shared" si="7"/>
        <v>986.37065029129269</v>
      </c>
      <c r="K46" s="22">
        <v>7</v>
      </c>
      <c r="L46" s="19">
        <v>514</v>
      </c>
      <c r="M46" s="23">
        <f t="shared" si="8"/>
        <v>0.28241758241758241</v>
      </c>
      <c r="N46" s="24">
        <v>16924</v>
      </c>
      <c r="O46" s="22">
        <v>33</v>
      </c>
      <c r="P46" s="25">
        <v>2186</v>
      </c>
      <c r="Q46" s="24">
        <f t="shared" si="9"/>
        <v>19143</v>
      </c>
      <c r="R46" s="25">
        <v>28</v>
      </c>
      <c r="S46" s="27">
        <v>19171</v>
      </c>
      <c r="T46" s="28">
        <f t="shared" si="10"/>
        <v>19171</v>
      </c>
      <c r="U46" s="29">
        <f t="shared" si="12"/>
        <v>5.5697269029633931</v>
      </c>
      <c r="V46" s="24">
        <v>40369</v>
      </c>
      <c r="W46" s="30">
        <f t="shared" si="1"/>
        <v>11.728355607205113</v>
      </c>
      <c r="X46" s="31">
        <f t="shared" si="2"/>
        <v>2.1057326169735537</v>
      </c>
      <c r="Y46" s="25">
        <v>7680</v>
      </c>
      <c r="Z46" s="25">
        <v>7288</v>
      </c>
      <c r="AA46" s="25">
        <v>3535</v>
      </c>
      <c r="AB46" s="25">
        <v>20175</v>
      </c>
      <c r="AC46" s="25">
        <v>11467</v>
      </c>
      <c r="AD46" s="25">
        <v>3676</v>
      </c>
      <c r="AE46" s="25">
        <v>425</v>
      </c>
      <c r="AF46" s="25">
        <v>7464</v>
      </c>
      <c r="AG46" s="25">
        <v>1536</v>
      </c>
      <c r="AH46" s="33">
        <f t="shared" si="3"/>
        <v>0.44625217896571762</v>
      </c>
      <c r="AI46" s="34">
        <v>278</v>
      </c>
      <c r="AJ46" s="24">
        <v>6</v>
      </c>
      <c r="AK46" s="35">
        <f t="shared" si="4"/>
        <v>1.7431725740848345</v>
      </c>
      <c r="AL46" s="25">
        <v>1495</v>
      </c>
      <c r="AM46" s="19">
        <v>2298</v>
      </c>
      <c r="AN46" s="36">
        <f t="shared" si="11"/>
        <v>0.18238095238095239</v>
      </c>
      <c r="AO46" s="37">
        <v>1473</v>
      </c>
    </row>
    <row r="47" spans="1:41" ht="13.8" x14ac:dyDescent="0.25">
      <c r="A47" s="14" t="s">
        <v>187</v>
      </c>
      <c r="B47" s="15">
        <v>932</v>
      </c>
      <c r="C47" s="16">
        <v>1</v>
      </c>
      <c r="D47" s="17" t="s">
        <v>249</v>
      </c>
      <c r="E47" s="18" t="s">
        <v>7</v>
      </c>
      <c r="F47" s="19">
        <v>625</v>
      </c>
      <c r="G47" s="20">
        <v>1</v>
      </c>
      <c r="H47" s="19">
        <v>200</v>
      </c>
      <c r="I47" s="19">
        <f t="shared" si="6"/>
        <v>0.10989010989010989</v>
      </c>
      <c r="J47" s="21">
        <f t="shared" si="7"/>
        <v>8481.2000000000007</v>
      </c>
      <c r="K47" s="22">
        <v>2</v>
      </c>
      <c r="L47" s="19">
        <v>45</v>
      </c>
      <c r="M47" s="23">
        <f t="shared" si="8"/>
        <v>2.4725274725274724E-2</v>
      </c>
      <c r="N47" s="24">
        <v>5077</v>
      </c>
      <c r="O47" s="22">
        <v>0</v>
      </c>
      <c r="P47" s="25">
        <v>327</v>
      </c>
      <c r="Q47" s="24">
        <f t="shared" si="9"/>
        <v>5404</v>
      </c>
      <c r="R47" s="26">
        <v>0</v>
      </c>
      <c r="S47" s="27">
        <v>5404</v>
      </c>
      <c r="T47" s="28">
        <f t="shared" si="10"/>
        <v>5404</v>
      </c>
      <c r="U47" s="29">
        <f t="shared" si="12"/>
        <v>5.7982832618025748</v>
      </c>
      <c r="V47" s="24">
        <v>3455</v>
      </c>
      <c r="W47" s="30">
        <f t="shared" si="1"/>
        <v>3.7070815450643777</v>
      </c>
      <c r="X47" s="31">
        <f t="shared" si="2"/>
        <v>0.63934122871946708</v>
      </c>
      <c r="Y47" s="25">
        <v>3361</v>
      </c>
      <c r="Z47" s="25">
        <v>500</v>
      </c>
      <c r="AA47" s="25">
        <v>921</v>
      </c>
      <c r="AB47" s="25">
        <v>2092</v>
      </c>
      <c r="AC47" s="32" t="s">
        <v>145</v>
      </c>
      <c r="AD47" s="25">
        <v>831</v>
      </c>
      <c r="AE47" s="25">
        <v>10</v>
      </c>
      <c r="AF47" s="25">
        <v>80</v>
      </c>
      <c r="AG47" s="25">
        <v>195</v>
      </c>
      <c r="AH47" s="33">
        <f t="shared" si="3"/>
        <v>0.20922746781115881</v>
      </c>
      <c r="AI47" s="34">
        <v>68</v>
      </c>
      <c r="AJ47" s="24">
        <v>2</v>
      </c>
      <c r="AK47" s="35">
        <f t="shared" si="4"/>
        <v>2.1459227467811157</v>
      </c>
      <c r="AL47" s="25">
        <v>425</v>
      </c>
      <c r="AM47" s="19">
        <v>624</v>
      </c>
      <c r="AN47" s="36">
        <f t="shared" si="11"/>
        <v>0.49919999999999998</v>
      </c>
      <c r="AO47" s="37">
        <v>300</v>
      </c>
    </row>
    <row r="48" spans="1:41" ht="13.8" x14ac:dyDescent="0.25">
      <c r="A48" s="14" t="s">
        <v>186</v>
      </c>
      <c r="B48" s="15">
        <v>134</v>
      </c>
      <c r="C48" s="16">
        <v>1</v>
      </c>
      <c r="D48" s="17" t="s">
        <v>247</v>
      </c>
      <c r="E48" s="18" t="s">
        <v>7</v>
      </c>
      <c r="F48" s="19">
        <v>1050</v>
      </c>
      <c r="G48" s="20">
        <v>1</v>
      </c>
      <c r="H48" s="19">
        <v>1050</v>
      </c>
      <c r="I48" s="19">
        <f t="shared" si="6"/>
        <v>0.57692307692307687</v>
      </c>
      <c r="J48" s="21">
        <f t="shared" si="7"/>
        <v>232.26666666666668</v>
      </c>
      <c r="K48" s="22">
        <v>0</v>
      </c>
      <c r="L48" s="19">
        <v>0</v>
      </c>
      <c r="M48" s="23">
        <f t="shared" si="8"/>
        <v>0</v>
      </c>
      <c r="N48" s="24">
        <v>6178</v>
      </c>
      <c r="O48" s="22">
        <v>2</v>
      </c>
      <c r="P48" s="25">
        <v>477</v>
      </c>
      <c r="Q48" s="24">
        <f t="shared" si="9"/>
        <v>6657</v>
      </c>
      <c r="R48" s="26">
        <v>0</v>
      </c>
      <c r="S48" s="27">
        <v>6657</v>
      </c>
      <c r="T48" s="28">
        <f t="shared" si="10"/>
        <v>6657</v>
      </c>
      <c r="U48" s="29">
        <f t="shared" si="12"/>
        <v>49.679104477611943</v>
      </c>
      <c r="V48" s="24">
        <v>1819</v>
      </c>
      <c r="W48" s="30">
        <f t="shared" si="1"/>
        <v>13.574626865671641</v>
      </c>
      <c r="X48" s="31">
        <f t="shared" si="2"/>
        <v>0.27324620700015023</v>
      </c>
      <c r="Y48" s="25">
        <v>742</v>
      </c>
      <c r="Z48" s="25">
        <v>2026</v>
      </c>
      <c r="AA48" s="25">
        <v>200</v>
      </c>
      <c r="AB48" s="25">
        <v>1000</v>
      </c>
      <c r="AC48" s="25">
        <v>4173</v>
      </c>
      <c r="AD48" s="25">
        <v>500</v>
      </c>
      <c r="AE48" s="25">
        <v>8</v>
      </c>
      <c r="AF48" s="25">
        <v>20</v>
      </c>
      <c r="AG48" s="25">
        <v>103</v>
      </c>
      <c r="AH48" s="33">
        <f t="shared" si="3"/>
        <v>0.76865671641791045</v>
      </c>
      <c r="AI48" s="34">
        <v>170</v>
      </c>
      <c r="AJ48" s="24">
        <v>3</v>
      </c>
      <c r="AK48" s="35">
        <f t="shared" si="4"/>
        <v>22.388059701492537</v>
      </c>
      <c r="AL48" s="25">
        <v>360</v>
      </c>
      <c r="AM48" s="19">
        <v>360</v>
      </c>
      <c r="AN48" s="36">
        <f t="shared" si="11"/>
        <v>0.11428571428571428</v>
      </c>
      <c r="AO48" s="37">
        <v>240</v>
      </c>
    </row>
    <row r="49" spans="1:41" ht="13.8" x14ac:dyDescent="0.25">
      <c r="A49" s="14" t="s">
        <v>185</v>
      </c>
      <c r="B49" s="15">
        <v>378</v>
      </c>
      <c r="C49" s="16">
        <v>1</v>
      </c>
      <c r="D49" s="17" t="s">
        <v>251</v>
      </c>
      <c r="E49" s="18" t="s">
        <v>7</v>
      </c>
      <c r="F49" s="19">
        <v>920</v>
      </c>
      <c r="G49" s="20">
        <v>5</v>
      </c>
      <c r="H49" s="19">
        <v>1180</v>
      </c>
      <c r="I49" s="19">
        <f t="shared" si="6"/>
        <v>0.64835164835164838</v>
      </c>
      <c r="J49" s="21">
        <f t="shared" si="7"/>
        <v>583.01694915254234</v>
      </c>
      <c r="K49" s="22">
        <v>21</v>
      </c>
      <c r="L49" s="19">
        <v>185</v>
      </c>
      <c r="M49" s="23">
        <f t="shared" si="8"/>
        <v>0.10164835164835165</v>
      </c>
      <c r="N49" s="24">
        <v>9523</v>
      </c>
      <c r="O49" s="22">
        <v>50</v>
      </c>
      <c r="P49" s="25">
        <v>881</v>
      </c>
      <c r="Q49" s="24">
        <f t="shared" si="9"/>
        <v>10454</v>
      </c>
      <c r="R49" s="26">
        <v>0</v>
      </c>
      <c r="S49" s="27">
        <v>10454</v>
      </c>
      <c r="T49" s="28">
        <f t="shared" si="10"/>
        <v>10454</v>
      </c>
      <c r="U49" s="29">
        <f t="shared" si="12"/>
        <v>27.656084656084655</v>
      </c>
      <c r="V49" s="24">
        <v>3283</v>
      </c>
      <c r="W49" s="30">
        <f t="shared" si="1"/>
        <v>8.6851851851851851</v>
      </c>
      <c r="X49" s="31">
        <f t="shared" si="2"/>
        <v>0.31404247178113642</v>
      </c>
      <c r="Y49" s="25">
        <v>1723</v>
      </c>
      <c r="Z49" s="25">
        <v>2086</v>
      </c>
      <c r="AA49" s="25">
        <v>1500</v>
      </c>
      <c r="AB49" s="25">
        <v>6000</v>
      </c>
      <c r="AC49" s="25">
        <v>1383</v>
      </c>
      <c r="AD49" s="25">
        <v>600</v>
      </c>
      <c r="AE49" s="25">
        <v>28</v>
      </c>
      <c r="AF49" s="25">
        <v>336</v>
      </c>
      <c r="AG49" s="25">
        <v>148</v>
      </c>
      <c r="AH49" s="33">
        <f t="shared" si="3"/>
        <v>0.39153439153439151</v>
      </c>
      <c r="AI49" s="34">
        <v>67</v>
      </c>
      <c r="AJ49" s="24">
        <v>3</v>
      </c>
      <c r="AK49" s="35">
        <f t="shared" si="4"/>
        <v>7.9365079365079367</v>
      </c>
      <c r="AL49" s="25">
        <v>3000</v>
      </c>
      <c r="AM49" s="19">
        <v>920</v>
      </c>
      <c r="AN49" s="36">
        <f t="shared" si="11"/>
        <v>0.33333333333333331</v>
      </c>
      <c r="AO49" s="37">
        <v>100</v>
      </c>
    </row>
    <row r="50" spans="1:41" ht="13.8" x14ac:dyDescent="0.25">
      <c r="A50" s="14" t="s">
        <v>184</v>
      </c>
      <c r="B50" s="15">
        <v>340</v>
      </c>
      <c r="C50" s="16">
        <v>1</v>
      </c>
      <c r="D50" s="17" t="s">
        <v>252</v>
      </c>
      <c r="E50" s="18">
        <v>1</v>
      </c>
      <c r="F50" s="19">
        <v>1067</v>
      </c>
      <c r="G50" s="20">
        <v>2</v>
      </c>
      <c r="H50" s="19">
        <v>1067</v>
      </c>
      <c r="I50" s="19">
        <f t="shared" si="6"/>
        <v>0.58626373626373629</v>
      </c>
      <c r="J50" s="21">
        <f t="shared" si="7"/>
        <v>579.94376757263353</v>
      </c>
      <c r="K50" s="22">
        <v>2</v>
      </c>
      <c r="L50" s="19">
        <v>350</v>
      </c>
      <c r="M50" s="23">
        <f t="shared" si="8"/>
        <v>0.19230769230769232</v>
      </c>
      <c r="N50" s="24">
        <v>11695</v>
      </c>
      <c r="O50" s="22">
        <v>35</v>
      </c>
      <c r="P50" s="25">
        <v>51</v>
      </c>
      <c r="Q50" s="24">
        <f t="shared" si="9"/>
        <v>11781</v>
      </c>
      <c r="R50" s="25">
        <v>0</v>
      </c>
      <c r="S50" s="27">
        <v>11781</v>
      </c>
      <c r="T50" s="28">
        <f t="shared" si="10"/>
        <v>11781</v>
      </c>
      <c r="U50" s="29">
        <f t="shared" si="12"/>
        <v>34.65</v>
      </c>
      <c r="V50" s="24">
        <v>7776</v>
      </c>
      <c r="W50" s="30">
        <f t="shared" si="1"/>
        <v>22.870588235294118</v>
      </c>
      <c r="X50" s="31">
        <f t="shared" si="2"/>
        <v>0.66004583651642479</v>
      </c>
      <c r="Y50" s="25">
        <v>956</v>
      </c>
      <c r="Z50" s="25">
        <v>1045</v>
      </c>
      <c r="AA50" s="25">
        <v>561</v>
      </c>
      <c r="AB50" s="25">
        <v>6120</v>
      </c>
      <c r="AC50" s="25">
        <v>0</v>
      </c>
      <c r="AD50" s="25">
        <v>8500</v>
      </c>
      <c r="AE50" s="25">
        <v>232</v>
      </c>
      <c r="AF50" s="25">
        <v>2561</v>
      </c>
      <c r="AG50" s="25">
        <v>234</v>
      </c>
      <c r="AH50" s="33">
        <f t="shared" si="3"/>
        <v>0.68823529411764706</v>
      </c>
      <c r="AI50" s="34">
        <v>170</v>
      </c>
      <c r="AJ50" s="24">
        <v>1</v>
      </c>
      <c r="AK50" s="35">
        <f t="shared" si="4"/>
        <v>2.9411764705882355</v>
      </c>
      <c r="AL50" s="25">
        <v>70</v>
      </c>
      <c r="AM50" s="19">
        <v>70</v>
      </c>
      <c r="AN50" s="36">
        <f t="shared" si="11"/>
        <v>6.560449859418932E-2</v>
      </c>
      <c r="AO50" s="37">
        <v>75</v>
      </c>
    </row>
    <row r="51" spans="1:41" ht="13.8" x14ac:dyDescent="0.25">
      <c r="A51" s="14" t="s">
        <v>183</v>
      </c>
      <c r="B51" s="15">
        <v>18496</v>
      </c>
      <c r="C51" s="16">
        <v>1</v>
      </c>
      <c r="D51" s="17" t="s">
        <v>247</v>
      </c>
      <c r="E51" s="18" t="s">
        <v>7</v>
      </c>
      <c r="F51" s="19">
        <v>3164</v>
      </c>
      <c r="G51" s="20">
        <v>14</v>
      </c>
      <c r="H51" s="19">
        <v>15721.15</v>
      </c>
      <c r="I51" s="19">
        <f t="shared" si="6"/>
        <v>8.6379945054945058</v>
      </c>
      <c r="J51" s="21">
        <f t="shared" si="7"/>
        <v>2141.2377593242222</v>
      </c>
      <c r="K51" s="22">
        <v>66</v>
      </c>
      <c r="L51" s="19">
        <v>205</v>
      </c>
      <c r="M51" s="23">
        <f t="shared" si="8"/>
        <v>0.11263736263736264</v>
      </c>
      <c r="N51" s="24">
        <v>38377</v>
      </c>
      <c r="O51" s="22">
        <v>81</v>
      </c>
      <c r="P51" s="25">
        <v>5425</v>
      </c>
      <c r="Q51" s="24">
        <f t="shared" si="9"/>
        <v>43883</v>
      </c>
      <c r="R51" s="26">
        <v>0</v>
      </c>
      <c r="S51" s="27">
        <v>43883</v>
      </c>
      <c r="T51" s="28">
        <f t="shared" si="10"/>
        <v>43883</v>
      </c>
      <c r="U51" s="29">
        <f t="shared" si="12"/>
        <v>2.3725670415224913</v>
      </c>
      <c r="V51" s="24">
        <v>122627</v>
      </c>
      <c r="W51" s="30">
        <f t="shared" si="1"/>
        <v>6.6299199826989623</v>
      </c>
      <c r="X51" s="31">
        <f t="shared" si="2"/>
        <v>2.7944078572567963</v>
      </c>
      <c r="Y51" s="25">
        <v>30739</v>
      </c>
      <c r="Z51" s="25">
        <v>25528</v>
      </c>
      <c r="AA51" s="25">
        <v>12800</v>
      </c>
      <c r="AB51" s="25">
        <v>76806</v>
      </c>
      <c r="AC51" s="25">
        <v>22210</v>
      </c>
      <c r="AD51" s="25">
        <v>7200</v>
      </c>
      <c r="AE51" s="25">
        <v>431</v>
      </c>
      <c r="AF51" s="25">
        <v>7470</v>
      </c>
      <c r="AG51" s="25">
        <v>9288</v>
      </c>
      <c r="AH51" s="33">
        <f t="shared" si="3"/>
        <v>0.50216262975778547</v>
      </c>
      <c r="AI51" s="34">
        <v>450</v>
      </c>
      <c r="AJ51" s="24">
        <v>6</v>
      </c>
      <c r="AK51" s="35">
        <f t="shared" si="4"/>
        <v>0.32439446366782004</v>
      </c>
      <c r="AL51" s="25">
        <v>8550</v>
      </c>
      <c r="AM51" s="19">
        <v>9987</v>
      </c>
      <c r="AN51" s="36">
        <f t="shared" si="11"/>
        <v>0.52607458912768645</v>
      </c>
      <c r="AO51" s="37">
        <v>8550</v>
      </c>
    </row>
    <row r="52" spans="1:41" ht="13.8" x14ac:dyDescent="0.25">
      <c r="A52" s="14" t="s">
        <v>182</v>
      </c>
      <c r="B52" s="15">
        <v>3758</v>
      </c>
      <c r="C52" s="16">
        <v>1</v>
      </c>
      <c r="D52" s="17" t="s">
        <v>251</v>
      </c>
      <c r="E52" s="18" t="s">
        <v>7</v>
      </c>
      <c r="F52" s="19">
        <v>2250</v>
      </c>
      <c r="G52" s="20">
        <v>6</v>
      </c>
      <c r="H52" s="19">
        <v>8396.5</v>
      </c>
      <c r="I52" s="19">
        <f t="shared" si="6"/>
        <v>4.6134615384615385</v>
      </c>
      <c r="J52" s="21">
        <f t="shared" si="7"/>
        <v>814.5727386411005</v>
      </c>
      <c r="K52" s="22">
        <v>13</v>
      </c>
      <c r="L52" s="19">
        <v>976</v>
      </c>
      <c r="M52" s="23">
        <f t="shared" si="8"/>
        <v>0.53626373626373625</v>
      </c>
      <c r="N52" s="24">
        <v>33389</v>
      </c>
      <c r="O52" s="22">
        <v>38</v>
      </c>
      <c r="P52" s="25">
        <v>5665</v>
      </c>
      <c r="Q52" s="24">
        <f t="shared" si="9"/>
        <v>39092</v>
      </c>
      <c r="R52" s="26">
        <v>0</v>
      </c>
      <c r="S52" s="27">
        <v>39092</v>
      </c>
      <c r="T52" s="28">
        <f t="shared" si="10"/>
        <v>39092</v>
      </c>
      <c r="U52" s="29">
        <f t="shared" si="12"/>
        <v>10.402341671101651</v>
      </c>
      <c r="V52" s="24">
        <v>44818</v>
      </c>
      <c r="W52" s="30">
        <f t="shared" si="1"/>
        <v>11.926024481106971</v>
      </c>
      <c r="X52" s="31">
        <f t="shared" si="2"/>
        <v>1.1464749820935229</v>
      </c>
      <c r="Y52" s="25">
        <v>7493</v>
      </c>
      <c r="Z52" s="25">
        <v>10959</v>
      </c>
      <c r="AA52" s="25">
        <v>6855</v>
      </c>
      <c r="AB52" s="25">
        <v>37500</v>
      </c>
      <c r="AC52" s="25">
        <v>13814</v>
      </c>
      <c r="AD52" s="25">
        <v>8500</v>
      </c>
      <c r="AE52" s="25">
        <v>102</v>
      </c>
      <c r="AF52" s="25">
        <v>2554</v>
      </c>
      <c r="AG52" s="25">
        <v>1313</v>
      </c>
      <c r="AH52" s="33">
        <f t="shared" si="3"/>
        <v>0.34938797232570518</v>
      </c>
      <c r="AI52" s="34">
        <v>881</v>
      </c>
      <c r="AJ52" s="24">
        <v>5</v>
      </c>
      <c r="AK52" s="35">
        <f t="shared" si="4"/>
        <v>1.3304949441192124</v>
      </c>
      <c r="AL52" s="25">
        <v>5627</v>
      </c>
      <c r="AM52" s="19">
        <v>7982</v>
      </c>
      <c r="AN52" s="36">
        <f t="shared" si="11"/>
        <v>0.70951111111111109</v>
      </c>
      <c r="AO52" s="37">
        <v>5627</v>
      </c>
    </row>
    <row r="53" spans="1:41" ht="13.8" x14ac:dyDescent="0.25">
      <c r="A53" s="14" t="s">
        <v>181</v>
      </c>
      <c r="B53" s="15">
        <v>675</v>
      </c>
      <c r="C53" s="16">
        <v>1</v>
      </c>
      <c r="D53" s="17" t="s">
        <v>249</v>
      </c>
      <c r="E53" s="18" t="s">
        <v>7</v>
      </c>
      <c r="F53" s="19">
        <v>1300</v>
      </c>
      <c r="G53" s="20">
        <v>4</v>
      </c>
      <c r="H53" s="19">
        <v>1300</v>
      </c>
      <c r="I53" s="19">
        <f t="shared" si="6"/>
        <v>0.7142857142857143</v>
      </c>
      <c r="J53" s="21">
        <f t="shared" si="7"/>
        <v>945</v>
      </c>
      <c r="K53" s="22">
        <v>13</v>
      </c>
      <c r="L53" s="19">
        <v>80</v>
      </c>
      <c r="M53" s="23">
        <f t="shared" si="8"/>
        <v>4.3956043956043959E-2</v>
      </c>
      <c r="N53" s="24">
        <v>6442</v>
      </c>
      <c r="O53" s="22">
        <v>30</v>
      </c>
      <c r="P53" s="25">
        <v>898</v>
      </c>
      <c r="Q53" s="24">
        <f t="shared" si="9"/>
        <v>7370</v>
      </c>
      <c r="R53" s="26">
        <v>0</v>
      </c>
      <c r="S53" s="27">
        <v>7370</v>
      </c>
      <c r="T53" s="28">
        <f t="shared" si="10"/>
        <v>7370</v>
      </c>
      <c r="U53" s="29">
        <f t="shared" si="12"/>
        <v>10.918518518518519</v>
      </c>
      <c r="V53" s="24">
        <v>12668</v>
      </c>
      <c r="W53" s="30">
        <f t="shared" si="1"/>
        <v>18.767407407407408</v>
      </c>
      <c r="X53" s="31">
        <f t="shared" si="2"/>
        <v>1.7188602442333785</v>
      </c>
      <c r="Y53" s="25">
        <v>2487</v>
      </c>
      <c r="Z53" s="25">
        <v>2333</v>
      </c>
      <c r="AA53" s="25">
        <v>1500</v>
      </c>
      <c r="AB53" s="25">
        <v>7300</v>
      </c>
      <c r="AC53" s="25">
        <v>2766</v>
      </c>
      <c r="AD53" s="25">
        <v>1700</v>
      </c>
      <c r="AE53" s="25">
        <v>110</v>
      </c>
      <c r="AF53" s="25">
        <v>1650</v>
      </c>
      <c r="AG53" s="25">
        <v>720</v>
      </c>
      <c r="AH53" s="33">
        <f t="shared" si="3"/>
        <v>1.0666666666666667</v>
      </c>
      <c r="AI53" s="34">
        <v>62.2</v>
      </c>
      <c r="AJ53" s="24">
        <v>5</v>
      </c>
      <c r="AK53" s="35">
        <f t="shared" si="4"/>
        <v>7.4074074074074074</v>
      </c>
      <c r="AL53" s="25">
        <v>4500</v>
      </c>
      <c r="AM53" s="19">
        <v>3000</v>
      </c>
      <c r="AN53" s="36">
        <f t="shared" si="11"/>
        <v>0.46153846153846156</v>
      </c>
      <c r="AO53" s="37">
        <v>3200</v>
      </c>
    </row>
    <row r="54" spans="1:41" ht="13.8" x14ac:dyDescent="0.25">
      <c r="A54" s="14" t="s">
        <v>180</v>
      </c>
      <c r="B54" s="15">
        <v>7526</v>
      </c>
      <c r="C54" s="16">
        <v>1</v>
      </c>
      <c r="D54" s="17" t="s">
        <v>251</v>
      </c>
      <c r="E54" s="18" t="s">
        <v>7</v>
      </c>
      <c r="F54" s="19">
        <v>2600</v>
      </c>
      <c r="G54" s="20">
        <v>12</v>
      </c>
      <c r="H54" s="19">
        <v>8581.7999999999993</v>
      </c>
      <c r="I54" s="19">
        <f t="shared" si="6"/>
        <v>4.7152747252747247</v>
      </c>
      <c r="J54" s="21">
        <f t="shared" si="7"/>
        <v>1596.0893984944885</v>
      </c>
      <c r="K54" s="22">
        <v>24</v>
      </c>
      <c r="L54" s="19">
        <v>436</v>
      </c>
      <c r="M54" s="23">
        <f t="shared" si="8"/>
        <v>0.23956043956043957</v>
      </c>
      <c r="N54" s="24">
        <v>29068</v>
      </c>
      <c r="O54" s="22">
        <v>40</v>
      </c>
      <c r="P54" s="25">
        <v>5788</v>
      </c>
      <c r="Q54" s="24">
        <f t="shared" si="9"/>
        <v>34896</v>
      </c>
      <c r="R54" s="26">
        <v>0</v>
      </c>
      <c r="S54" s="27">
        <v>34896</v>
      </c>
      <c r="T54" s="28">
        <f t="shared" si="10"/>
        <v>34896</v>
      </c>
      <c r="U54" s="29">
        <f t="shared" si="12"/>
        <v>4.6367260164762154</v>
      </c>
      <c r="V54" s="24">
        <v>92517</v>
      </c>
      <c r="W54" s="30">
        <f t="shared" si="1"/>
        <v>12.292984321020462</v>
      </c>
      <c r="X54" s="31">
        <f t="shared" si="2"/>
        <v>2.6512207702888584</v>
      </c>
      <c r="Y54" s="25">
        <v>218</v>
      </c>
      <c r="Z54" s="25">
        <v>256</v>
      </c>
      <c r="AA54" s="25">
        <v>5121</v>
      </c>
      <c r="AB54" s="25">
        <v>72503</v>
      </c>
      <c r="AC54" s="25">
        <v>32088</v>
      </c>
      <c r="AD54" s="25">
        <v>2990</v>
      </c>
      <c r="AE54" s="25">
        <v>86</v>
      </c>
      <c r="AF54" s="25">
        <v>1584</v>
      </c>
      <c r="AG54" s="25">
        <v>2309</v>
      </c>
      <c r="AH54" s="33">
        <f t="shared" si="3"/>
        <v>0.30680308264682432</v>
      </c>
      <c r="AI54" s="34">
        <v>688</v>
      </c>
      <c r="AJ54" s="24">
        <v>7</v>
      </c>
      <c r="AK54" s="35">
        <f t="shared" si="4"/>
        <v>0.93010895562051554</v>
      </c>
      <c r="AL54" s="25">
        <v>3218</v>
      </c>
      <c r="AM54" s="19">
        <v>2475</v>
      </c>
      <c r="AN54" s="36">
        <f t="shared" si="11"/>
        <v>0.13598901098901098</v>
      </c>
      <c r="AO54" s="37">
        <v>3218</v>
      </c>
    </row>
    <row r="55" spans="1:41" ht="13.8" x14ac:dyDescent="0.25">
      <c r="A55" s="14" t="s">
        <v>179</v>
      </c>
      <c r="B55" s="15">
        <v>23084</v>
      </c>
      <c r="C55" s="16">
        <v>1</v>
      </c>
      <c r="D55" s="17" t="s">
        <v>247</v>
      </c>
      <c r="E55" s="18" t="s">
        <v>7</v>
      </c>
      <c r="F55" s="19">
        <v>2650</v>
      </c>
      <c r="G55" s="20">
        <v>28</v>
      </c>
      <c r="H55" s="19">
        <v>17418</v>
      </c>
      <c r="I55" s="19">
        <f t="shared" si="6"/>
        <v>9.5703296703296701</v>
      </c>
      <c r="J55" s="21">
        <f t="shared" si="7"/>
        <v>2412.0381214835229</v>
      </c>
      <c r="K55" s="22">
        <v>5</v>
      </c>
      <c r="L55" s="19">
        <v>53</v>
      </c>
      <c r="M55" s="23">
        <f t="shared" si="8"/>
        <v>2.9120879120879122E-2</v>
      </c>
      <c r="N55" s="24">
        <v>34652</v>
      </c>
      <c r="O55" s="22">
        <v>114</v>
      </c>
      <c r="P55" s="25">
        <v>4069</v>
      </c>
      <c r="Q55" s="24">
        <f t="shared" si="9"/>
        <v>38835</v>
      </c>
      <c r="R55" s="26">
        <v>0</v>
      </c>
      <c r="S55" s="27">
        <v>38835</v>
      </c>
      <c r="T55" s="28">
        <f t="shared" si="10"/>
        <v>38835</v>
      </c>
      <c r="U55" s="29">
        <f t="shared" si="12"/>
        <v>1.6823340842141743</v>
      </c>
      <c r="V55" s="24">
        <v>185386</v>
      </c>
      <c r="W55" s="30">
        <f t="shared" si="1"/>
        <v>8.0309305146421757</v>
      </c>
      <c r="X55" s="31">
        <f t="shared" si="2"/>
        <v>4.7736835328955838</v>
      </c>
      <c r="Y55" s="25">
        <v>51318</v>
      </c>
      <c r="Z55" s="25">
        <v>18580</v>
      </c>
      <c r="AA55" s="25">
        <v>12700</v>
      </c>
      <c r="AB55" s="25">
        <v>93000</v>
      </c>
      <c r="AC55" s="25">
        <v>26000</v>
      </c>
      <c r="AD55" s="25">
        <v>7250</v>
      </c>
      <c r="AE55" s="25">
        <v>425</v>
      </c>
      <c r="AF55" s="25">
        <v>5180</v>
      </c>
      <c r="AG55" s="25">
        <v>11660</v>
      </c>
      <c r="AH55" s="33">
        <f t="shared" si="3"/>
        <v>0.50511176572517757</v>
      </c>
      <c r="AI55" s="34">
        <v>810</v>
      </c>
      <c r="AJ55" s="24">
        <v>13</v>
      </c>
      <c r="AK55" s="35">
        <f t="shared" si="4"/>
        <v>0.56316063073990641</v>
      </c>
      <c r="AL55" s="25">
        <v>16000</v>
      </c>
      <c r="AM55" s="19">
        <v>12800</v>
      </c>
      <c r="AN55" s="36">
        <f t="shared" si="11"/>
        <v>0.37155297532656023</v>
      </c>
      <c r="AO55" s="37">
        <v>6500</v>
      </c>
    </row>
    <row r="56" spans="1:41" ht="13.8" x14ac:dyDescent="0.25">
      <c r="A56" s="14" t="s">
        <v>178</v>
      </c>
      <c r="B56" s="15">
        <v>15736</v>
      </c>
      <c r="C56" s="16">
        <v>3</v>
      </c>
      <c r="D56" s="17" t="s">
        <v>252</v>
      </c>
      <c r="E56" s="18" t="s">
        <v>7</v>
      </c>
      <c r="F56" s="19">
        <v>4496</v>
      </c>
      <c r="G56" s="20">
        <v>13</v>
      </c>
      <c r="H56" s="19">
        <v>16900</v>
      </c>
      <c r="I56" s="19">
        <f t="shared" si="6"/>
        <v>9.2857142857142865</v>
      </c>
      <c r="J56" s="21">
        <f t="shared" si="7"/>
        <v>1694.6461538461538</v>
      </c>
      <c r="K56" s="22">
        <v>11</v>
      </c>
      <c r="L56" s="19">
        <v>1003</v>
      </c>
      <c r="M56" s="23">
        <f t="shared" si="8"/>
        <v>0.55109890109890114</v>
      </c>
      <c r="N56" s="24">
        <v>48679</v>
      </c>
      <c r="O56" s="22">
        <v>131</v>
      </c>
      <c r="P56" s="25">
        <v>5794</v>
      </c>
      <c r="Q56" s="24">
        <f t="shared" si="9"/>
        <v>54604</v>
      </c>
      <c r="R56" s="25">
        <v>0</v>
      </c>
      <c r="S56" s="27">
        <v>54604</v>
      </c>
      <c r="T56" s="28">
        <f t="shared" si="10"/>
        <v>54604</v>
      </c>
      <c r="U56" s="29">
        <f t="shared" si="12"/>
        <v>3.4700050838840872</v>
      </c>
      <c r="V56" s="24">
        <v>86088</v>
      </c>
      <c r="W56" s="30">
        <f t="shared" si="1"/>
        <v>5.4707676664972036</v>
      </c>
      <c r="X56" s="31">
        <f t="shared" si="2"/>
        <v>1.576587795765878</v>
      </c>
      <c r="Y56" s="25">
        <v>37338</v>
      </c>
      <c r="Z56" s="25">
        <v>26328</v>
      </c>
      <c r="AA56" s="25">
        <v>12000</v>
      </c>
      <c r="AB56" s="25">
        <v>46867</v>
      </c>
      <c r="AC56" s="25">
        <v>1200</v>
      </c>
      <c r="AD56" s="25">
        <v>900</v>
      </c>
      <c r="AE56" s="25">
        <v>600</v>
      </c>
      <c r="AF56" s="25">
        <v>8010</v>
      </c>
      <c r="AG56" s="25">
        <v>1479</v>
      </c>
      <c r="AH56" s="33">
        <f t="shared" si="3"/>
        <v>9.3988307066598886E-2</v>
      </c>
      <c r="AI56" s="34">
        <v>1058.0999999999999</v>
      </c>
      <c r="AJ56" s="24">
        <v>22</v>
      </c>
      <c r="AK56" s="35">
        <f t="shared" si="4"/>
        <v>1.3980681240467718</v>
      </c>
      <c r="AL56" s="25">
        <v>4827</v>
      </c>
      <c r="AM56" s="19">
        <v>144810</v>
      </c>
      <c r="AN56" s="36">
        <f t="shared" si="11"/>
        <v>1.464028631510838</v>
      </c>
      <c r="AO56" s="37">
        <v>46876</v>
      </c>
    </row>
    <row r="57" spans="1:41" ht="13.8" x14ac:dyDescent="0.25">
      <c r="A57" s="14" t="s">
        <v>177</v>
      </c>
      <c r="B57" s="15">
        <v>722</v>
      </c>
      <c r="C57" s="16">
        <v>1</v>
      </c>
      <c r="D57" s="17" t="s">
        <v>247</v>
      </c>
      <c r="E57" s="18">
        <v>1</v>
      </c>
      <c r="F57" s="19">
        <v>1275</v>
      </c>
      <c r="G57" s="20">
        <v>2</v>
      </c>
      <c r="H57" s="19">
        <v>1380</v>
      </c>
      <c r="I57" s="19">
        <f t="shared" si="6"/>
        <v>0.75824175824175821</v>
      </c>
      <c r="J57" s="21">
        <f t="shared" si="7"/>
        <v>952.20289855072463</v>
      </c>
      <c r="K57" s="22">
        <v>9</v>
      </c>
      <c r="L57" s="19">
        <v>400</v>
      </c>
      <c r="M57" s="23">
        <f t="shared" si="8"/>
        <v>0.21978021978021978</v>
      </c>
      <c r="N57" s="24">
        <v>6273</v>
      </c>
      <c r="O57" s="49" t="s">
        <v>145</v>
      </c>
      <c r="P57" s="25">
        <v>67</v>
      </c>
      <c r="Q57" s="24">
        <f t="shared" si="9"/>
        <v>6340</v>
      </c>
      <c r="R57" s="26">
        <v>0</v>
      </c>
      <c r="S57" s="27">
        <v>6340</v>
      </c>
      <c r="T57" s="28">
        <f t="shared" si="10"/>
        <v>6340</v>
      </c>
      <c r="U57" s="29">
        <f t="shared" si="12"/>
        <v>8.7811634349030463</v>
      </c>
      <c r="V57" s="24">
        <v>4166</v>
      </c>
      <c r="W57" s="30">
        <f t="shared" si="1"/>
        <v>5.770083102493075</v>
      </c>
      <c r="X57" s="31">
        <f t="shared" si="2"/>
        <v>0.65709779179810723</v>
      </c>
      <c r="Y57" s="25">
        <v>3657</v>
      </c>
      <c r="Z57" s="25">
        <v>1881</v>
      </c>
      <c r="AA57" s="25">
        <v>13000</v>
      </c>
      <c r="AB57" s="25">
        <v>100000</v>
      </c>
      <c r="AC57" s="25">
        <v>4543</v>
      </c>
      <c r="AD57" s="25">
        <v>700</v>
      </c>
      <c r="AE57" s="25">
        <v>50</v>
      </c>
      <c r="AF57" s="25">
        <v>42</v>
      </c>
      <c r="AG57" s="25">
        <v>454</v>
      </c>
      <c r="AH57" s="33">
        <f t="shared" si="3"/>
        <v>0.62880886426592797</v>
      </c>
      <c r="AI57" s="34">
        <v>296</v>
      </c>
      <c r="AJ57" s="24">
        <v>2</v>
      </c>
      <c r="AK57" s="35">
        <f t="shared" si="4"/>
        <v>2.770083102493075</v>
      </c>
      <c r="AL57" s="25">
        <v>500</v>
      </c>
      <c r="AM57" s="19">
        <v>400</v>
      </c>
      <c r="AN57" s="36">
        <f t="shared" si="11"/>
        <v>0.15686274509803921</v>
      </c>
      <c r="AO57" s="37">
        <v>775</v>
      </c>
    </row>
    <row r="58" spans="1:41" ht="13.8" x14ac:dyDescent="0.25">
      <c r="A58" s="14" t="s">
        <v>176</v>
      </c>
      <c r="B58" s="15">
        <v>947</v>
      </c>
      <c r="C58" s="16">
        <v>1</v>
      </c>
      <c r="D58" s="17" t="s">
        <v>249</v>
      </c>
      <c r="E58" s="18" t="s">
        <v>7</v>
      </c>
      <c r="F58" s="19">
        <v>1525</v>
      </c>
      <c r="G58" s="20">
        <v>5</v>
      </c>
      <c r="H58" s="19">
        <v>2824.5</v>
      </c>
      <c r="I58" s="19">
        <f t="shared" si="6"/>
        <v>1.551923076923077</v>
      </c>
      <c r="J58" s="21">
        <f t="shared" si="7"/>
        <v>610.21065675340765</v>
      </c>
      <c r="K58" s="22">
        <v>24</v>
      </c>
      <c r="L58" s="19">
        <v>744.5</v>
      </c>
      <c r="M58" s="23">
        <f t="shared" si="8"/>
        <v>0.40906593406593406</v>
      </c>
      <c r="N58" s="24">
        <v>6842</v>
      </c>
      <c r="O58" s="22">
        <v>0</v>
      </c>
      <c r="P58" s="25">
        <v>1377</v>
      </c>
      <c r="Q58" s="24">
        <f t="shared" si="9"/>
        <v>8219</v>
      </c>
      <c r="R58" s="26">
        <v>0</v>
      </c>
      <c r="S58" s="27">
        <v>8219</v>
      </c>
      <c r="T58" s="28">
        <f t="shared" si="10"/>
        <v>8219</v>
      </c>
      <c r="U58" s="29">
        <f t="shared" si="12"/>
        <v>8.6789862724392819</v>
      </c>
      <c r="V58" s="24">
        <v>12197</v>
      </c>
      <c r="W58" s="30">
        <f t="shared" si="1"/>
        <v>12.879619852164732</v>
      </c>
      <c r="X58" s="31">
        <f t="shared" si="2"/>
        <v>1.4840004866772114</v>
      </c>
      <c r="Y58" s="25">
        <v>1999</v>
      </c>
      <c r="Z58" s="25">
        <v>2075</v>
      </c>
      <c r="AA58" s="25">
        <v>78</v>
      </c>
      <c r="AB58" s="25">
        <v>7817</v>
      </c>
      <c r="AC58" s="25">
        <v>2783</v>
      </c>
      <c r="AD58" s="25">
        <v>2308</v>
      </c>
      <c r="AE58" s="25">
        <v>127</v>
      </c>
      <c r="AF58" s="25">
        <v>838</v>
      </c>
      <c r="AG58" s="25">
        <v>499</v>
      </c>
      <c r="AH58" s="33">
        <f t="shared" si="3"/>
        <v>0.52692713833157334</v>
      </c>
      <c r="AI58" s="34">
        <v>427</v>
      </c>
      <c r="AJ58" s="24">
        <v>5</v>
      </c>
      <c r="AK58" s="35">
        <f t="shared" si="4"/>
        <v>5.2798310454065467</v>
      </c>
      <c r="AL58" s="25">
        <v>1425</v>
      </c>
      <c r="AM58" s="19">
        <v>462.08</v>
      </c>
      <c r="AN58" s="36">
        <f t="shared" si="11"/>
        <v>6.0600655737704914E-2</v>
      </c>
      <c r="AO58" s="37">
        <v>285</v>
      </c>
    </row>
    <row r="59" spans="1:41" ht="13.8" x14ac:dyDescent="0.25">
      <c r="A59" s="14" t="s">
        <v>175</v>
      </c>
      <c r="B59" s="15">
        <v>277</v>
      </c>
      <c r="C59" s="16">
        <v>1</v>
      </c>
      <c r="D59" s="17" t="s">
        <v>251</v>
      </c>
      <c r="E59" s="18"/>
      <c r="F59" s="19">
        <v>590</v>
      </c>
      <c r="G59" s="20">
        <v>2</v>
      </c>
      <c r="H59" s="19">
        <v>9561</v>
      </c>
      <c r="I59" s="19">
        <f t="shared" si="6"/>
        <v>5.2532967032967033</v>
      </c>
      <c r="J59" s="21">
        <f t="shared" si="7"/>
        <v>52.728794059198826</v>
      </c>
      <c r="K59" s="22">
        <v>4</v>
      </c>
      <c r="L59" s="19">
        <v>55.5</v>
      </c>
      <c r="M59" s="23">
        <f t="shared" si="8"/>
        <v>3.0494505494505494E-2</v>
      </c>
      <c r="N59" s="24">
        <v>11635</v>
      </c>
      <c r="O59" s="22">
        <v>0</v>
      </c>
      <c r="P59" s="25">
        <v>1268</v>
      </c>
      <c r="Q59" s="24">
        <f t="shared" si="9"/>
        <v>12903</v>
      </c>
      <c r="R59" s="26">
        <v>0</v>
      </c>
      <c r="S59" s="27">
        <v>12903</v>
      </c>
      <c r="T59" s="28">
        <f t="shared" si="10"/>
        <v>12903</v>
      </c>
      <c r="U59" s="29">
        <f t="shared" si="12"/>
        <v>46.581227436823106</v>
      </c>
      <c r="V59" s="24">
        <v>2451</v>
      </c>
      <c r="W59" s="30">
        <f t="shared" si="1"/>
        <v>8.8483754512635375</v>
      </c>
      <c r="X59" s="31">
        <f t="shared" si="2"/>
        <v>0.18995582422692397</v>
      </c>
      <c r="Y59" s="25">
        <v>0</v>
      </c>
      <c r="Z59" s="25">
        <v>44</v>
      </c>
      <c r="AA59" s="25">
        <v>60</v>
      </c>
      <c r="AB59" s="25">
        <v>1235</v>
      </c>
      <c r="AC59" s="25">
        <v>1209</v>
      </c>
      <c r="AD59" s="25">
        <v>185</v>
      </c>
      <c r="AE59" s="25">
        <v>12</v>
      </c>
      <c r="AF59" s="25">
        <v>116</v>
      </c>
      <c r="AG59" s="25">
        <v>82</v>
      </c>
      <c r="AH59" s="33">
        <f t="shared" si="3"/>
        <v>0.29602888086642598</v>
      </c>
      <c r="AI59" s="34">
        <v>13.5</v>
      </c>
      <c r="AJ59" s="24">
        <v>4</v>
      </c>
      <c r="AK59" s="35">
        <f t="shared" si="4"/>
        <v>14.440433212996389</v>
      </c>
      <c r="AL59" s="25">
        <v>41</v>
      </c>
      <c r="AM59" s="19">
        <v>104</v>
      </c>
      <c r="AN59" s="36">
        <f t="shared" si="11"/>
        <v>4.4067796610169491E-2</v>
      </c>
      <c r="AO59" s="37">
        <v>41</v>
      </c>
    </row>
    <row r="60" spans="1:41" ht="13.8" x14ac:dyDescent="0.25">
      <c r="A60" s="14" t="s">
        <v>174</v>
      </c>
      <c r="B60" s="15">
        <v>457</v>
      </c>
      <c r="C60" s="16">
        <v>1</v>
      </c>
      <c r="D60" s="17" t="s">
        <v>249</v>
      </c>
      <c r="E60" s="18" t="s">
        <v>7</v>
      </c>
      <c r="F60" s="19">
        <v>805</v>
      </c>
      <c r="G60" s="20">
        <v>4</v>
      </c>
      <c r="H60" s="19">
        <v>1228</v>
      </c>
      <c r="I60" s="19">
        <f t="shared" si="6"/>
        <v>0.67472527472527477</v>
      </c>
      <c r="J60" s="21">
        <f t="shared" si="7"/>
        <v>677.31270358306188</v>
      </c>
      <c r="K60" s="22">
        <v>3</v>
      </c>
      <c r="L60" s="19">
        <v>56</v>
      </c>
      <c r="M60" s="23">
        <f t="shared" si="8"/>
        <v>3.0769230769230771E-2</v>
      </c>
      <c r="N60" s="24">
        <v>6976</v>
      </c>
      <c r="O60" s="22">
        <v>0</v>
      </c>
      <c r="P60" s="25">
        <v>509</v>
      </c>
      <c r="Q60" s="24">
        <f t="shared" si="9"/>
        <v>7485</v>
      </c>
      <c r="R60" s="26">
        <v>0</v>
      </c>
      <c r="S60" s="27">
        <v>7485</v>
      </c>
      <c r="T60" s="28">
        <f t="shared" si="10"/>
        <v>7485</v>
      </c>
      <c r="U60" s="29">
        <f t="shared" si="12"/>
        <v>16.378555798687088</v>
      </c>
      <c r="V60" s="24">
        <v>5890</v>
      </c>
      <c r="W60" s="30">
        <f t="shared" si="1"/>
        <v>12.88840262582057</v>
      </c>
      <c r="X60" s="31">
        <f t="shared" si="2"/>
        <v>0.78690714762859049</v>
      </c>
      <c r="Y60" s="25">
        <v>1828</v>
      </c>
      <c r="Z60" s="25">
        <v>990</v>
      </c>
      <c r="AA60" s="25">
        <v>75</v>
      </c>
      <c r="AB60" s="25">
        <v>3400</v>
      </c>
      <c r="AC60" s="25">
        <v>1575</v>
      </c>
      <c r="AD60" s="25">
        <v>5635</v>
      </c>
      <c r="AE60" s="25">
        <v>8</v>
      </c>
      <c r="AF60" s="25">
        <v>102</v>
      </c>
      <c r="AG60" s="25">
        <v>1057</v>
      </c>
      <c r="AH60" s="33">
        <f t="shared" si="3"/>
        <v>2.3129102844638951</v>
      </c>
      <c r="AI60" s="34">
        <v>60</v>
      </c>
      <c r="AJ60" s="24">
        <v>5</v>
      </c>
      <c r="AK60" s="35">
        <f t="shared" si="4"/>
        <v>10.940919037199125</v>
      </c>
      <c r="AL60" s="25">
        <v>466</v>
      </c>
      <c r="AM60" s="19">
        <v>506.75</v>
      </c>
      <c r="AN60" s="36">
        <f t="shared" si="11"/>
        <v>0.12590062111801242</v>
      </c>
      <c r="AO60" s="37">
        <v>470</v>
      </c>
    </row>
    <row r="61" spans="1:41" ht="13.8" x14ac:dyDescent="0.25">
      <c r="A61" s="14" t="s">
        <v>173</v>
      </c>
      <c r="B61" s="15">
        <v>2918</v>
      </c>
      <c r="C61" s="16">
        <v>1</v>
      </c>
      <c r="D61" s="17" t="s">
        <v>247</v>
      </c>
      <c r="E61" s="18" t="s">
        <v>7</v>
      </c>
      <c r="F61" s="19">
        <v>2650</v>
      </c>
      <c r="G61" s="20">
        <v>5</v>
      </c>
      <c r="H61" s="19">
        <v>4279</v>
      </c>
      <c r="I61" s="19">
        <f t="shared" si="6"/>
        <v>2.3510989010989012</v>
      </c>
      <c r="J61" s="21">
        <f t="shared" si="7"/>
        <v>1241.1217574199579</v>
      </c>
      <c r="K61" s="22">
        <v>37</v>
      </c>
      <c r="L61" s="19">
        <v>614</v>
      </c>
      <c r="M61" s="23">
        <f t="shared" si="8"/>
        <v>0.33736263736263739</v>
      </c>
      <c r="N61" s="24">
        <v>18790</v>
      </c>
      <c r="O61" s="22">
        <v>46</v>
      </c>
      <c r="P61" s="25">
        <v>4348</v>
      </c>
      <c r="Q61" s="24">
        <f t="shared" si="9"/>
        <v>23184</v>
      </c>
      <c r="R61" s="25">
        <v>0</v>
      </c>
      <c r="S61" s="27">
        <v>23184</v>
      </c>
      <c r="T61" s="28">
        <f t="shared" si="10"/>
        <v>23184</v>
      </c>
      <c r="U61" s="29">
        <f t="shared" si="12"/>
        <v>7.9451679232350925</v>
      </c>
      <c r="V61" s="24">
        <v>22777</v>
      </c>
      <c r="W61" s="30">
        <f t="shared" si="1"/>
        <v>7.8056888279643593</v>
      </c>
      <c r="X61" s="31">
        <f t="shared" si="2"/>
        <v>0.98244478951000691</v>
      </c>
      <c r="Y61" s="25">
        <v>5361</v>
      </c>
      <c r="Z61" s="25">
        <v>13064</v>
      </c>
      <c r="AA61" s="25">
        <v>1300</v>
      </c>
      <c r="AB61" s="25">
        <v>10284</v>
      </c>
      <c r="AC61" s="25">
        <v>6310</v>
      </c>
      <c r="AD61" s="25">
        <v>1450</v>
      </c>
      <c r="AE61" s="25">
        <v>127</v>
      </c>
      <c r="AF61" s="25">
        <v>1350</v>
      </c>
      <c r="AG61" s="25">
        <v>505</v>
      </c>
      <c r="AH61" s="33">
        <f t="shared" si="3"/>
        <v>0.17306374228923921</v>
      </c>
      <c r="AI61" s="34">
        <v>195.6</v>
      </c>
      <c r="AJ61" s="24">
        <v>9</v>
      </c>
      <c r="AK61" s="35">
        <f t="shared" si="4"/>
        <v>3.0843043180260454</v>
      </c>
      <c r="AL61" s="25">
        <v>888</v>
      </c>
      <c r="AM61" s="19">
        <v>888</v>
      </c>
      <c r="AN61" s="36">
        <f t="shared" si="11"/>
        <v>3.7232704402515721E-2</v>
      </c>
      <c r="AO61" s="37">
        <v>888</v>
      </c>
    </row>
    <row r="62" spans="1:41" ht="13.8" x14ac:dyDescent="0.25">
      <c r="A62" s="14" t="s">
        <v>172</v>
      </c>
      <c r="B62" s="15">
        <v>5565</v>
      </c>
      <c r="C62" s="16">
        <v>1</v>
      </c>
      <c r="D62" s="17" t="s">
        <v>251</v>
      </c>
      <c r="E62" s="18" t="s">
        <v>7</v>
      </c>
      <c r="F62" s="19">
        <v>2587</v>
      </c>
      <c r="G62" s="20">
        <v>5</v>
      </c>
      <c r="H62" s="19">
        <v>5718</v>
      </c>
      <c r="I62" s="19">
        <f t="shared" si="6"/>
        <v>3.1417582417582417</v>
      </c>
      <c r="J62" s="21">
        <f t="shared" si="7"/>
        <v>1771.3011542497377</v>
      </c>
      <c r="K62" s="22">
        <v>6</v>
      </c>
      <c r="L62" s="19">
        <v>449</v>
      </c>
      <c r="M62" s="23">
        <f t="shared" si="8"/>
        <v>0.24670329670329672</v>
      </c>
      <c r="N62" s="24">
        <v>16786</v>
      </c>
      <c r="O62" s="22">
        <v>25</v>
      </c>
      <c r="P62" s="25">
        <v>1735</v>
      </c>
      <c r="Q62" s="24">
        <f t="shared" si="9"/>
        <v>18546</v>
      </c>
      <c r="R62" s="26">
        <v>0</v>
      </c>
      <c r="S62" s="27">
        <v>18546</v>
      </c>
      <c r="T62" s="28">
        <f t="shared" si="10"/>
        <v>18546</v>
      </c>
      <c r="U62" s="29">
        <f t="shared" si="12"/>
        <v>3.3326145552560646</v>
      </c>
      <c r="V62" s="24">
        <v>37847</v>
      </c>
      <c r="W62" s="30">
        <f t="shared" si="1"/>
        <v>6.800898472596586</v>
      </c>
      <c r="X62" s="31">
        <f t="shared" si="2"/>
        <v>2.0407095869729321</v>
      </c>
      <c r="Y62" s="25">
        <v>342</v>
      </c>
      <c r="Z62" s="25">
        <v>198</v>
      </c>
      <c r="AA62" s="25">
        <v>1500</v>
      </c>
      <c r="AB62" s="25">
        <v>17753</v>
      </c>
      <c r="AC62" s="25">
        <v>30672</v>
      </c>
      <c r="AD62" s="25">
        <v>2444</v>
      </c>
      <c r="AE62" s="25">
        <v>408</v>
      </c>
      <c r="AF62" s="25">
        <v>3713</v>
      </c>
      <c r="AG62" s="25">
        <v>1339</v>
      </c>
      <c r="AH62" s="33">
        <f t="shared" si="3"/>
        <v>0.24061096136567833</v>
      </c>
      <c r="AI62" s="34">
        <v>653</v>
      </c>
      <c r="AJ62" s="24">
        <v>8</v>
      </c>
      <c r="AK62" s="35">
        <f t="shared" si="4"/>
        <v>1.4375561545372866</v>
      </c>
      <c r="AL62" s="25">
        <v>5519</v>
      </c>
      <c r="AM62" s="19">
        <v>5519</v>
      </c>
      <c r="AN62" s="36">
        <f t="shared" si="11"/>
        <v>0.26666988790104368</v>
      </c>
      <c r="AO62" s="37">
        <v>3039</v>
      </c>
    </row>
    <row r="63" spans="1:41" ht="13.8" x14ac:dyDescent="0.25">
      <c r="A63" s="14" t="s">
        <v>171</v>
      </c>
      <c r="B63" s="15">
        <v>167</v>
      </c>
      <c r="C63" s="16">
        <v>1</v>
      </c>
      <c r="D63" s="17" t="s">
        <v>249</v>
      </c>
      <c r="E63" s="18" t="s">
        <v>7</v>
      </c>
      <c r="F63" s="19">
        <v>780</v>
      </c>
      <c r="G63" s="20">
        <v>3</v>
      </c>
      <c r="H63" s="19">
        <v>910</v>
      </c>
      <c r="I63" s="19">
        <f t="shared" si="6"/>
        <v>0.5</v>
      </c>
      <c r="J63" s="21">
        <f t="shared" si="7"/>
        <v>334</v>
      </c>
      <c r="K63" s="22">
        <v>11</v>
      </c>
      <c r="L63" s="19">
        <v>420</v>
      </c>
      <c r="M63" s="23">
        <f t="shared" si="8"/>
        <v>0.23076923076923078</v>
      </c>
      <c r="N63" s="24">
        <v>5337</v>
      </c>
      <c r="O63" s="22">
        <v>0</v>
      </c>
      <c r="P63" s="25">
        <v>42</v>
      </c>
      <c r="Q63" s="24">
        <f t="shared" si="9"/>
        <v>5379</v>
      </c>
      <c r="R63" s="26">
        <v>0</v>
      </c>
      <c r="S63" s="27">
        <v>5379</v>
      </c>
      <c r="T63" s="28">
        <f t="shared" si="10"/>
        <v>5379</v>
      </c>
      <c r="U63" s="29">
        <f t="shared" si="12"/>
        <v>32.209580838323355</v>
      </c>
      <c r="V63" s="24">
        <v>817</v>
      </c>
      <c r="W63" s="30">
        <f t="shared" si="1"/>
        <v>4.8922155688622757</v>
      </c>
      <c r="X63" s="31">
        <f t="shared" si="2"/>
        <v>0.15188696783788808</v>
      </c>
      <c r="Y63" s="25">
        <v>145</v>
      </c>
      <c r="Z63" s="25">
        <v>783</v>
      </c>
      <c r="AA63" s="25">
        <v>25</v>
      </c>
      <c r="AB63" s="25">
        <v>275</v>
      </c>
      <c r="AC63" s="25">
        <v>634</v>
      </c>
      <c r="AD63" s="25">
        <v>50</v>
      </c>
      <c r="AE63" s="25">
        <v>15</v>
      </c>
      <c r="AF63" s="25">
        <v>75</v>
      </c>
      <c r="AG63" s="25">
        <v>84</v>
      </c>
      <c r="AH63" s="33">
        <f t="shared" si="3"/>
        <v>0.50299401197604787</v>
      </c>
      <c r="AI63" s="34">
        <v>79.2</v>
      </c>
      <c r="AJ63" s="24">
        <v>3</v>
      </c>
      <c r="AK63" s="35">
        <f t="shared" si="4"/>
        <v>17.964071856287426</v>
      </c>
      <c r="AL63" s="25">
        <v>0</v>
      </c>
      <c r="AM63" s="19">
        <v>0</v>
      </c>
      <c r="AN63" s="36">
        <f t="shared" si="11"/>
        <v>0</v>
      </c>
      <c r="AO63" s="37">
        <v>89</v>
      </c>
    </row>
    <row r="64" spans="1:41" ht="13.8" x14ac:dyDescent="0.25">
      <c r="A64" s="14" t="s">
        <v>170</v>
      </c>
      <c r="B64" s="15">
        <v>807</v>
      </c>
      <c r="C64" s="16">
        <v>1</v>
      </c>
      <c r="D64" s="17" t="s">
        <v>249</v>
      </c>
      <c r="E64" s="18" t="s">
        <v>7</v>
      </c>
      <c r="F64" s="19">
        <v>1000</v>
      </c>
      <c r="G64" s="20">
        <v>4</v>
      </c>
      <c r="H64" s="19">
        <v>1000</v>
      </c>
      <c r="I64" s="19">
        <f t="shared" si="6"/>
        <v>0.5494505494505495</v>
      </c>
      <c r="J64" s="21">
        <f t="shared" si="7"/>
        <v>1468.7399999999998</v>
      </c>
      <c r="K64" s="22">
        <v>41</v>
      </c>
      <c r="L64" s="19">
        <v>360</v>
      </c>
      <c r="M64" s="23">
        <f t="shared" si="8"/>
        <v>0.19780219780219779</v>
      </c>
      <c r="N64" s="24">
        <v>7394</v>
      </c>
      <c r="O64" s="22">
        <v>9</v>
      </c>
      <c r="P64" s="25">
        <v>565</v>
      </c>
      <c r="Q64" s="24">
        <f t="shared" si="9"/>
        <v>7968</v>
      </c>
      <c r="R64" s="26">
        <v>0</v>
      </c>
      <c r="S64" s="27">
        <v>7968</v>
      </c>
      <c r="T64" s="28">
        <f t="shared" si="10"/>
        <v>7968</v>
      </c>
      <c r="U64" s="29">
        <f t="shared" si="12"/>
        <v>9.8736059479553901</v>
      </c>
      <c r="V64" s="24">
        <v>6567</v>
      </c>
      <c r="W64" s="30">
        <f t="shared" si="1"/>
        <v>8.1375464684014869</v>
      </c>
      <c r="X64" s="31">
        <f t="shared" si="2"/>
        <v>0.82417168674698793</v>
      </c>
      <c r="Y64" s="25">
        <v>2696</v>
      </c>
      <c r="Z64" s="25">
        <v>889</v>
      </c>
      <c r="AA64" s="25">
        <v>150</v>
      </c>
      <c r="AB64" s="25">
        <v>4500</v>
      </c>
      <c r="AC64" s="25">
        <v>3115</v>
      </c>
      <c r="AD64" s="25">
        <v>1600</v>
      </c>
      <c r="AE64" s="25">
        <v>90</v>
      </c>
      <c r="AF64" s="25">
        <v>560</v>
      </c>
      <c r="AG64" s="25">
        <v>204</v>
      </c>
      <c r="AH64" s="33">
        <f t="shared" si="3"/>
        <v>0.25278810408921931</v>
      </c>
      <c r="AI64" s="34">
        <v>104</v>
      </c>
      <c r="AJ64" s="24">
        <v>5</v>
      </c>
      <c r="AK64" s="35">
        <f t="shared" si="4"/>
        <v>6.1957868649318462</v>
      </c>
      <c r="AL64" s="25">
        <v>1050</v>
      </c>
      <c r="AM64" s="19">
        <v>1285</v>
      </c>
      <c r="AN64" s="36">
        <f t="shared" si="11"/>
        <v>0.25700000000000001</v>
      </c>
      <c r="AO64" s="37">
        <v>1000</v>
      </c>
    </row>
    <row r="65" spans="1:41" ht="13.8" x14ac:dyDescent="0.25">
      <c r="A65" s="14" t="s">
        <v>169</v>
      </c>
      <c r="B65" s="15">
        <v>830</v>
      </c>
      <c r="C65" s="16">
        <v>1</v>
      </c>
      <c r="D65" s="17" t="s">
        <v>249</v>
      </c>
      <c r="E65" s="18" t="s">
        <v>7</v>
      </c>
      <c r="F65" s="19">
        <v>1500</v>
      </c>
      <c r="G65" s="20">
        <v>2</v>
      </c>
      <c r="H65" s="19">
        <v>1648</v>
      </c>
      <c r="I65" s="19">
        <f t="shared" si="6"/>
        <v>0.9054945054945055</v>
      </c>
      <c r="J65" s="21">
        <f t="shared" si="7"/>
        <v>916.62621359223306</v>
      </c>
      <c r="K65" s="22">
        <v>4</v>
      </c>
      <c r="L65" s="19">
        <v>237</v>
      </c>
      <c r="M65" s="23">
        <f t="shared" si="8"/>
        <v>0.13021978021978023</v>
      </c>
      <c r="N65" s="24">
        <v>8949</v>
      </c>
      <c r="O65" s="49" t="s">
        <v>145</v>
      </c>
      <c r="P65" s="25">
        <v>599</v>
      </c>
      <c r="Q65" s="24">
        <f t="shared" si="9"/>
        <v>9548</v>
      </c>
      <c r="R65" s="26">
        <v>0</v>
      </c>
      <c r="S65" s="27">
        <v>9548</v>
      </c>
      <c r="T65" s="28">
        <f t="shared" si="10"/>
        <v>9548</v>
      </c>
      <c r="U65" s="29">
        <f t="shared" si="12"/>
        <v>11.503614457831326</v>
      </c>
      <c r="V65" s="24">
        <v>7226</v>
      </c>
      <c r="W65" s="30">
        <f t="shared" si="1"/>
        <v>8.7060240963855424</v>
      </c>
      <c r="X65" s="31">
        <f t="shared" si="2"/>
        <v>0.75680770842061162</v>
      </c>
      <c r="Y65" s="25">
        <v>1751</v>
      </c>
      <c r="Z65" s="25">
        <v>2276</v>
      </c>
      <c r="AA65" s="25">
        <v>196</v>
      </c>
      <c r="AB65" s="25">
        <v>4419</v>
      </c>
      <c r="AC65" s="25">
        <v>4469</v>
      </c>
      <c r="AD65" s="25">
        <v>124</v>
      </c>
      <c r="AE65" s="25">
        <v>3</v>
      </c>
      <c r="AF65" s="25">
        <v>122</v>
      </c>
      <c r="AG65" s="25">
        <v>251</v>
      </c>
      <c r="AH65" s="33">
        <f t="shared" si="3"/>
        <v>0.30240963855421688</v>
      </c>
      <c r="AI65" s="34">
        <v>129.6</v>
      </c>
      <c r="AJ65" s="24">
        <v>6</v>
      </c>
      <c r="AK65" s="35">
        <f t="shared" si="4"/>
        <v>7.2289156626506026</v>
      </c>
      <c r="AL65" s="25">
        <v>1102</v>
      </c>
      <c r="AM65" s="19">
        <v>1803</v>
      </c>
      <c r="AN65" s="36">
        <f t="shared" si="11"/>
        <v>0.20033333333333334</v>
      </c>
      <c r="AO65" s="37">
        <v>1128</v>
      </c>
    </row>
    <row r="66" spans="1:41" ht="13.8" x14ac:dyDescent="0.25">
      <c r="A66" s="14" t="s">
        <v>168</v>
      </c>
      <c r="B66" s="15">
        <v>186</v>
      </c>
      <c r="C66" s="16">
        <v>1</v>
      </c>
      <c r="D66" s="17" t="s">
        <v>247</v>
      </c>
      <c r="E66" s="18">
        <v>1</v>
      </c>
      <c r="F66" s="19">
        <v>1082</v>
      </c>
      <c r="G66" s="20">
        <v>3</v>
      </c>
      <c r="H66" s="19">
        <v>915.5</v>
      </c>
      <c r="I66" s="19">
        <f t="shared" si="6"/>
        <v>0.50302197802197801</v>
      </c>
      <c r="J66" s="21">
        <f t="shared" si="7"/>
        <v>369.76515565264884</v>
      </c>
      <c r="K66" s="22">
        <v>34</v>
      </c>
      <c r="L66" s="19">
        <v>258.5</v>
      </c>
      <c r="M66" s="23">
        <f t="shared" si="8"/>
        <v>0.14203296703296703</v>
      </c>
      <c r="N66" s="24">
        <v>18436</v>
      </c>
      <c r="O66" s="22">
        <v>41</v>
      </c>
      <c r="P66" s="25">
        <v>1917</v>
      </c>
      <c r="Q66" s="24">
        <f t="shared" si="9"/>
        <v>20394</v>
      </c>
      <c r="R66" s="25">
        <v>65</v>
      </c>
      <c r="S66" s="27">
        <v>20459</v>
      </c>
      <c r="T66" s="28">
        <f t="shared" si="10"/>
        <v>20459</v>
      </c>
      <c r="U66" s="29">
        <f t="shared" si="12"/>
        <v>109.99462365591398</v>
      </c>
      <c r="V66" s="24">
        <v>7680</v>
      </c>
      <c r="W66" s="30">
        <f t="shared" ref="W66:W129" si="13">IF(V66="n/a","n/a",IF(V66="n.d.","n.d.",V66/B66))</f>
        <v>41.29032258064516</v>
      </c>
      <c r="X66" s="31">
        <f t="shared" ref="X66:X129" si="14">IF(V66="n/a","n/a",IF(V66="n.d.","n.d.",V66/T66))</f>
        <v>0.37538491617381103</v>
      </c>
      <c r="Y66" s="25">
        <v>949</v>
      </c>
      <c r="Z66" s="25">
        <v>2508</v>
      </c>
      <c r="AA66" s="25">
        <v>12750</v>
      </c>
      <c r="AB66" s="25">
        <v>17250</v>
      </c>
      <c r="AC66" s="25">
        <v>2241</v>
      </c>
      <c r="AD66" s="25">
        <v>1100</v>
      </c>
      <c r="AE66" s="25">
        <v>219</v>
      </c>
      <c r="AF66" s="25">
        <v>3085</v>
      </c>
      <c r="AG66" s="25">
        <v>391</v>
      </c>
      <c r="AH66" s="33">
        <f t="shared" ref="AH66:AH129" si="15">IF(AG66="n/a","n/a",(IF(AG66="n.d.","n.d.",(AG66/B66))))</f>
        <v>2.1021505376344085</v>
      </c>
      <c r="AI66" s="34">
        <v>630</v>
      </c>
      <c r="AJ66" s="24">
        <v>2</v>
      </c>
      <c r="AK66" s="35">
        <f t="shared" ref="AK66:AK129" si="16">IF(AJ66="n/a","n/a",(IF(AJ66="n.d.","n.d.",(AJ66*1000/B66))))</f>
        <v>10.75268817204301</v>
      </c>
      <c r="AL66" s="25">
        <v>400</v>
      </c>
      <c r="AM66" s="19">
        <v>200</v>
      </c>
      <c r="AN66" s="36">
        <f t="shared" ref="AN66:AN97" si="17">IF(AM66="n/a","n/a",(IF(AM66="n.d.","n.d.",AM66/(F66*AJ66))))</f>
        <v>9.2421441774491686E-2</v>
      </c>
      <c r="AO66" s="37">
        <v>400</v>
      </c>
    </row>
    <row r="67" spans="1:41" ht="13.8" x14ac:dyDescent="0.25">
      <c r="A67" s="14" t="s">
        <v>167</v>
      </c>
      <c r="B67" s="15">
        <v>6650</v>
      </c>
      <c r="C67" s="16">
        <v>1</v>
      </c>
      <c r="D67" s="17" t="s">
        <v>248</v>
      </c>
      <c r="E67" s="18" t="s">
        <v>7</v>
      </c>
      <c r="F67" s="19">
        <v>2950</v>
      </c>
      <c r="G67" s="20">
        <v>11</v>
      </c>
      <c r="H67" s="19">
        <v>10037.5</v>
      </c>
      <c r="I67" s="19">
        <f t="shared" ref="I67:I130" si="18">IF(H67="n/a","n/a", (H67/1820))</f>
        <v>5.5151098901098905</v>
      </c>
      <c r="J67" s="21">
        <f t="shared" ref="J67:J130" si="19">IF(I67="n/a","n/a",IF(I67="n.d.","n.d.",IF(I67=0,0,B67/I67)))</f>
        <v>1205.7783312577833</v>
      </c>
      <c r="K67" s="22">
        <v>3</v>
      </c>
      <c r="L67" s="19">
        <v>40</v>
      </c>
      <c r="M67" s="23">
        <f t="shared" ref="M67:M130" si="20">IF(L67="n/a","n/a",IF(L67="n.d.","n.d.",L67/1820))</f>
        <v>2.197802197802198E-2</v>
      </c>
      <c r="N67" s="24">
        <v>31056</v>
      </c>
      <c r="O67" s="22">
        <v>44</v>
      </c>
      <c r="P67" s="25">
        <v>4149</v>
      </c>
      <c r="Q67" s="24">
        <f t="shared" ref="Q67:Q130" si="21">SUM(N67:P67)</f>
        <v>35249</v>
      </c>
      <c r="R67" s="26">
        <v>0</v>
      </c>
      <c r="S67" s="27">
        <v>35249</v>
      </c>
      <c r="T67" s="28">
        <f t="shared" ref="T67:T130" si="22">SUM(R67+Q67)</f>
        <v>35249</v>
      </c>
      <c r="U67" s="29">
        <f t="shared" ref="U67:U98" si="23">IF(T67="n/a","n/a",IF(T67="n.d.","n.d.",T67/B67))</f>
        <v>5.3006015037593981</v>
      </c>
      <c r="V67" s="24">
        <v>66898</v>
      </c>
      <c r="W67" s="30">
        <f t="shared" si="13"/>
        <v>10.059849624060151</v>
      </c>
      <c r="X67" s="31">
        <f t="shared" si="14"/>
        <v>1.8978694431047689</v>
      </c>
      <c r="Y67" s="25">
        <v>19149</v>
      </c>
      <c r="Z67" s="25">
        <v>13659</v>
      </c>
      <c r="AA67" s="25">
        <v>1527</v>
      </c>
      <c r="AB67" s="25">
        <v>35870</v>
      </c>
      <c r="AC67" s="25">
        <v>6604</v>
      </c>
      <c r="AD67" s="25">
        <v>2650</v>
      </c>
      <c r="AE67" s="25">
        <v>179</v>
      </c>
      <c r="AF67" s="25">
        <v>2340</v>
      </c>
      <c r="AG67" s="25">
        <v>2630</v>
      </c>
      <c r="AH67" s="33">
        <f t="shared" si="15"/>
        <v>0.39548872180451128</v>
      </c>
      <c r="AI67" s="34">
        <v>720</v>
      </c>
      <c r="AJ67" s="24">
        <v>6</v>
      </c>
      <c r="AK67" s="35">
        <f t="shared" si="16"/>
        <v>0.90225563909774431</v>
      </c>
      <c r="AL67" s="25">
        <v>3554</v>
      </c>
      <c r="AM67" s="19">
        <v>3453</v>
      </c>
      <c r="AN67" s="36">
        <f t="shared" si="17"/>
        <v>0.19508474576271187</v>
      </c>
      <c r="AO67" s="37">
        <v>3220</v>
      </c>
    </row>
    <row r="68" spans="1:41" ht="13.8" x14ac:dyDescent="0.25">
      <c r="A68" s="14" t="s">
        <v>166</v>
      </c>
      <c r="B68" s="15">
        <v>4957</v>
      </c>
      <c r="C68" s="16">
        <v>1</v>
      </c>
      <c r="D68" s="17" t="s">
        <v>249</v>
      </c>
      <c r="E68" s="18" t="s">
        <v>7</v>
      </c>
      <c r="F68" s="19">
        <v>2550</v>
      </c>
      <c r="G68" s="20">
        <v>10</v>
      </c>
      <c r="H68" s="19">
        <v>10279</v>
      </c>
      <c r="I68" s="19">
        <f t="shared" si="18"/>
        <v>5.6478021978021982</v>
      </c>
      <c r="J68" s="21">
        <f t="shared" si="19"/>
        <v>877.68654538379212</v>
      </c>
      <c r="K68" s="22">
        <v>42</v>
      </c>
      <c r="L68" s="19">
        <v>2040</v>
      </c>
      <c r="M68" s="23">
        <f t="shared" si="20"/>
        <v>1.1208791208791209</v>
      </c>
      <c r="N68" s="24">
        <v>25028</v>
      </c>
      <c r="O68" s="22">
        <v>89</v>
      </c>
      <c r="P68" s="25">
        <v>4484</v>
      </c>
      <c r="Q68" s="24">
        <f t="shared" si="21"/>
        <v>29601</v>
      </c>
      <c r="R68" s="25">
        <v>1246</v>
      </c>
      <c r="S68" s="27">
        <v>30847</v>
      </c>
      <c r="T68" s="28">
        <f t="shared" si="22"/>
        <v>30847</v>
      </c>
      <c r="U68" s="29">
        <f t="shared" si="23"/>
        <v>6.222917086947751</v>
      </c>
      <c r="V68" s="24">
        <v>74597</v>
      </c>
      <c r="W68" s="30">
        <f t="shared" si="13"/>
        <v>15.048819850716159</v>
      </c>
      <c r="X68" s="31">
        <f t="shared" si="14"/>
        <v>2.4182902713391901</v>
      </c>
      <c r="Y68" s="25">
        <v>17131</v>
      </c>
      <c r="Z68" s="25">
        <v>15911</v>
      </c>
      <c r="AA68" s="25">
        <v>6076</v>
      </c>
      <c r="AB68" s="25">
        <v>54066</v>
      </c>
      <c r="AC68" s="25">
        <v>20664</v>
      </c>
      <c r="AD68" s="25">
        <v>2100</v>
      </c>
      <c r="AE68" s="25">
        <v>110</v>
      </c>
      <c r="AF68" s="25">
        <v>820</v>
      </c>
      <c r="AG68" s="25">
        <v>1744</v>
      </c>
      <c r="AH68" s="33">
        <f t="shared" si="15"/>
        <v>0.35182570102884808</v>
      </c>
      <c r="AI68" s="34">
        <v>450</v>
      </c>
      <c r="AJ68" s="24">
        <v>12</v>
      </c>
      <c r="AK68" s="35">
        <f t="shared" si="16"/>
        <v>2.4208190437764778</v>
      </c>
      <c r="AL68" s="25">
        <v>23646</v>
      </c>
      <c r="AM68" s="19">
        <v>33104</v>
      </c>
      <c r="AN68" s="36">
        <f t="shared" si="17"/>
        <v>1.0818300653594772</v>
      </c>
      <c r="AO68" s="37">
        <v>9739</v>
      </c>
    </row>
    <row r="69" spans="1:41" ht="13.8" x14ac:dyDescent="0.25">
      <c r="A69" s="14" t="s">
        <v>165</v>
      </c>
      <c r="B69" s="15">
        <v>259</v>
      </c>
      <c r="C69" s="16">
        <v>1</v>
      </c>
      <c r="D69" s="17" t="s">
        <v>249</v>
      </c>
      <c r="E69" s="18" t="s">
        <v>7</v>
      </c>
      <c r="F69" s="19">
        <v>805</v>
      </c>
      <c r="G69" s="20">
        <v>4</v>
      </c>
      <c r="H69" s="19">
        <v>896</v>
      </c>
      <c r="I69" s="19">
        <f t="shared" si="18"/>
        <v>0.49230769230769234</v>
      </c>
      <c r="J69" s="21">
        <f t="shared" si="19"/>
        <v>526.09375</v>
      </c>
      <c r="K69" s="22">
        <v>13</v>
      </c>
      <c r="L69" s="19">
        <v>47</v>
      </c>
      <c r="M69" s="23">
        <f t="shared" si="20"/>
        <v>2.5824175824175823E-2</v>
      </c>
      <c r="N69" s="24">
        <v>2936</v>
      </c>
      <c r="O69" s="22">
        <v>2</v>
      </c>
      <c r="P69" s="25">
        <v>351</v>
      </c>
      <c r="Q69" s="24">
        <f t="shared" si="21"/>
        <v>3289</v>
      </c>
      <c r="R69" s="26">
        <v>0</v>
      </c>
      <c r="S69" s="27">
        <v>3289</v>
      </c>
      <c r="T69" s="28">
        <f t="shared" si="22"/>
        <v>3289</v>
      </c>
      <c r="U69" s="29">
        <f t="shared" si="23"/>
        <v>12.698841698841699</v>
      </c>
      <c r="V69" s="24">
        <v>4374</v>
      </c>
      <c r="W69" s="30">
        <f t="shared" si="13"/>
        <v>16.888030888030887</v>
      </c>
      <c r="X69" s="31">
        <f t="shared" si="14"/>
        <v>1.3298875038005473</v>
      </c>
      <c r="Y69" s="25">
        <v>1675</v>
      </c>
      <c r="Z69" s="32" t="s">
        <v>145</v>
      </c>
      <c r="AA69" s="25">
        <v>70</v>
      </c>
      <c r="AB69" s="25">
        <v>1778</v>
      </c>
      <c r="AC69" s="25">
        <v>1747</v>
      </c>
      <c r="AD69" s="25">
        <v>61</v>
      </c>
      <c r="AE69" s="25">
        <v>34</v>
      </c>
      <c r="AF69" s="25">
        <v>297</v>
      </c>
      <c r="AG69" s="25">
        <v>178</v>
      </c>
      <c r="AH69" s="33">
        <f t="shared" si="15"/>
        <v>0.68725868725868722</v>
      </c>
      <c r="AI69" s="34">
        <v>163</v>
      </c>
      <c r="AJ69" s="24">
        <v>5</v>
      </c>
      <c r="AK69" s="35">
        <f t="shared" si="16"/>
        <v>19.305019305019304</v>
      </c>
      <c r="AL69" s="25">
        <v>1080</v>
      </c>
      <c r="AM69" s="19">
        <v>1218</v>
      </c>
      <c r="AN69" s="36">
        <f t="shared" si="17"/>
        <v>0.30260869565217391</v>
      </c>
      <c r="AO69" s="37">
        <v>1056</v>
      </c>
    </row>
    <row r="70" spans="1:41" ht="13.8" x14ac:dyDescent="0.25">
      <c r="A70" s="14" t="s">
        <v>164</v>
      </c>
      <c r="B70" s="15">
        <v>7049</v>
      </c>
      <c r="C70" s="16">
        <v>2</v>
      </c>
      <c r="D70" s="17" t="s">
        <v>248</v>
      </c>
      <c r="E70" s="18">
        <v>1</v>
      </c>
      <c r="F70" s="19">
        <v>4060</v>
      </c>
      <c r="G70" s="20">
        <v>14</v>
      </c>
      <c r="H70" s="19">
        <v>15545</v>
      </c>
      <c r="I70" s="19">
        <f t="shared" si="18"/>
        <v>8.541208791208792</v>
      </c>
      <c r="J70" s="21">
        <f t="shared" si="19"/>
        <v>825.29302026375035</v>
      </c>
      <c r="K70" s="22">
        <v>22</v>
      </c>
      <c r="L70" s="19">
        <v>543</v>
      </c>
      <c r="M70" s="23">
        <f t="shared" si="20"/>
        <v>0.29835164835164835</v>
      </c>
      <c r="N70" s="24">
        <v>22876</v>
      </c>
      <c r="O70" s="22">
        <v>142</v>
      </c>
      <c r="P70" s="25">
        <v>4236</v>
      </c>
      <c r="Q70" s="24">
        <f t="shared" si="21"/>
        <v>27254</v>
      </c>
      <c r="R70" s="26">
        <v>0</v>
      </c>
      <c r="S70" s="27">
        <v>27254</v>
      </c>
      <c r="T70" s="28">
        <f t="shared" si="22"/>
        <v>27254</v>
      </c>
      <c r="U70" s="29">
        <f t="shared" si="23"/>
        <v>3.8663640232657115</v>
      </c>
      <c r="V70" s="24">
        <v>55161</v>
      </c>
      <c r="W70" s="30">
        <f t="shared" si="13"/>
        <v>7.8253653000425594</v>
      </c>
      <c r="X70" s="31">
        <f t="shared" si="14"/>
        <v>2.0239597857195273</v>
      </c>
      <c r="Y70" s="25">
        <v>18196</v>
      </c>
      <c r="Z70" s="25">
        <v>14623</v>
      </c>
      <c r="AA70" s="25">
        <v>1558</v>
      </c>
      <c r="AB70" s="25">
        <v>41275</v>
      </c>
      <c r="AC70" s="25">
        <v>7397</v>
      </c>
      <c r="AD70" s="25">
        <v>2350</v>
      </c>
      <c r="AE70" s="25">
        <v>415</v>
      </c>
      <c r="AF70" s="25">
        <v>4150</v>
      </c>
      <c r="AG70" s="25">
        <v>3449</v>
      </c>
      <c r="AH70" s="33">
        <f t="shared" si="15"/>
        <v>0.48928926088806923</v>
      </c>
      <c r="AI70" s="34">
        <v>616.4</v>
      </c>
      <c r="AJ70" s="24">
        <v>16</v>
      </c>
      <c r="AK70" s="35">
        <f t="shared" si="16"/>
        <v>2.2698255071641369</v>
      </c>
      <c r="AL70" s="25">
        <v>6891</v>
      </c>
      <c r="AM70" s="19">
        <v>5568</v>
      </c>
      <c r="AN70" s="36">
        <f t="shared" si="17"/>
        <v>8.5714285714285715E-2</v>
      </c>
      <c r="AO70" s="37">
        <v>2847</v>
      </c>
    </row>
    <row r="71" spans="1:41" ht="13.8" x14ac:dyDescent="0.25">
      <c r="A71" s="14" t="s">
        <v>163</v>
      </c>
      <c r="B71" s="15">
        <v>8029</v>
      </c>
      <c r="C71" s="16">
        <v>1</v>
      </c>
      <c r="D71" s="17" t="s">
        <v>247</v>
      </c>
      <c r="E71" s="18" t="s">
        <v>7</v>
      </c>
      <c r="F71" s="19">
        <v>2850</v>
      </c>
      <c r="G71" s="20">
        <v>10</v>
      </c>
      <c r="H71" s="19">
        <v>9677</v>
      </c>
      <c r="I71" s="19">
        <f t="shared" si="18"/>
        <v>5.3170329670329668</v>
      </c>
      <c r="J71" s="21">
        <f t="shared" si="19"/>
        <v>1510.0527022837657</v>
      </c>
      <c r="K71" s="22">
        <v>11</v>
      </c>
      <c r="L71" s="19">
        <v>317.39999999999998</v>
      </c>
      <c r="M71" s="23">
        <f t="shared" si="20"/>
        <v>0.17439560439560439</v>
      </c>
      <c r="N71" s="24">
        <v>21952</v>
      </c>
      <c r="O71" s="22">
        <v>63</v>
      </c>
      <c r="P71" s="25">
        <v>2161</v>
      </c>
      <c r="Q71" s="24">
        <f t="shared" si="21"/>
        <v>24176</v>
      </c>
      <c r="R71" s="26">
        <v>0</v>
      </c>
      <c r="S71" s="27">
        <v>24176</v>
      </c>
      <c r="T71" s="28">
        <f t="shared" si="22"/>
        <v>24176</v>
      </c>
      <c r="U71" s="29">
        <f t="shared" si="23"/>
        <v>3.0110848175364304</v>
      </c>
      <c r="V71" s="24">
        <v>60135</v>
      </c>
      <c r="W71" s="30">
        <f t="shared" si="13"/>
        <v>7.4897247477892641</v>
      </c>
      <c r="X71" s="31">
        <f t="shared" si="14"/>
        <v>2.4873841826604899</v>
      </c>
      <c r="Y71" s="25">
        <v>21648</v>
      </c>
      <c r="Z71" s="25">
        <v>13455</v>
      </c>
      <c r="AA71" s="25">
        <v>0</v>
      </c>
      <c r="AB71" s="25">
        <v>66945</v>
      </c>
      <c r="AC71" s="25">
        <v>9845</v>
      </c>
      <c r="AD71" s="25">
        <v>743</v>
      </c>
      <c r="AE71" s="25">
        <v>308</v>
      </c>
      <c r="AF71" s="25">
        <v>1756</v>
      </c>
      <c r="AG71" s="25">
        <v>2181</v>
      </c>
      <c r="AH71" s="33">
        <f t="shared" si="15"/>
        <v>0.27164030389836841</v>
      </c>
      <c r="AI71" s="34">
        <v>886</v>
      </c>
      <c r="AJ71" s="24">
        <v>10</v>
      </c>
      <c r="AK71" s="35">
        <f t="shared" si="16"/>
        <v>1.2454851164528584</v>
      </c>
      <c r="AL71" s="25">
        <v>5067</v>
      </c>
      <c r="AM71" s="19">
        <v>1923.17</v>
      </c>
      <c r="AN71" s="36">
        <f t="shared" si="17"/>
        <v>6.7479649122807017E-2</v>
      </c>
      <c r="AO71" s="37">
        <v>5067</v>
      </c>
    </row>
    <row r="72" spans="1:41" ht="13.8" x14ac:dyDescent="0.25">
      <c r="A72" s="14" t="s">
        <v>162</v>
      </c>
      <c r="B72" s="15">
        <v>992</v>
      </c>
      <c r="C72" s="16">
        <v>1</v>
      </c>
      <c r="D72" s="17" t="s">
        <v>253</v>
      </c>
      <c r="E72" s="18" t="s">
        <v>7</v>
      </c>
      <c r="F72" s="19">
        <v>981</v>
      </c>
      <c r="G72" s="20">
        <v>3</v>
      </c>
      <c r="H72" s="19">
        <v>0</v>
      </c>
      <c r="I72" s="19">
        <f t="shared" si="18"/>
        <v>0</v>
      </c>
      <c r="J72" s="21">
        <f t="shared" si="19"/>
        <v>0</v>
      </c>
      <c r="K72" s="22">
        <v>0</v>
      </c>
      <c r="L72" s="19">
        <v>0</v>
      </c>
      <c r="M72" s="23">
        <f t="shared" si="20"/>
        <v>0</v>
      </c>
      <c r="N72" s="24">
        <v>5112</v>
      </c>
      <c r="O72" s="22">
        <v>6</v>
      </c>
      <c r="P72" s="25">
        <v>613</v>
      </c>
      <c r="Q72" s="24">
        <f t="shared" si="21"/>
        <v>5731</v>
      </c>
      <c r="R72" s="25">
        <v>0</v>
      </c>
      <c r="S72" s="27">
        <v>60845</v>
      </c>
      <c r="T72" s="28">
        <f t="shared" si="22"/>
        <v>5731</v>
      </c>
      <c r="U72" s="29">
        <f t="shared" si="23"/>
        <v>5.777217741935484</v>
      </c>
      <c r="V72" s="24">
        <v>12675</v>
      </c>
      <c r="W72" s="30">
        <f t="shared" si="13"/>
        <v>12.777217741935484</v>
      </c>
      <c r="X72" s="31">
        <f t="shared" si="14"/>
        <v>2.211655906473565</v>
      </c>
      <c r="Y72" s="25">
        <v>7</v>
      </c>
      <c r="Z72" s="25">
        <v>0</v>
      </c>
      <c r="AA72" s="25">
        <v>40</v>
      </c>
      <c r="AB72" s="25">
        <v>4903</v>
      </c>
      <c r="AC72" s="25">
        <v>4275</v>
      </c>
      <c r="AD72" s="25">
        <v>201</v>
      </c>
      <c r="AE72" s="25">
        <v>66</v>
      </c>
      <c r="AF72" s="25">
        <v>529</v>
      </c>
      <c r="AG72" s="25">
        <v>270</v>
      </c>
      <c r="AH72" s="33">
        <f t="shared" si="15"/>
        <v>0.27217741935483869</v>
      </c>
      <c r="AI72" s="34">
        <v>92</v>
      </c>
      <c r="AJ72" s="50" t="s">
        <v>145</v>
      </c>
      <c r="AK72" s="35" t="str">
        <f t="shared" si="16"/>
        <v>n.d.</v>
      </c>
      <c r="AL72" s="25">
        <v>0</v>
      </c>
      <c r="AM72" s="19">
        <v>0</v>
      </c>
      <c r="AN72" s="36">
        <v>0</v>
      </c>
      <c r="AO72" s="37">
        <v>593</v>
      </c>
    </row>
    <row r="73" spans="1:41" ht="13.8" x14ac:dyDescent="0.25">
      <c r="A73" s="14" t="s">
        <v>161</v>
      </c>
      <c r="B73" s="15">
        <v>1125</v>
      </c>
      <c r="C73" s="16">
        <v>1</v>
      </c>
      <c r="D73" s="17" t="s">
        <v>249</v>
      </c>
      <c r="E73" s="18" t="s">
        <v>7</v>
      </c>
      <c r="F73" s="19">
        <v>1500</v>
      </c>
      <c r="G73" s="20">
        <v>4</v>
      </c>
      <c r="H73" s="19">
        <v>2485</v>
      </c>
      <c r="I73" s="19">
        <f t="shared" si="18"/>
        <v>1.3653846153846154</v>
      </c>
      <c r="J73" s="21">
        <f t="shared" si="19"/>
        <v>823.94366197183092</v>
      </c>
      <c r="K73" s="22">
        <v>11</v>
      </c>
      <c r="L73" s="19">
        <v>66</v>
      </c>
      <c r="M73" s="23">
        <f t="shared" si="20"/>
        <v>3.6263736263736267E-2</v>
      </c>
      <c r="N73" s="24">
        <v>5663</v>
      </c>
      <c r="O73" s="22">
        <v>4</v>
      </c>
      <c r="P73" s="25">
        <v>785</v>
      </c>
      <c r="Q73" s="24">
        <f t="shared" si="21"/>
        <v>6452</v>
      </c>
      <c r="R73" s="25">
        <v>1</v>
      </c>
      <c r="S73" s="27">
        <v>6453</v>
      </c>
      <c r="T73" s="28">
        <f t="shared" si="22"/>
        <v>6453</v>
      </c>
      <c r="U73" s="29">
        <f t="shared" si="23"/>
        <v>5.7359999999999998</v>
      </c>
      <c r="V73" s="24">
        <v>10506</v>
      </c>
      <c r="W73" s="30">
        <f t="shared" si="13"/>
        <v>9.3386666666666667</v>
      </c>
      <c r="X73" s="31">
        <f t="shared" si="14"/>
        <v>1.6280799628079963</v>
      </c>
      <c r="Y73" s="25">
        <v>2639</v>
      </c>
      <c r="Z73" s="25">
        <v>2547</v>
      </c>
      <c r="AA73" s="25">
        <v>250</v>
      </c>
      <c r="AB73" s="25">
        <v>6343</v>
      </c>
      <c r="AC73" s="25">
        <v>4898</v>
      </c>
      <c r="AD73" s="25">
        <v>550</v>
      </c>
      <c r="AE73" s="25">
        <v>17</v>
      </c>
      <c r="AF73" s="25">
        <v>337</v>
      </c>
      <c r="AG73" s="25">
        <v>388</v>
      </c>
      <c r="AH73" s="33">
        <f t="shared" si="15"/>
        <v>0.34488888888888891</v>
      </c>
      <c r="AI73" s="47" t="s">
        <v>7</v>
      </c>
      <c r="AJ73" s="24">
        <v>7</v>
      </c>
      <c r="AK73" s="35">
        <f t="shared" si="16"/>
        <v>6.2222222222222223</v>
      </c>
      <c r="AL73" s="25">
        <v>1850</v>
      </c>
      <c r="AM73" s="19">
        <v>2751</v>
      </c>
      <c r="AN73" s="36">
        <f t="shared" ref="AN73:AN93" si="24">IF(AM73="n/a","n/a",(IF(AM73="n.d.","n.d.",AM73/(F73*AJ73))))</f>
        <v>0.26200000000000001</v>
      </c>
      <c r="AO73" s="37">
        <v>1824</v>
      </c>
    </row>
    <row r="74" spans="1:41" ht="13.8" x14ac:dyDescent="0.25">
      <c r="A74" s="14" t="s">
        <v>160</v>
      </c>
      <c r="B74" s="15">
        <v>168</v>
      </c>
      <c r="C74" s="16">
        <v>1</v>
      </c>
      <c r="D74" s="17" t="s">
        <v>249</v>
      </c>
      <c r="E74" s="18" t="s">
        <v>7</v>
      </c>
      <c r="F74" s="19">
        <v>586</v>
      </c>
      <c r="G74" s="20">
        <v>3</v>
      </c>
      <c r="H74" s="19">
        <v>695.5</v>
      </c>
      <c r="I74" s="19">
        <f t="shared" si="18"/>
        <v>0.38214285714285712</v>
      </c>
      <c r="J74" s="21">
        <f t="shared" si="19"/>
        <v>439.62616822429908</v>
      </c>
      <c r="K74" s="22">
        <v>9</v>
      </c>
      <c r="L74" s="19">
        <v>81</v>
      </c>
      <c r="M74" s="23">
        <f t="shared" si="20"/>
        <v>4.4505494505494507E-2</v>
      </c>
      <c r="N74" s="24">
        <v>3612</v>
      </c>
      <c r="O74" s="22">
        <v>0</v>
      </c>
      <c r="P74" s="25">
        <v>658</v>
      </c>
      <c r="Q74" s="24">
        <f t="shared" si="21"/>
        <v>4270</v>
      </c>
      <c r="R74" s="26">
        <v>0</v>
      </c>
      <c r="S74" s="27">
        <v>4270</v>
      </c>
      <c r="T74" s="28">
        <f t="shared" si="22"/>
        <v>4270</v>
      </c>
      <c r="U74" s="29">
        <f t="shared" si="23"/>
        <v>25.416666666666668</v>
      </c>
      <c r="V74" s="24">
        <v>564</v>
      </c>
      <c r="W74" s="30">
        <f t="shared" si="13"/>
        <v>3.3571428571428572</v>
      </c>
      <c r="X74" s="31">
        <f t="shared" si="14"/>
        <v>0.13208430913348945</v>
      </c>
      <c r="Y74" s="25">
        <v>838</v>
      </c>
      <c r="Z74" s="25">
        <v>569</v>
      </c>
      <c r="AA74" s="25">
        <v>112</v>
      </c>
      <c r="AB74" s="25">
        <v>1091</v>
      </c>
      <c r="AC74" s="25">
        <v>1449</v>
      </c>
      <c r="AD74" s="25">
        <v>29</v>
      </c>
      <c r="AE74" s="25">
        <v>8</v>
      </c>
      <c r="AF74" s="25">
        <v>105</v>
      </c>
      <c r="AG74" s="25">
        <v>86</v>
      </c>
      <c r="AH74" s="33">
        <f t="shared" si="15"/>
        <v>0.51190476190476186</v>
      </c>
      <c r="AI74" s="34">
        <v>960</v>
      </c>
      <c r="AJ74" s="24">
        <v>6</v>
      </c>
      <c r="AK74" s="35">
        <f t="shared" si="16"/>
        <v>35.714285714285715</v>
      </c>
      <c r="AL74" s="25">
        <v>2127</v>
      </c>
      <c r="AM74" s="19">
        <v>1063.5</v>
      </c>
      <c r="AN74" s="36">
        <f t="shared" si="24"/>
        <v>0.3024744027303754</v>
      </c>
      <c r="AO74" s="37">
        <v>709</v>
      </c>
    </row>
    <row r="75" spans="1:41" ht="13.8" x14ac:dyDescent="0.25">
      <c r="A75" s="14" t="s">
        <v>159</v>
      </c>
      <c r="B75" s="15">
        <v>401</v>
      </c>
      <c r="C75" s="16">
        <v>1</v>
      </c>
      <c r="D75" s="17" t="s">
        <v>252</v>
      </c>
      <c r="E75" s="18" t="s">
        <v>7</v>
      </c>
      <c r="F75" s="19">
        <v>788</v>
      </c>
      <c r="G75" s="20">
        <v>6</v>
      </c>
      <c r="H75" s="19">
        <v>1398</v>
      </c>
      <c r="I75" s="19">
        <f t="shared" si="18"/>
        <v>0.76813186813186818</v>
      </c>
      <c r="J75" s="21">
        <f t="shared" si="19"/>
        <v>522.04577968526462</v>
      </c>
      <c r="K75" s="22">
        <v>12</v>
      </c>
      <c r="L75" s="19">
        <v>325</v>
      </c>
      <c r="M75" s="23">
        <f t="shared" si="20"/>
        <v>0.17857142857142858</v>
      </c>
      <c r="N75" s="24">
        <v>9989</v>
      </c>
      <c r="O75" s="22">
        <v>0</v>
      </c>
      <c r="P75" s="25">
        <v>605</v>
      </c>
      <c r="Q75" s="24">
        <f t="shared" si="21"/>
        <v>10594</v>
      </c>
      <c r="R75" s="25">
        <v>0</v>
      </c>
      <c r="S75" s="27">
        <v>10594</v>
      </c>
      <c r="T75" s="28">
        <f t="shared" si="22"/>
        <v>10594</v>
      </c>
      <c r="U75" s="29">
        <f t="shared" si="23"/>
        <v>26.418952618453865</v>
      </c>
      <c r="V75" s="24">
        <v>2507</v>
      </c>
      <c r="W75" s="30">
        <f t="shared" si="13"/>
        <v>6.2518703241895262</v>
      </c>
      <c r="X75" s="31">
        <f t="shared" si="14"/>
        <v>0.23664338304700774</v>
      </c>
      <c r="Y75" s="25">
        <v>1485</v>
      </c>
      <c r="Z75" s="25">
        <v>1982</v>
      </c>
      <c r="AA75" s="25">
        <v>1752</v>
      </c>
      <c r="AB75" s="25">
        <v>2778</v>
      </c>
      <c r="AC75" s="25">
        <v>600</v>
      </c>
      <c r="AD75" s="25">
        <v>800</v>
      </c>
      <c r="AE75" s="25">
        <v>20</v>
      </c>
      <c r="AF75" s="25">
        <v>200</v>
      </c>
      <c r="AG75" s="25">
        <v>221</v>
      </c>
      <c r="AH75" s="33">
        <f t="shared" si="15"/>
        <v>0.55112219451371569</v>
      </c>
      <c r="AI75" s="34">
        <v>122.7</v>
      </c>
      <c r="AJ75" s="24">
        <v>3</v>
      </c>
      <c r="AK75" s="35">
        <f t="shared" si="16"/>
        <v>7.4812967581047385</v>
      </c>
      <c r="AL75" s="25">
        <v>884</v>
      </c>
      <c r="AM75" s="19">
        <v>884</v>
      </c>
      <c r="AN75" s="36">
        <f t="shared" si="24"/>
        <v>0.37394247038917089</v>
      </c>
      <c r="AO75" s="37">
        <v>884</v>
      </c>
    </row>
    <row r="76" spans="1:41" ht="13.8" x14ac:dyDescent="0.25">
      <c r="A76" s="14" t="s">
        <v>158</v>
      </c>
      <c r="B76" s="15">
        <v>877926</v>
      </c>
      <c r="C76" s="16">
        <v>18</v>
      </c>
      <c r="D76" s="17" t="s">
        <v>250</v>
      </c>
      <c r="E76" s="18" t="s">
        <v>7</v>
      </c>
      <c r="F76" s="19">
        <v>57911</v>
      </c>
      <c r="G76" s="20">
        <v>695</v>
      </c>
      <c r="H76" s="19">
        <v>899200</v>
      </c>
      <c r="I76" s="19">
        <f t="shared" si="18"/>
        <v>494.06593406593407</v>
      </c>
      <c r="J76" s="21">
        <f t="shared" si="19"/>
        <v>1776.9409697508897</v>
      </c>
      <c r="K76" s="22">
        <v>514</v>
      </c>
      <c r="L76" s="19">
        <v>10098</v>
      </c>
      <c r="M76" s="23">
        <f t="shared" si="20"/>
        <v>5.5483516483516482</v>
      </c>
      <c r="N76" s="24">
        <v>1012278</v>
      </c>
      <c r="O76" s="22">
        <v>1062</v>
      </c>
      <c r="P76" s="25">
        <v>317042</v>
      </c>
      <c r="Q76" s="24">
        <f t="shared" si="21"/>
        <v>1330382</v>
      </c>
      <c r="R76" s="25">
        <v>12525567</v>
      </c>
      <c r="S76" s="27">
        <v>13855949</v>
      </c>
      <c r="T76" s="28">
        <f t="shared" si="22"/>
        <v>13855949</v>
      </c>
      <c r="U76" s="29">
        <f t="shared" si="23"/>
        <v>15.782593293740019</v>
      </c>
      <c r="V76" s="24">
        <v>10383157</v>
      </c>
      <c r="W76" s="30">
        <f t="shared" si="13"/>
        <v>11.826915935967268</v>
      </c>
      <c r="X76" s="31">
        <f t="shared" si="14"/>
        <v>0.74936455092321719</v>
      </c>
      <c r="Y76" s="25">
        <v>15758</v>
      </c>
      <c r="Z76" s="25">
        <v>6851</v>
      </c>
      <c r="AA76" s="25">
        <v>1481900</v>
      </c>
      <c r="AB76" s="25">
        <v>5792615</v>
      </c>
      <c r="AC76" s="25">
        <v>8980915</v>
      </c>
      <c r="AD76" s="25">
        <v>718011</v>
      </c>
      <c r="AE76" s="25">
        <v>15891</v>
      </c>
      <c r="AF76" s="25">
        <v>372876</v>
      </c>
      <c r="AG76" s="25">
        <v>465393</v>
      </c>
      <c r="AH76" s="33">
        <f t="shared" si="15"/>
        <v>0.53010504302184924</v>
      </c>
      <c r="AI76" s="34">
        <v>45152</v>
      </c>
      <c r="AJ76" s="24">
        <v>638</v>
      </c>
      <c r="AK76" s="35">
        <f t="shared" si="16"/>
        <v>0.7267127297744912</v>
      </c>
      <c r="AL76" s="25">
        <v>1514894</v>
      </c>
      <c r="AM76" s="19">
        <v>930786</v>
      </c>
      <c r="AN76" s="36">
        <f t="shared" si="24"/>
        <v>2.519231623880315E-2</v>
      </c>
      <c r="AO76" s="351" t="s">
        <v>145</v>
      </c>
    </row>
    <row r="77" spans="1:41" ht="13.8" x14ac:dyDescent="0.25">
      <c r="A77" s="14" t="s">
        <v>157</v>
      </c>
      <c r="B77" s="15">
        <v>8646</v>
      </c>
      <c r="C77" s="16">
        <v>1</v>
      </c>
      <c r="D77" s="17" t="s">
        <v>248</v>
      </c>
      <c r="E77" s="18" t="s">
        <v>7</v>
      </c>
      <c r="F77" s="19">
        <v>2750</v>
      </c>
      <c r="G77" s="20">
        <v>21</v>
      </c>
      <c r="H77" s="19">
        <v>12673.07</v>
      </c>
      <c r="I77" s="19">
        <f t="shared" si="18"/>
        <v>6.963225274725275</v>
      </c>
      <c r="J77" s="21">
        <f t="shared" si="19"/>
        <v>1241.6659893774752</v>
      </c>
      <c r="K77" s="22">
        <v>34</v>
      </c>
      <c r="L77" s="19">
        <v>2115</v>
      </c>
      <c r="M77" s="23">
        <f t="shared" si="20"/>
        <v>1.1620879120879122</v>
      </c>
      <c r="N77" s="24">
        <v>25483</v>
      </c>
      <c r="O77" s="22">
        <v>51</v>
      </c>
      <c r="P77" s="25">
        <v>4515</v>
      </c>
      <c r="Q77" s="24">
        <f t="shared" si="21"/>
        <v>30049</v>
      </c>
      <c r="R77" s="25">
        <v>0</v>
      </c>
      <c r="S77" s="27">
        <v>30049</v>
      </c>
      <c r="T77" s="28">
        <f t="shared" si="22"/>
        <v>30049</v>
      </c>
      <c r="U77" s="29">
        <f t="shared" si="23"/>
        <v>3.4754799907471665</v>
      </c>
      <c r="V77" s="24">
        <v>79871</v>
      </c>
      <c r="W77" s="30">
        <f t="shared" si="13"/>
        <v>9.2379134860050893</v>
      </c>
      <c r="X77" s="31">
        <f t="shared" si="14"/>
        <v>2.6580252254650736</v>
      </c>
      <c r="Y77" s="25">
        <v>15812</v>
      </c>
      <c r="Z77" s="25">
        <v>18458</v>
      </c>
      <c r="AA77" s="25">
        <v>12474</v>
      </c>
      <c r="AB77" s="25">
        <v>54840</v>
      </c>
      <c r="AC77" s="25">
        <v>44369</v>
      </c>
      <c r="AD77" s="25">
        <v>5204</v>
      </c>
      <c r="AE77" s="25">
        <v>184</v>
      </c>
      <c r="AF77" s="25">
        <v>4133</v>
      </c>
      <c r="AG77" s="25">
        <v>3286</v>
      </c>
      <c r="AH77" s="33">
        <f t="shared" si="15"/>
        <v>0.38006014341892203</v>
      </c>
      <c r="AI77" s="34">
        <v>552</v>
      </c>
      <c r="AJ77" s="24">
        <v>9</v>
      </c>
      <c r="AK77" s="35">
        <f t="shared" si="16"/>
        <v>1.0409437890353921</v>
      </c>
      <c r="AL77" s="25">
        <v>6375</v>
      </c>
      <c r="AM77" s="19">
        <v>12750</v>
      </c>
      <c r="AN77" s="36">
        <f t="shared" si="24"/>
        <v>0.51515151515151514</v>
      </c>
      <c r="AO77" s="37">
        <v>6375</v>
      </c>
    </row>
    <row r="78" spans="1:41" ht="13.8" x14ac:dyDescent="0.25">
      <c r="A78" s="14" t="s">
        <v>156</v>
      </c>
      <c r="B78" s="15">
        <v>1646</v>
      </c>
      <c r="C78" s="16">
        <v>1</v>
      </c>
      <c r="D78" s="17" t="s">
        <v>252</v>
      </c>
      <c r="E78" s="18" t="s">
        <v>7</v>
      </c>
      <c r="F78" s="19">
        <v>1658</v>
      </c>
      <c r="G78" s="20">
        <v>5</v>
      </c>
      <c r="H78" s="19">
        <v>3877</v>
      </c>
      <c r="I78" s="19">
        <f t="shared" si="18"/>
        <v>2.1302197802197802</v>
      </c>
      <c r="J78" s="21">
        <f t="shared" si="19"/>
        <v>772.69022440030949</v>
      </c>
      <c r="K78" s="22">
        <v>7</v>
      </c>
      <c r="L78" s="19">
        <v>790</v>
      </c>
      <c r="M78" s="23">
        <f t="shared" si="20"/>
        <v>0.43406593406593408</v>
      </c>
      <c r="N78" s="24">
        <v>27632</v>
      </c>
      <c r="O78" s="22">
        <v>55</v>
      </c>
      <c r="P78" s="25">
        <v>1525</v>
      </c>
      <c r="Q78" s="24">
        <f t="shared" si="21"/>
        <v>29212</v>
      </c>
      <c r="R78" s="25">
        <v>0</v>
      </c>
      <c r="S78" s="27">
        <v>29212</v>
      </c>
      <c r="T78" s="28">
        <f t="shared" si="22"/>
        <v>29212</v>
      </c>
      <c r="U78" s="29">
        <f t="shared" si="23"/>
        <v>17.747266099635478</v>
      </c>
      <c r="V78" s="24">
        <v>15282</v>
      </c>
      <c r="W78" s="30">
        <f t="shared" si="13"/>
        <v>9.2843256379100847</v>
      </c>
      <c r="X78" s="31">
        <f t="shared" si="14"/>
        <v>0.52314117485964673</v>
      </c>
      <c r="Y78" s="25">
        <v>1650</v>
      </c>
      <c r="Z78" s="25">
        <v>5556</v>
      </c>
      <c r="AA78" s="25">
        <v>3000</v>
      </c>
      <c r="AB78" s="25">
        <v>4100</v>
      </c>
      <c r="AC78" s="25">
        <v>3064</v>
      </c>
      <c r="AD78" s="25">
        <v>3200</v>
      </c>
      <c r="AE78" s="25">
        <v>228</v>
      </c>
      <c r="AF78" s="25">
        <v>2830</v>
      </c>
      <c r="AG78" s="25">
        <v>1985</v>
      </c>
      <c r="AH78" s="33">
        <f t="shared" si="15"/>
        <v>1.2059538274605104</v>
      </c>
      <c r="AI78" s="34">
        <v>315</v>
      </c>
      <c r="AJ78" s="24">
        <v>8</v>
      </c>
      <c r="AK78" s="35">
        <f t="shared" si="16"/>
        <v>4.860267314702309</v>
      </c>
      <c r="AL78" s="25">
        <v>6000</v>
      </c>
      <c r="AM78" s="19">
        <v>1650</v>
      </c>
      <c r="AN78" s="36">
        <f t="shared" si="24"/>
        <v>0.12439686369119421</v>
      </c>
      <c r="AO78" s="37">
        <v>6895</v>
      </c>
    </row>
    <row r="79" spans="1:41" ht="13.8" x14ac:dyDescent="0.25">
      <c r="A79" s="14" t="s">
        <v>155</v>
      </c>
      <c r="B79" s="15">
        <v>320</v>
      </c>
      <c r="C79" s="16">
        <v>1</v>
      </c>
      <c r="D79" s="17" t="s">
        <v>249</v>
      </c>
      <c r="E79" s="18" t="s">
        <v>7</v>
      </c>
      <c r="F79" s="19">
        <v>850</v>
      </c>
      <c r="G79" s="20">
        <v>0</v>
      </c>
      <c r="H79" s="19">
        <v>1690</v>
      </c>
      <c r="I79" s="19">
        <f t="shared" si="18"/>
        <v>0.9285714285714286</v>
      </c>
      <c r="J79" s="21">
        <f t="shared" si="19"/>
        <v>344.61538461538458</v>
      </c>
      <c r="K79" s="22">
        <v>0</v>
      </c>
      <c r="L79" s="19">
        <v>490</v>
      </c>
      <c r="M79" s="23">
        <f t="shared" si="20"/>
        <v>0.26923076923076922</v>
      </c>
      <c r="N79" s="24">
        <v>4533</v>
      </c>
      <c r="O79" s="22">
        <v>0</v>
      </c>
      <c r="P79" s="25">
        <v>268</v>
      </c>
      <c r="Q79" s="24">
        <f t="shared" si="21"/>
        <v>4801</v>
      </c>
      <c r="R79" s="25">
        <v>2</v>
      </c>
      <c r="S79" s="27">
        <v>4803</v>
      </c>
      <c r="T79" s="28">
        <f t="shared" si="22"/>
        <v>4803</v>
      </c>
      <c r="U79" s="29">
        <f t="shared" si="23"/>
        <v>15.009375</v>
      </c>
      <c r="V79" s="24">
        <v>3364</v>
      </c>
      <c r="W79" s="30">
        <f t="shared" si="13"/>
        <v>10.512499999999999</v>
      </c>
      <c r="X79" s="31">
        <f t="shared" si="14"/>
        <v>0.70039558609202579</v>
      </c>
      <c r="Y79" s="25">
        <v>682</v>
      </c>
      <c r="Z79" s="25">
        <v>978</v>
      </c>
      <c r="AA79" s="25">
        <v>0</v>
      </c>
      <c r="AB79" s="25">
        <v>3500</v>
      </c>
      <c r="AC79" s="25">
        <v>3763</v>
      </c>
      <c r="AD79" s="25">
        <v>1700</v>
      </c>
      <c r="AE79" s="25">
        <v>6</v>
      </c>
      <c r="AF79" s="25">
        <v>58</v>
      </c>
      <c r="AG79" s="25">
        <v>365</v>
      </c>
      <c r="AH79" s="33">
        <f t="shared" si="15"/>
        <v>1.140625</v>
      </c>
      <c r="AI79" s="34">
        <v>87</v>
      </c>
      <c r="AJ79" s="24">
        <v>6</v>
      </c>
      <c r="AK79" s="35">
        <f t="shared" si="16"/>
        <v>18.75</v>
      </c>
      <c r="AL79" s="25">
        <v>3900</v>
      </c>
      <c r="AM79" s="19">
        <v>3900</v>
      </c>
      <c r="AN79" s="36">
        <f t="shared" si="24"/>
        <v>0.76470588235294112</v>
      </c>
      <c r="AO79" s="37">
        <v>3850</v>
      </c>
    </row>
    <row r="80" spans="1:41" ht="13.8" x14ac:dyDescent="0.25">
      <c r="A80" s="14" t="s">
        <v>154</v>
      </c>
      <c r="B80" s="15">
        <v>188</v>
      </c>
      <c r="C80" s="16">
        <v>1</v>
      </c>
      <c r="D80" s="17" t="s">
        <v>247</v>
      </c>
      <c r="E80" s="18" t="s">
        <v>7</v>
      </c>
      <c r="F80" s="19">
        <v>825</v>
      </c>
      <c r="G80" s="20">
        <v>3</v>
      </c>
      <c r="H80" s="19">
        <v>825</v>
      </c>
      <c r="I80" s="19">
        <f t="shared" si="18"/>
        <v>0.4532967032967033</v>
      </c>
      <c r="J80" s="21">
        <f t="shared" si="19"/>
        <v>414.73939393939395</v>
      </c>
      <c r="K80" s="22">
        <v>10</v>
      </c>
      <c r="L80" s="19">
        <v>105</v>
      </c>
      <c r="M80" s="23">
        <f t="shared" si="20"/>
        <v>5.7692307692307696E-2</v>
      </c>
      <c r="N80" s="24">
        <v>3504</v>
      </c>
      <c r="O80" s="22">
        <v>2</v>
      </c>
      <c r="P80" s="25">
        <v>131</v>
      </c>
      <c r="Q80" s="24">
        <f t="shared" si="21"/>
        <v>3637</v>
      </c>
      <c r="R80" s="25">
        <v>87</v>
      </c>
      <c r="S80" s="27">
        <v>3724</v>
      </c>
      <c r="T80" s="28">
        <f t="shared" si="22"/>
        <v>3724</v>
      </c>
      <c r="U80" s="29">
        <f t="shared" si="23"/>
        <v>19.808510638297872</v>
      </c>
      <c r="V80" s="24">
        <v>3078</v>
      </c>
      <c r="W80" s="30">
        <f t="shared" si="13"/>
        <v>16.372340425531913</v>
      </c>
      <c r="X80" s="31">
        <f t="shared" si="14"/>
        <v>0.82653061224489799</v>
      </c>
      <c r="Y80" s="25">
        <v>1833</v>
      </c>
      <c r="Z80" s="25">
        <v>2022</v>
      </c>
      <c r="AA80" s="25">
        <v>150</v>
      </c>
      <c r="AB80" s="25">
        <v>400</v>
      </c>
      <c r="AC80" s="25">
        <v>3547</v>
      </c>
      <c r="AD80" s="25">
        <v>350</v>
      </c>
      <c r="AE80" s="32" t="s">
        <v>145</v>
      </c>
      <c r="AF80" s="32" t="s">
        <v>145</v>
      </c>
      <c r="AG80" s="25">
        <v>77</v>
      </c>
      <c r="AH80" s="33">
        <f t="shared" si="15"/>
        <v>0.40957446808510639</v>
      </c>
      <c r="AI80" s="34">
        <v>49</v>
      </c>
      <c r="AJ80" s="24">
        <v>3</v>
      </c>
      <c r="AK80" s="35">
        <f t="shared" si="16"/>
        <v>15.957446808510639</v>
      </c>
      <c r="AL80" s="25">
        <v>250</v>
      </c>
      <c r="AM80" s="19">
        <v>100</v>
      </c>
      <c r="AN80" s="36">
        <f t="shared" si="24"/>
        <v>4.0404040404040407E-2</v>
      </c>
      <c r="AO80" s="37">
        <v>145</v>
      </c>
    </row>
    <row r="81" spans="1:41" ht="13.8" x14ac:dyDescent="0.25">
      <c r="A81" s="14" t="s">
        <v>153</v>
      </c>
      <c r="B81" s="15">
        <f>1673+3162</f>
        <v>4835</v>
      </c>
      <c r="C81" s="16">
        <v>1</v>
      </c>
      <c r="D81" s="17" t="s">
        <v>254</v>
      </c>
      <c r="E81" s="18" t="s">
        <v>7</v>
      </c>
      <c r="F81" s="19">
        <v>2082</v>
      </c>
      <c r="G81" s="20">
        <v>7</v>
      </c>
      <c r="H81" s="19">
        <v>7800</v>
      </c>
      <c r="I81" s="19">
        <f t="shared" si="18"/>
        <v>4.2857142857142856</v>
      </c>
      <c r="J81" s="21">
        <f t="shared" si="19"/>
        <v>1128.1666666666667</v>
      </c>
      <c r="K81" s="22">
        <v>1</v>
      </c>
      <c r="L81" s="19">
        <v>900</v>
      </c>
      <c r="M81" s="23">
        <f t="shared" si="20"/>
        <v>0.49450549450549453</v>
      </c>
      <c r="N81" s="24">
        <v>28316</v>
      </c>
      <c r="O81" s="22">
        <v>80</v>
      </c>
      <c r="P81" s="25">
        <v>3338</v>
      </c>
      <c r="Q81" s="24">
        <f t="shared" si="21"/>
        <v>31734</v>
      </c>
      <c r="R81" s="26">
        <v>0</v>
      </c>
      <c r="S81" s="27">
        <v>31734</v>
      </c>
      <c r="T81" s="28">
        <f t="shared" si="22"/>
        <v>31734</v>
      </c>
      <c r="U81" s="29">
        <f t="shared" si="23"/>
        <v>6.5633919338159252</v>
      </c>
      <c r="V81" s="24">
        <v>32465</v>
      </c>
      <c r="W81" s="30">
        <f t="shared" si="13"/>
        <v>6.7145811789038259</v>
      </c>
      <c r="X81" s="31">
        <f t="shared" si="14"/>
        <v>1.0230352303523036</v>
      </c>
      <c r="Y81" s="25">
        <v>7763</v>
      </c>
      <c r="Z81" s="25">
        <v>12797</v>
      </c>
      <c r="AA81" s="25">
        <v>420</v>
      </c>
      <c r="AB81" s="25">
        <v>27225</v>
      </c>
      <c r="AC81" s="25">
        <v>7387</v>
      </c>
      <c r="AD81" s="25">
        <v>6350</v>
      </c>
      <c r="AE81" s="25">
        <v>116</v>
      </c>
      <c r="AF81" s="25">
        <v>1285</v>
      </c>
      <c r="AG81" s="25">
        <v>2320</v>
      </c>
      <c r="AH81" s="33">
        <f t="shared" si="15"/>
        <v>0.47983453981385726</v>
      </c>
      <c r="AI81" s="34">
        <v>335</v>
      </c>
      <c r="AJ81" s="24">
        <v>11</v>
      </c>
      <c r="AK81" s="35">
        <f t="shared" si="16"/>
        <v>2.2750775594622543</v>
      </c>
      <c r="AL81" s="25">
        <v>3236</v>
      </c>
      <c r="AM81" s="19">
        <v>10500</v>
      </c>
      <c r="AN81" s="36">
        <f t="shared" si="24"/>
        <v>0.45847524233691378</v>
      </c>
      <c r="AO81" s="37">
        <v>3200</v>
      </c>
    </row>
    <row r="82" spans="1:41" ht="13.8" x14ac:dyDescent="0.25">
      <c r="A82" s="14" t="s">
        <v>152</v>
      </c>
      <c r="B82" s="15">
        <v>1075</v>
      </c>
      <c r="C82" s="16">
        <v>1</v>
      </c>
      <c r="D82" s="17" t="s">
        <v>254</v>
      </c>
      <c r="E82" s="18" t="s">
        <v>7</v>
      </c>
      <c r="F82" s="19">
        <v>1258</v>
      </c>
      <c r="G82" s="20">
        <v>4</v>
      </c>
      <c r="H82" s="19">
        <v>1847.5</v>
      </c>
      <c r="I82" s="19">
        <f t="shared" si="18"/>
        <v>1.0151098901098901</v>
      </c>
      <c r="J82" s="21">
        <f t="shared" si="19"/>
        <v>1058.998646820027</v>
      </c>
      <c r="K82" s="22">
        <v>29</v>
      </c>
      <c r="L82" s="19">
        <v>278</v>
      </c>
      <c r="M82" s="23">
        <f t="shared" si="20"/>
        <v>0.15274725274725276</v>
      </c>
      <c r="N82" s="24">
        <v>11240</v>
      </c>
      <c r="O82" s="22">
        <v>0</v>
      </c>
      <c r="P82" s="25">
        <v>689</v>
      </c>
      <c r="Q82" s="24">
        <f t="shared" si="21"/>
        <v>11929</v>
      </c>
      <c r="R82" s="26">
        <v>0</v>
      </c>
      <c r="S82" s="27">
        <v>11929</v>
      </c>
      <c r="T82" s="28">
        <f t="shared" si="22"/>
        <v>11929</v>
      </c>
      <c r="U82" s="29">
        <f t="shared" si="23"/>
        <v>11.096744186046511</v>
      </c>
      <c r="V82" s="24">
        <v>11909</v>
      </c>
      <c r="W82" s="30">
        <f t="shared" si="13"/>
        <v>11.078139534883721</v>
      </c>
      <c r="X82" s="31">
        <f t="shared" si="14"/>
        <v>0.99832341353005283</v>
      </c>
      <c r="Y82" s="25">
        <v>5026</v>
      </c>
      <c r="Z82" s="25">
        <v>3386</v>
      </c>
      <c r="AA82" s="25">
        <v>500</v>
      </c>
      <c r="AB82" s="25">
        <v>4950</v>
      </c>
      <c r="AC82" s="25">
        <v>2589</v>
      </c>
      <c r="AD82" s="25">
        <v>1050</v>
      </c>
      <c r="AE82" s="25">
        <v>29</v>
      </c>
      <c r="AF82" s="25">
        <v>240</v>
      </c>
      <c r="AG82" s="25">
        <v>410</v>
      </c>
      <c r="AH82" s="33">
        <f t="shared" si="15"/>
        <v>0.38139534883720932</v>
      </c>
      <c r="AI82" s="34">
        <v>220</v>
      </c>
      <c r="AJ82" s="24">
        <v>3</v>
      </c>
      <c r="AK82" s="35">
        <f t="shared" si="16"/>
        <v>2.7906976744186047</v>
      </c>
      <c r="AL82" s="25">
        <v>700</v>
      </c>
      <c r="AM82" s="19">
        <v>465</v>
      </c>
      <c r="AN82" s="36">
        <f t="shared" si="24"/>
        <v>0.1232114467408585</v>
      </c>
      <c r="AO82" s="37">
        <v>400</v>
      </c>
    </row>
    <row r="83" spans="1:41" ht="13.8" x14ac:dyDescent="0.25">
      <c r="A83" s="14" t="s">
        <v>151</v>
      </c>
      <c r="B83" s="15">
        <v>526</v>
      </c>
      <c r="C83" s="16">
        <v>1</v>
      </c>
      <c r="D83" s="17" t="s">
        <v>253</v>
      </c>
      <c r="E83" s="18" t="s">
        <v>7</v>
      </c>
      <c r="F83" s="19">
        <v>1461</v>
      </c>
      <c r="G83" s="20">
        <v>2</v>
      </c>
      <c r="H83" s="19">
        <v>1975.5</v>
      </c>
      <c r="I83" s="19">
        <f t="shared" si="18"/>
        <v>1.0854395604395604</v>
      </c>
      <c r="J83" s="21">
        <f t="shared" si="19"/>
        <v>484.59630473297904</v>
      </c>
      <c r="K83" s="22">
        <v>49</v>
      </c>
      <c r="L83" s="19">
        <v>938.5</v>
      </c>
      <c r="M83" s="23">
        <f t="shared" si="20"/>
        <v>0.51565934065934071</v>
      </c>
      <c r="N83" s="24">
        <v>17855</v>
      </c>
      <c r="O83" s="22">
        <v>20</v>
      </c>
      <c r="P83" s="25">
        <v>1928</v>
      </c>
      <c r="Q83" s="24">
        <f t="shared" si="21"/>
        <v>19803</v>
      </c>
      <c r="R83" s="25">
        <v>0</v>
      </c>
      <c r="S83" s="27">
        <v>74917</v>
      </c>
      <c r="T83" s="28">
        <f t="shared" si="22"/>
        <v>19803</v>
      </c>
      <c r="U83" s="29">
        <f t="shared" si="23"/>
        <v>37.648288973384034</v>
      </c>
      <c r="V83" s="24">
        <v>10555</v>
      </c>
      <c r="W83" s="30">
        <f t="shared" si="13"/>
        <v>20.066539923954373</v>
      </c>
      <c r="X83" s="31">
        <f t="shared" si="14"/>
        <v>0.5330000504973994</v>
      </c>
      <c r="Y83" s="32" t="s">
        <v>145</v>
      </c>
      <c r="Z83" s="32" t="s">
        <v>145</v>
      </c>
      <c r="AA83" s="25">
        <v>1100</v>
      </c>
      <c r="AB83" s="25">
        <v>2980</v>
      </c>
      <c r="AC83" s="25">
        <v>1035</v>
      </c>
      <c r="AD83" s="25">
        <v>1100</v>
      </c>
      <c r="AE83" s="25">
        <v>5</v>
      </c>
      <c r="AF83" s="25">
        <v>500</v>
      </c>
      <c r="AG83" s="25">
        <v>396</v>
      </c>
      <c r="AH83" s="33">
        <f t="shared" si="15"/>
        <v>0.75285171102661597</v>
      </c>
      <c r="AI83" s="34">
        <v>239</v>
      </c>
      <c r="AJ83" s="24">
        <v>4</v>
      </c>
      <c r="AK83" s="35">
        <f t="shared" si="16"/>
        <v>7.6045627376425857</v>
      </c>
      <c r="AL83" s="25">
        <v>1054</v>
      </c>
      <c r="AM83" s="19">
        <v>1054</v>
      </c>
      <c r="AN83" s="36">
        <f t="shared" si="24"/>
        <v>0.18035592060232716</v>
      </c>
      <c r="AO83" s="37">
        <v>1054</v>
      </c>
    </row>
    <row r="84" spans="1:41" ht="13.8" x14ac:dyDescent="0.25">
      <c r="A84" s="14" t="s">
        <v>150</v>
      </c>
      <c r="B84" s="15">
        <v>880</v>
      </c>
      <c r="C84" s="16">
        <v>1</v>
      </c>
      <c r="D84" s="17" t="s">
        <v>249</v>
      </c>
      <c r="E84" s="18" t="s">
        <v>7</v>
      </c>
      <c r="F84" s="19">
        <v>1650</v>
      </c>
      <c r="G84" s="20">
        <v>9</v>
      </c>
      <c r="H84" s="19">
        <v>2101</v>
      </c>
      <c r="I84" s="19">
        <f t="shared" si="18"/>
        <v>1.1543956043956043</v>
      </c>
      <c r="J84" s="21">
        <f t="shared" si="19"/>
        <v>762.30366492146607</v>
      </c>
      <c r="K84" s="22">
        <v>200</v>
      </c>
      <c r="L84" s="19">
        <v>330</v>
      </c>
      <c r="M84" s="23">
        <f t="shared" si="20"/>
        <v>0.18131868131868131</v>
      </c>
      <c r="N84" s="24">
        <v>8510</v>
      </c>
      <c r="O84" s="22">
        <v>28</v>
      </c>
      <c r="P84" s="25">
        <v>1489</v>
      </c>
      <c r="Q84" s="24">
        <f t="shared" si="21"/>
        <v>10027</v>
      </c>
      <c r="R84" s="25">
        <v>5</v>
      </c>
      <c r="S84" s="27">
        <v>10032</v>
      </c>
      <c r="T84" s="28">
        <f t="shared" si="22"/>
        <v>10032</v>
      </c>
      <c r="U84" s="29">
        <f t="shared" si="23"/>
        <v>11.4</v>
      </c>
      <c r="V84" s="24">
        <v>8066</v>
      </c>
      <c r="W84" s="30">
        <f t="shared" si="13"/>
        <v>9.165909090909091</v>
      </c>
      <c r="X84" s="31">
        <f t="shared" si="14"/>
        <v>0.80402711323763953</v>
      </c>
      <c r="Y84" s="25">
        <v>1763</v>
      </c>
      <c r="Z84" s="25">
        <v>2942</v>
      </c>
      <c r="AA84" s="25">
        <v>1250</v>
      </c>
      <c r="AB84" s="25">
        <v>8550</v>
      </c>
      <c r="AC84" s="25">
        <v>5702</v>
      </c>
      <c r="AD84" s="25">
        <v>600</v>
      </c>
      <c r="AE84" s="25">
        <v>140</v>
      </c>
      <c r="AF84" s="25">
        <v>1234</v>
      </c>
      <c r="AG84" s="25">
        <v>432</v>
      </c>
      <c r="AH84" s="33">
        <f t="shared" si="15"/>
        <v>0.49090909090909091</v>
      </c>
      <c r="AI84" s="34">
        <v>249.8</v>
      </c>
      <c r="AJ84" s="24">
        <v>8</v>
      </c>
      <c r="AK84" s="35">
        <f t="shared" si="16"/>
        <v>9.0909090909090917</v>
      </c>
      <c r="AL84" s="25">
        <v>1900</v>
      </c>
      <c r="AM84" s="19">
        <v>1900</v>
      </c>
      <c r="AN84" s="36">
        <f t="shared" si="24"/>
        <v>0.14393939393939395</v>
      </c>
      <c r="AO84" s="37">
        <v>1100</v>
      </c>
    </row>
    <row r="85" spans="1:41" ht="13.8" x14ac:dyDescent="0.25">
      <c r="A85" s="14" t="s">
        <v>149</v>
      </c>
      <c r="B85" s="15">
        <v>3117</v>
      </c>
      <c r="C85" s="16">
        <v>1</v>
      </c>
      <c r="D85" s="17" t="s">
        <v>251</v>
      </c>
      <c r="E85" s="18" t="s">
        <v>7</v>
      </c>
      <c r="F85" s="19">
        <v>2300</v>
      </c>
      <c r="G85" s="20">
        <v>10</v>
      </c>
      <c r="H85" s="19">
        <v>5337</v>
      </c>
      <c r="I85" s="19">
        <f t="shared" si="18"/>
        <v>2.9324175824175822</v>
      </c>
      <c r="J85" s="21">
        <f t="shared" si="19"/>
        <v>1062.9454749859472</v>
      </c>
      <c r="K85" s="22">
        <v>4</v>
      </c>
      <c r="L85" s="19">
        <v>77</v>
      </c>
      <c r="M85" s="23">
        <f t="shared" si="20"/>
        <v>4.230769230769231E-2</v>
      </c>
      <c r="N85" s="24">
        <v>24109</v>
      </c>
      <c r="O85" s="22">
        <v>78</v>
      </c>
      <c r="P85" s="25">
        <v>3686</v>
      </c>
      <c r="Q85" s="24">
        <f t="shared" si="21"/>
        <v>27873</v>
      </c>
      <c r="R85" s="26">
        <v>0</v>
      </c>
      <c r="S85" s="27">
        <v>27873</v>
      </c>
      <c r="T85" s="28">
        <f t="shared" si="22"/>
        <v>27873</v>
      </c>
      <c r="U85" s="29">
        <f t="shared" si="23"/>
        <v>8.9422521655437919</v>
      </c>
      <c r="V85" s="24">
        <v>52066</v>
      </c>
      <c r="W85" s="30">
        <f t="shared" si="13"/>
        <v>16.703881937760666</v>
      </c>
      <c r="X85" s="31">
        <f t="shared" si="14"/>
        <v>1.8679725899616115</v>
      </c>
      <c r="Y85" s="25">
        <v>10698</v>
      </c>
      <c r="Z85" s="25">
        <v>7000</v>
      </c>
      <c r="AA85" s="25">
        <v>5000</v>
      </c>
      <c r="AB85" s="25">
        <v>24600</v>
      </c>
      <c r="AC85" s="25">
        <v>6508</v>
      </c>
      <c r="AD85" s="25">
        <v>7750</v>
      </c>
      <c r="AE85" s="25">
        <v>52</v>
      </c>
      <c r="AF85" s="25">
        <v>450</v>
      </c>
      <c r="AG85" s="25">
        <v>1292</v>
      </c>
      <c r="AH85" s="33">
        <f t="shared" si="15"/>
        <v>0.41450112287455887</v>
      </c>
      <c r="AI85" s="34">
        <v>510</v>
      </c>
      <c r="AJ85" s="24">
        <v>5</v>
      </c>
      <c r="AK85" s="35">
        <f t="shared" si="16"/>
        <v>1.6041065126724414</v>
      </c>
      <c r="AL85" s="25">
        <v>3653</v>
      </c>
      <c r="AM85" s="19">
        <v>11500</v>
      </c>
      <c r="AN85" s="36">
        <f t="shared" si="24"/>
        <v>1</v>
      </c>
      <c r="AO85" s="37">
        <v>3653</v>
      </c>
    </row>
    <row r="86" spans="1:41" ht="13.8" x14ac:dyDescent="0.25">
      <c r="A86" s="14" t="s">
        <v>148</v>
      </c>
      <c r="B86" s="15">
        <v>24040</v>
      </c>
      <c r="C86" s="16">
        <v>1</v>
      </c>
      <c r="D86" s="17" t="s">
        <v>250</v>
      </c>
      <c r="E86" s="18" t="s">
        <v>7</v>
      </c>
      <c r="F86" s="19">
        <v>3110</v>
      </c>
      <c r="G86" s="20">
        <v>26</v>
      </c>
      <c r="H86" s="19">
        <v>23724.75</v>
      </c>
      <c r="I86" s="19">
        <f t="shared" si="18"/>
        <v>13.035576923076922</v>
      </c>
      <c r="J86" s="21">
        <f t="shared" si="19"/>
        <v>1844.183816478572</v>
      </c>
      <c r="K86" s="22">
        <v>23</v>
      </c>
      <c r="L86" s="19">
        <v>211</v>
      </c>
      <c r="M86" s="23">
        <f t="shared" si="20"/>
        <v>0.11593406593406594</v>
      </c>
      <c r="N86" s="24">
        <v>45836</v>
      </c>
      <c r="O86" s="22">
        <v>126</v>
      </c>
      <c r="P86" s="25">
        <v>10119</v>
      </c>
      <c r="Q86" s="24">
        <f t="shared" si="21"/>
        <v>56081</v>
      </c>
      <c r="R86" s="25">
        <v>12078</v>
      </c>
      <c r="S86" s="27">
        <v>68159</v>
      </c>
      <c r="T86" s="28">
        <f t="shared" si="22"/>
        <v>68159</v>
      </c>
      <c r="U86" s="29">
        <f t="shared" si="23"/>
        <v>2.8352329450915144</v>
      </c>
      <c r="V86" s="24">
        <v>190169</v>
      </c>
      <c r="W86" s="30">
        <f t="shared" si="13"/>
        <v>7.9105241264559067</v>
      </c>
      <c r="X86" s="31">
        <f t="shared" si="14"/>
        <v>2.7900790797987058</v>
      </c>
      <c r="Y86" s="25">
        <v>25414</v>
      </c>
      <c r="Z86" s="25">
        <v>21393</v>
      </c>
      <c r="AA86" s="25">
        <v>24814</v>
      </c>
      <c r="AB86" s="25">
        <v>125126</v>
      </c>
      <c r="AC86" s="25">
        <v>144923</v>
      </c>
      <c r="AD86" s="25">
        <v>3800</v>
      </c>
      <c r="AE86" s="25">
        <v>862</v>
      </c>
      <c r="AF86" s="25">
        <v>8393</v>
      </c>
      <c r="AG86" s="25">
        <v>2752</v>
      </c>
      <c r="AH86" s="33">
        <f t="shared" si="15"/>
        <v>0.11447587354409318</v>
      </c>
      <c r="AI86" s="34">
        <v>1580</v>
      </c>
      <c r="AJ86" s="24">
        <v>35</v>
      </c>
      <c r="AK86" s="35">
        <f t="shared" si="16"/>
        <v>1.4559068219633944</v>
      </c>
      <c r="AL86" s="25">
        <v>22530</v>
      </c>
      <c r="AM86" s="19">
        <v>17444</v>
      </c>
      <c r="AN86" s="36">
        <f t="shared" si="24"/>
        <v>0.1602572347266881</v>
      </c>
      <c r="AO86" s="37">
        <v>22530</v>
      </c>
    </row>
    <row r="87" spans="1:41" ht="13.8" x14ac:dyDescent="0.25">
      <c r="A87" s="14" t="s">
        <v>147</v>
      </c>
      <c r="B87" s="15">
        <v>2112</v>
      </c>
      <c r="C87" s="16">
        <v>1</v>
      </c>
      <c r="D87" s="17" t="s">
        <v>254</v>
      </c>
      <c r="E87" s="18">
        <v>1</v>
      </c>
      <c r="F87" s="19">
        <v>1980</v>
      </c>
      <c r="G87" s="20">
        <v>5</v>
      </c>
      <c r="H87" s="19">
        <v>4652</v>
      </c>
      <c r="I87" s="19">
        <f t="shared" si="18"/>
        <v>2.5560439560439558</v>
      </c>
      <c r="J87" s="21">
        <f t="shared" si="19"/>
        <v>826.27687016337063</v>
      </c>
      <c r="K87" s="22">
        <v>75</v>
      </c>
      <c r="L87" s="19">
        <v>167</v>
      </c>
      <c r="M87" s="23">
        <f t="shared" si="20"/>
        <v>9.1758241758241751E-2</v>
      </c>
      <c r="N87" s="24">
        <v>19147</v>
      </c>
      <c r="O87" s="22">
        <v>52</v>
      </c>
      <c r="P87" s="25">
        <v>570</v>
      </c>
      <c r="Q87" s="24">
        <f t="shared" si="21"/>
        <v>19769</v>
      </c>
      <c r="R87" s="26">
        <v>0</v>
      </c>
      <c r="S87" s="27">
        <v>19769</v>
      </c>
      <c r="T87" s="28">
        <f t="shared" si="22"/>
        <v>19769</v>
      </c>
      <c r="U87" s="29">
        <f t="shared" si="23"/>
        <v>9.3603219696969688</v>
      </c>
      <c r="V87" s="24">
        <v>13204</v>
      </c>
      <c r="W87" s="30">
        <f t="shared" si="13"/>
        <v>6.2518939393939394</v>
      </c>
      <c r="X87" s="31">
        <f t="shared" si="14"/>
        <v>0.66791441145227382</v>
      </c>
      <c r="Y87" s="25">
        <v>1000</v>
      </c>
      <c r="Z87" s="25">
        <v>3624</v>
      </c>
      <c r="AA87" s="25">
        <v>42648</v>
      </c>
      <c r="AB87" s="25">
        <v>15216</v>
      </c>
      <c r="AC87" s="25">
        <v>30460</v>
      </c>
      <c r="AD87" s="25">
        <v>240</v>
      </c>
      <c r="AE87" s="25">
        <v>56</v>
      </c>
      <c r="AF87" s="25">
        <v>2365</v>
      </c>
      <c r="AG87" s="25">
        <v>589</v>
      </c>
      <c r="AH87" s="33">
        <f t="shared" si="15"/>
        <v>0.27888257575757575</v>
      </c>
      <c r="AI87" s="34">
        <v>350</v>
      </c>
      <c r="AJ87" s="24">
        <v>12</v>
      </c>
      <c r="AK87" s="35">
        <f t="shared" si="16"/>
        <v>5.6818181818181817</v>
      </c>
      <c r="AL87" s="25">
        <v>1872</v>
      </c>
      <c r="AM87" s="19">
        <v>678</v>
      </c>
      <c r="AN87" s="36">
        <f t="shared" si="24"/>
        <v>2.8535353535353535E-2</v>
      </c>
      <c r="AO87" s="37">
        <v>1872</v>
      </c>
    </row>
    <row r="88" spans="1:41" ht="13.8" x14ac:dyDescent="0.25">
      <c r="A88" s="14" t="s">
        <v>146</v>
      </c>
      <c r="B88" s="15">
        <v>119</v>
      </c>
      <c r="C88" s="16">
        <v>1</v>
      </c>
      <c r="D88" s="17" t="s">
        <v>249</v>
      </c>
      <c r="E88" s="18" t="s">
        <v>7</v>
      </c>
      <c r="F88" s="41" t="s">
        <v>145</v>
      </c>
      <c r="G88" s="42" t="s">
        <v>145</v>
      </c>
      <c r="H88" s="41" t="s">
        <v>145</v>
      </c>
      <c r="I88" s="23" t="s">
        <v>145</v>
      </c>
      <c r="J88" s="21" t="str">
        <f t="shared" si="19"/>
        <v>n.d.</v>
      </c>
      <c r="K88" s="30" t="s">
        <v>145</v>
      </c>
      <c r="L88" s="41" t="s">
        <v>145</v>
      </c>
      <c r="M88" s="23" t="str">
        <f t="shared" si="20"/>
        <v>n.d.</v>
      </c>
      <c r="N88" s="29" t="s">
        <v>145</v>
      </c>
      <c r="O88" s="30" t="s">
        <v>145</v>
      </c>
      <c r="P88" s="43" t="s">
        <v>145</v>
      </c>
      <c r="Q88" s="24">
        <f t="shared" si="21"/>
        <v>0</v>
      </c>
      <c r="R88" s="43" t="s">
        <v>145</v>
      </c>
      <c r="S88" s="29" t="s">
        <v>145</v>
      </c>
      <c r="T88" s="29" t="s">
        <v>145</v>
      </c>
      <c r="U88" s="29" t="s">
        <v>145</v>
      </c>
      <c r="V88" s="29" t="s">
        <v>145</v>
      </c>
      <c r="W88" s="30" t="str">
        <f t="shared" si="13"/>
        <v>n.d.</v>
      </c>
      <c r="X88" s="31" t="str">
        <f t="shared" si="14"/>
        <v>n.d.</v>
      </c>
      <c r="Y88" s="43" t="s">
        <v>145</v>
      </c>
      <c r="Z88" s="43" t="s">
        <v>145</v>
      </c>
      <c r="AA88" s="43" t="s">
        <v>145</v>
      </c>
      <c r="AB88" s="43" t="s">
        <v>145</v>
      </c>
      <c r="AC88" s="43" t="s">
        <v>145</v>
      </c>
      <c r="AD88" s="43" t="s">
        <v>145</v>
      </c>
      <c r="AE88" s="43" t="s">
        <v>145</v>
      </c>
      <c r="AF88" s="43" t="s">
        <v>145</v>
      </c>
      <c r="AG88" s="43" t="s">
        <v>145</v>
      </c>
      <c r="AH88" s="33" t="str">
        <f t="shared" si="15"/>
        <v>n.d.</v>
      </c>
      <c r="AI88" s="41" t="s">
        <v>145</v>
      </c>
      <c r="AJ88" s="29" t="s">
        <v>145</v>
      </c>
      <c r="AK88" s="35" t="str">
        <f t="shared" si="16"/>
        <v>n.d.</v>
      </c>
      <c r="AL88" s="43" t="s">
        <v>145</v>
      </c>
      <c r="AM88" s="41" t="s">
        <v>145</v>
      </c>
      <c r="AN88" s="36" t="str">
        <f t="shared" si="24"/>
        <v>n.d.</v>
      </c>
      <c r="AO88" s="46" t="s">
        <v>145</v>
      </c>
    </row>
    <row r="89" spans="1:41" ht="13.8" x14ac:dyDescent="0.25">
      <c r="A89" s="14" t="s">
        <v>144</v>
      </c>
      <c r="B89" s="15">
        <v>3030</v>
      </c>
      <c r="C89" s="16">
        <v>1</v>
      </c>
      <c r="D89" s="17" t="s">
        <v>252</v>
      </c>
      <c r="E89" s="18" t="s">
        <v>7</v>
      </c>
      <c r="F89" s="19">
        <v>2040</v>
      </c>
      <c r="G89" s="20">
        <v>3</v>
      </c>
      <c r="H89" s="19">
        <v>52</v>
      </c>
      <c r="I89" s="19">
        <f t="shared" si="18"/>
        <v>2.8571428571428571E-2</v>
      </c>
      <c r="J89" s="21">
        <f t="shared" si="19"/>
        <v>106050</v>
      </c>
      <c r="K89" s="22">
        <v>22</v>
      </c>
      <c r="L89" s="19">
        <v>397</v>
      </c>
      <c r="M89" s="23">
        <f t="shared" si="20"/>
        <v>0.21813186813186813</v>
      </c>
      <c r="N89" s="24">
        <v>16502</v>
      </c>
      <c r="O89" s="22">
        <v>18</v>
      </c>
      <c r="P89" s="25">
        <v>1238</v>
      </c>
      <c r="Q89" s="24">
        <f t="shared" si="21"/>
        <v>17758</v>
      </c>
      <c r="R89" s="25">
        <v>0</v>
      </c>
      <c r="S89" s="27">
        <v>17758</v>
      </c>
      <c r="T89" s="28">
        <f t="shared" si="22"/>
        <v>17758</v>
      </c>
      <c r="U89" s="29">
        <f t="shared" ref="U89:U119" si="25">IF(T89="n/a","n/a",IF(T89="n.d.","n.d.",T89/B89))</f>
        <v>5.8607260726072603</v>
      </c>
      <c r="V89" s="24">
        <v>14629</v>
      </c>
      <c r="W89" s="30">
        <f t="shared" si="13"/>
        <v>4.828052805280528</v>
      </c>
      <c r="X89" s="31">
        <f t="shared" si="14"/>
        <v>0.82379772496902803</v>
      </c>
      <c r="Y89" s="25">
        <v>4746</v>
      </c>
      <c r="Z89" s="25">
        <v>4586</v>
      </c>
      <c r="AA89" s="25">
        <v>2250</v>
      </c>
      <c r="AB89" s="25">
        <v>4523</v>
      </c>
      <c r="AC89" s="25">
        <v>3171</v>
      </c>
      <c r="AD89" s="25">
        <v>306</v>
      </c>
      <c r="AE89" s="25">
        <v>75</v>
      </c>
      <c r="AF89" s="25">
        <v>415</v>
      </c>
      <c r="AG89" s="25">
        <v>924</v>
      </c>
      <c r="AH89" s="33">
        <f t="shared" si="15"/>
        <v>0.30495049504950494</v>
      </c>
      <c r="AI89" s="34">
        <v>225</v>
      </c>
      <c r="AJ89" s="24">
        <v>4</v>
      </c>
      <c r="AK89" s="35">
        <f t="shared" si="16"/>
        <v>1.3201320132013201</v>
      </c>
      <c r="AL89" s="25">
        <v>850</v>
      </c>
      <c r="AM89" s="19">
        <v>1515.83</v>
      </c>
      <c r="AN89" s="36">
        <f t="shared" si="24"/>
        <v>0.18576348039215684</v>
      </c>
      <c r="AO89" s="37">
        <v>554</v>
      </c>
    </row>
    <row r="90" spans="1:41" ht="13.8" x14ac:dyDescent="0.25">
      <c r="A90" s="14" t="s">
        <v>143</v>
      </c>
      <c r="B90" s="15">
        <v>287</v>
      </c>
      <c r="C90" s="16">
        <v>1</v>
      </c>
      <c r="D90" s="17" t="s">
        <v>251</v>
      </c>
      <c r="E90" s="18" t="s">
        <v>7</v>
      </c>
      <c r="F90" s="19">
        <v>768</v>
      </c>
      <c r="G90" s="20">
        <v>5</v>
      </c>
      <c r="H90" s="19">
        <v>1670.25</v>
      </c>
      <c r="I90" s="19">
        <f t="shared" si="18"/>
        <v>0.91771978021978018</v>
      </c>
      <c r="J90" s="21">
        <f t="shared" si="19"/>
        <v>312.73162700194581</v>
      </c>
      <c r="K90" s="22">
        <v>59</v>
      </c>
      <c r="L90" s="19">
        <v>330</v>
      </c>
      <c r="M90" s="23">
        <f t="shared" si="20"/>
        <v>0.18131868131868131</v>
      </c>
      <c r="N90" s="24">
        <v>15426</v>
      </c>
      <c r="O90" s="22">
        <v>6</v>
      </c>
      <c r="P90" s="25">
        <v>2993</v>
      </c>
      <c r="Q90" s="24">
        <f t="shared" si="21"/>
        <v>18425</v>
      </c>
      <c r="R90" s="26">
        <v>0</v>
      </c>
      <c r="S90" s="27">
        <v>18425</v>
      </c>
      <c r="T90" s="28">
        <f t="shared" si="22"/>
        <v>18425</v>
      </c>
      <c r="U90" s="29">
        <f t="shared" si="25"/>
        <v>64.19860627177701</v>
      </c>
      <c r="V90" s="24">
        <v>21777</v>
      </c>
      <c r="W90" s="30">
        <f t="shared" si="13"/>
        <v>75.878048780487802</v>
      </c>
      <c r="X90" s="31">
        <f t="shared" si="14"/>
        <v>1.1819267299864316</v>
      </c>
      <c r="Y90" s="25">
        <v>4432</v>
      </c>
      <c r="Z90" s="25">
        <v>6743</v>
      </c>
      <c r="AA90" s="25">
        <v>125</v>
      </c>
      <c r="AB90" s="25">
        <v>5555</v>
      </c>
      <c r="AC90" s="25">
        <v>6730</v>
      </c>
      <c r="AD90" s="25">
        <v>86</v>
      </c>
      <c r="AE90" s="25">
        <v>45</v>
      </c>
      <c r="AF90" s="25">
        <v>693</v>
      </c>
      <c r="AG90" s="25">
        <v>338</v>
      </c>
      <c r="AH90" s="33">
        <f t="shared" si="15"/>
        <v>1.1777003484320558</v>
      </c>
      <c r="AI90" s="34">
        <v>186</v>
      </c>
      <c r="AJ90" s="24">
        <v>3</v>
      </c>
      <c r="AK90" s="35">
        <f t="shared" si="16"/>
        <v>10.452961672473867</v>
      </c>
      <c r="AL90" s="25">
        <v>150</v>
      </c>
      <c r="AM90" s="19">
        <v>125</v>
      </c>
      <c r="AN90" s="36">
        <f t="shared" si="24"/>
        <v>5.4253472222222224E-2</v>
      </c>
      <c r="AO90" s="37">
        <v>150</v>
      </c>
    </row>
    <row r="91" spans="1:41" ht="13.8" x14ac:dyDescent="0.25">
      <c r="A91" s="14" t="s">
        <v>142</v>
      </c>
      <c r="B91" s="15">
        <v>4319</v>
      </c>
      <c r="C91" s="16">
        <v>1</v>
      </c>
      <c r="D91" s="17" t="s">
        <v>248</v>
      </c>
      <c r="E91" s="18">
        <v>1</v>
      </c>
      <c r="F91" s="19">
        <v>2304</v>
      </c>
      <c r="G91" s="20">
        <v>5</v>
      </c>
      <c r="H91" s="19">
        <v>4305</v>
      </c>
      <c r="I91" s="19">
        <f t="shared" si="18"/>
        <v>2.3653846153846154</v>
      </c>
      <c r="J91" s="21">
        <f t="shared" si="19"/>
        <v>1825.9186991869919</v>
      </c>
      <c r="K91" s="22">
        <v>0</v>
      </c>
      <c r="L91" s="19">
        <v>0</v>
      </c>
      <c r="M91" s="23">
        <f t="shared" si="20"/>
        <v>0</v>
      </c>
      <c r="N91" s="24">
        <v>17449</v>
      </c>
      <c r="O91" s="22">
        <v>6</v>
      </c>
      <c r="P91" s="25">
        <v>2020</v>
      </c>
      <c r="Q91" s="24">
        <f t="shared" si="21"/>
        <v>19475</v>
      </c>
      <c r="R91" s="25">
        <v>7</v>
      </c>
      <c r="S91" s="27">
        <v>19482</v>
      </c>
      <c r="T91" s="28">
        <f t="shared" si="22"/>
        <v>19482</v>
      </c>
      <c r="U91" s="29">
        <f t="shared" si="25"/>
        <v>4.5107663811067376</v>
      </c>
      <c r="V91" s="24">
        <v>18972</v>
      </c>
      <c r="W91" s="30">
        <f t="shared" si="13"/>
        <v>4.3926834915489694</v>
      </c>
      <c r="X91" s="31">
        <f t="shared" si="14"/>
        <v>0.97382198952879584</v>
      </c>
      <c r="Y91" s="25">
        <v>5483</v>
      </c>
      <c r="Z91" s="25">
        <v>6343</v>
      </c>
      <c r="AA91" s="32" t="s">
        <v>145</v>
      </c>
      <c r="AB91" s="25">
        <v>29740</v>
      </c>
      <c r="AC91" s="25">
        <v>1767</v>
      </c>
      <c r="AD91" s="25">
        <v>2700</v>
      </c>
      <c r="AE91" s="25">
        <v>67</v>
      </c>
      <c r="AF91" s="25">
        <v>578</v>
      </c>
      <c r="AG91" s="25">
        <v>473</v>
      </c>
      <c r="AH91" s="33">
        <f t="shared" si="15"/>
        <v>0.10951609168789071</v>
      </c>
      <c r="AI91" s="34">
        <v>408.8</v>
      </c>
      <c r="AJ91" s="24">
        <v>7</v>
      </c>
      <c r="AK91" s="35">
        <f t="shared" si="16"/>
        <v>1.6207455429497568</v>
      </c>
      <c r="AL91" s="25">
        <v>6500</v>
      </c>
      <c r="AM91" s="19">
        <v>4500</v>
      </c>
      <c r="AN91" s="36">
        <f t="shared" si="24"/>
        <v>0.27901785714285715</v>
      </c>
      <c r="AO91" s="37">
        <v>4500</v>
      </c>
    </row>
    <row r="92" spans="1:41" ht="13.8" x14ac:dyDescent="0.25">
      <c r="A92" s="14" t="s">
        <v>141</v>
      </c>
      <c r="B92" s="15">
        <v>68556</v>
      </c>
      <c r="C92" s="16">
        <v>1</v>
      </c>
      <c r="D92" s="17" t="s">
        <v>254</v>
      </c>
      <c r="E92" s="18" t="s">
        <v>7</v>
      </c>
      <c r="F92" s="19">
        <v>3150</v>
      </c>
      <c r="G92" s="20">
        <v>49</v>
      </c>
      <c r="H92" s="19">
        <v>58048</v>
      </c>
      <c r="I92" s="19">
        <f t="shared" si="18"/>
        <v>31.894505494505495</v>
      </c>
      <c r="J92" s="21">
        <f t="shared" si="19"/>
        <v>2149.4611356119071</v>
      </c>
      <c r="K92" s="22">
        <v>81</v>
      </c>
      <c r="L92" s="19">
        <v>1349</v>
      </c>
      <c r="M92" s="23">
        <f t="shared" si="20"/>
        <v>0.74120879120879124</v>
      </c>
      <c r="N92" s="24">
        <v>140857</v>
      </c>
      <c r="O92" s="22">
        <v>196</v>
      </c>
      <c r="P92" s="25">
        <v>21814</v>
      </c>
      <c r="Q92" s="24">
        <f t="shared" si="21"/>
        <v>162867</v>
      </c>
      <c r="R92" s="25">
        <v>4206</v>
      </c>
      <c r="S92" s="27">
        <v>167073</v>
      </c>
      <c r="T92" s="28">
        <f t="shared" si="22"/>
        <v>167073</v>
      </c>
      <c r="U92" s="29">
        <f t="shared" si="25"/>
        <v>2.4370295816558727</v>
      </c>
      <c r="V92" s="24">
        <v>438066</v>
      </c>
      <c r="W92" s="30">
        <f t="shared" si="13"/>
        <v>6.3899002275511991</v>
      </c>
      <c r="X92" s="31">
        <f t="shared" si="14"/>
        <v>2.6220035553321002</v>
      </c>
      <c r="Y92" s="25">
        <v>57153</v>
      </c>
      <c r="Z92" s="25">
        <v>62175</v>
      </c>
      <c r="AA92" s="25">
        <v>72616</v>
      </c>
      <c r="AB92" s="25">
        <v>313041</v>
      </c>
      <c r="AC92" s="25">
        <v>148835</v>
      </c>
      <c r="AD92" s="25">
        <v>24150</v>
      </c>
      <c r="AE92" s="25">
        <v>1014</v>
      </c>
      <c r="AF92" s="25">
        <v>9376</v>
      </c>
      <c r="AG92" s="25">
        <v>14962</v>
      </c>
      <c r="AH92" s="33">
        <f t="shared" si="15"/>
        <v>0.21824493844448334</v>
      </c>
      <c r="AI92" s="34">
        <v>4189</v>
      </c>
      <c r="AJ92" s="24">
        <v>43</v>
      </c>
      <c r="AK92" s="35">
        <f t="shared" si="16"/>
        <v>0.62722445883657152</v>
      </c>
      <c r="AL92" s="25">
        <v>42490</v>
      </c>
      <c r="AM92" s="19">
        <v>42490</v>
      </c>
      <c r="AN92" s="36">
        <f t="shared" si="24"/>
        <v>0.31369509043927646</v>
      </c>
      <c r="AO92" s="37">
        <v>42490</v>
      </c>
    </row>
    <row r="93" spans="1:41" ht="13.8" x14ac:dyDescent="0.25">
      <c r="A93" s="14" t="s">
        <v>140</v>
      </c>
      <c r="B93" s="15">
        <v>20347</v>
      </c>
      <c r="C93" s="16">
        <v>3</v>
      </c>
      <c r="D93" s="17" t="s">
        <v>254</v>
      </c>
      <c r="E93" s="18">
        <v>2</v>
      </c>
      <c r="F93" s="19">
        <v>3956</v>
      </c>
      <c r="G93" s="39">
        <v>8</v>
      </c>
      <c r="H93" s="19">
        <v>4894</v>
      </c>
      <c r="I93" s="19">
        <f t="shared" si="18"/>
        <v>2.6890109890109892</v>
      </c>
      <c r="J93" s="21">
        <f t="shared" si="19"/>
        <v>7566.7225173682054</v>
      </c>
      <c r="K93" s="22">
        <v>24</v>
      </c>
      <c r="L93" s="19">
        <v>1660.5</v>
      </c>
      <c r="M93" s="23">
        <f t="shared" si="20"/>
        <v>0.91236263736263734</v>
      </c>
      <c r="N93" s="24">
        <v>39230</v>
      </c>
      <c r="O93" s="22">
        <v>39</v>
      </c>
      <c r="P93" s="25">
        <v>1235</v>
      </c>
      <c r="Q93" s="24">
        <f t="shared" si="21"/>
        <v>40504</v>
      </c>
      <c r="R93" s="25">
        <v>0</v>
      </c>
      <c r="S93" s="27">
        <v>40504</v>
      </c>
      <c r="T93" s="28">
        <f t="shared" si="22"/>
        <v>40504</v>
      </c>
      <c r="U93" s="29">
        <f t="shared" si="25"/>
        <v>1.9906620140561262</v>
      </c>
      <c r="V93" s="24">
        <v>22476</v>
      </c>
      <c r="W93" s="30">
        <f t="shared" si="13"/>
        <v>1.1046345898658279</v>
      </c>
      <c r="X93" s="31">
        <f t="shared" si="14"/>
        <v>0.55490815721904008</v>
      </c>
      <c r="Y93" s="25">
        <v>4096</v>
      </c>
      <c r="Z93" s="25">
        <v>11365</v>
      </c>
      <c r="AA93" s="25">
        <v>8000</v>
      </c>
      <c r="AB93" s="25">
        <v>28740</v>
      </c>
      <c r="AC93" s="25">
        <v>1542</v>
      </c>
      <c r="AD93" s="25">
        <v>15810</v>
      </c>
      <c r="AE93" s="25">
        <v>200</v>
      </c>
      <c r="AF93" s="25">
        <v>3081</v>
      </c>
      <c r="AG93" s="25">
        <v>921</v>
      </c>
      <c r="AH93" s="33">
        <f t="shared" si="15"/>
        <v>4.5264658180567158E-2</v>
      </c>
      <c r="AI93" s="19">
        <v>447.7</v>
      </c>
      <c r="AJ93" s="24">
        <v>9</v>
      </c>
      <c r="AK93" s="35">
        <f t="shared" si="16"/>
        <v>0.44232564997296897</v>
      </c>
      <c r="AL93" s="25">
        <v>2800</v>
      </c>
      <c r="AM93" s="19">
        <v>4400</v>
      </c>
      <c r="AN93" s="36">
        <f t="shared" si="24"/>
        <v>0.12358162004269184</v>
      </c>
      <c r="AO93" s="37">
        <v>2306</v>
      </c>
    </row>
    <row r="94" spans="1:41" ht="13.8" x14ac:dyDescent="0.25">
      <c r="A94" s="14" t="s">
        <v>139</v>
      </c>
      <c r="B94" s="15">
        <v>447</v>
      </c>
      <c r="C94" s="16">
        <v>1</v>
      </c>
      <c r="D94" s="17" t="s">
        <v>251</v>
      </c>
      <c r="E94" s="18" t="s">
        <v>7</v>
      </c>
      <c r="F94" s="19">
        <v>1000</v>
      </c>
      <c r="G94" s="20">
        <v>1</v>
      </c>
      <c r="H94" s="19">
        <v>1000</v>
      </c>
      <c r="I94" s="19">
        <f t="shared" si="18"/>
        <v>0.5494505494505495</v>
      </c>
      <c r="J94" s="21">
        <f t="shared" si="19"/>
        <v>813.54</v>
      </c>
      <c r="K94" s="22">
        <v>22</v>
      </c>
      <c r="L94" s="19">
        <v>306</v>
      </c>
      <c r="M94" s="23">
        <f t="shared" si="20"/>
        <v>0.16813186813186815</v>
      </c>
      <c r="N94" s="24">
        <v>11363</v>
      </c>
      <c r="O94" s="22">
        <v>0</v>
      </c>
      <c r="P94" s="25">
        <v>1464</v>
      </c>
      <c r="Q94" s="24">
        <f t="shared" si="21"/>
        <v>12827</v>
      </c>
      <c r="R94" s="26">
        <v>0</v>
      </c>
      <c r="S94" s="27">
        <v>12827</v>
      </c>
      <c r="T94" s="28">
        <f t="shared" si="22"/>
        <v>12827</v>
      </c>
      <c r="U94" s="29">
        <f t="shared" si="25"/>
        <v>28.695749440715883</v>
      </c>
      <c r="V94" s="24">
        <v>2471</v>
      </c>
      <c r="W94" s="30">
        <f t="shared" si="13"/>
        <v>5.5279642058165548</v>
      </c>
      <c r="X94" s="31">
        <f t="shared" si="14"/>
        <v>0.19264052389490918</v>
      </c>
      <c r="Y94" s="25">
        <v>954</v>
      </c>
      <c r="Z94" s="25">
        <v>2771</v>
      </c>
      <c r="AA94" s="25">
        <v>1235</v>
      </c>
      <c r="AB94" s="25">
        <v>1175</v>
      </c>
      <c r="AC94" s="32" t="s">
        <v>145</v>
      </c>
      <c r="AD94" s="25">
        <v>1952</v>
      </c>
      <c r="AE94" s="25">
        <v>4</v>
      </c>
      <c r="AF94" s="25">
        <v>80</v>
      </c>
      <c r="AG94" s="25">
        <v>143</v>
      </c>
      <c r="AH94" s="33">
        <f t="shared" si="15"/>
        <v>0.31991051454138703</v>
      </c>
      <c r="AI94" s="48" t="s">
        <v>145</v>
      </c>
      <c r="AJ94" s="50" t="s">
        <v>145</v>
      </c>
      <c r="AK94" s="35" t="str">
        <f t="shared" si="16"/>
        <v>n.d.</v>
      </c>
      <c r="AL94" s="25">
        <v>2111</v>
      </c>
      <c r="AM94" s="19">
        <v>2111</v>
      </c>
      <c r="AN94" s="36" t="s">
        <v>145</v>
      </c>
      <c r="AO94" s="37">
        <v>2111</v>
      </c>
    </row>
    <row r="95" spans="1:41" ht="13.8" x14ac:dyDescent="0.25">
      <c r="A95" s="14" t="s">
        <v>138</v>
      </c>
      <c r="B95" s="15">
        <v>2515</v>
      </c>
      <c r="C95" s="16">
        <v>1</v>
      </c>
      <c r="D95" s="17" t="s">
        <v>254</v>
      </c>
      <c r="E95" s="18" t="s">
        <v>7</v>
      </c>
      <c r="F95" s="19">
        <v>1975</v>
      </c>
      <c r="G95" s="20">
        <v>7</v>
      </c>
      <c r="H95" s="19">
        <v>5536.5</v>
      </c>
      <c r="I95" s="19">
        <f t="shared" si="18"/>
        <v>3.0420329670329669</v>
      </c>
      <c r="J95" s="21">
        <f t="shared" si="19"/>
        <v>826.74975164815316</v>
      </c>
      <c r="K95" s="22">
        <v>37</v>
      </c>
      <c r="L95" s="19">
        <v>636.5</v>
      </c>
      <c r="M95" s="23">
        <f t="shared" si="20"/>
        <v>0.3497252747252747</v>
      </c>
      <c r="N95" s="24">
        <v>23467</v>
      </c>
      <c r="O95" s="22">
        <v>13</v>
      </c>
      <c r="P95" s="25">
        <v>1317</v>
      </c>
      <c r="Q95" s="24">
        <f t="shared" si="21"/>
        <v>24797</v>
      </c>
      <c r="R95" s="26">
        <v>0</v>
      </c>
      <c r="S95" s="27">
        <v>24797</v>
      </c>
      <c r="T95" s="28">
        <f t="shared" si="22"/>
        <v>24797</v>
      </c>
      <c r="U95" s="29">
        <f t="shared" si="25"/>
        <v>9.859642147117297</v>
      </c>
      <c r="V95" s="24">
        <v>17102</v>
      </c>
      <c r="W95" s="30">
        <f t="shared" si="13"/>
        <v>6.8</v>
      </c>
      <c r="X95" s="31">
        <f t="shared" si="14"/>
        <v>0.68968020325039314</v>
      </c>
      <c r="Y95" s="25">
        <v>5613</v>
      </c>
      <c r="Z95" s="25">
        <v>5195</v>
      </c>
      <c r="AA95" s="32" t="s">
        <v>145</v>
      </c>
      <c r="AB95" s="25">
        <v>10200</v>
      </c>
      <c r="AC95" s="25">
        <v>4351</v>
      </c>
      <c r="AD95" s="25">
        <v>3750</v>
      </c>
      <c r="AE95" s="25">
        <v>147</v>
      </c>
      <c r="AF95" s="25">
        <v>3193</v>
      </c>
      <c r="AG95" s="25">
        <v>765</v>
      </c>
      <c r="AH95" s="33">
        <f t="shared" si="15"/>
        <v>0.30417495029821073</v>
      </c>
      <c r="AI95" s="34">
        <v>297</v>
      </c>
      <c r="AJ95" s="24">
        <v>5</v>
      </c>
      <c r="AK95" s="35">
        <f t="shared" si="16"/>
        <v>1.9880715705765408</v>
      </c>
      <c r="AL95" s="25">
        <v>1775</v>
      </c>
      <c r="AM95" s="19">
        <v>3550</v>
      </c>
      <c r="AN95" s="36">
        <f t="shared" ref="AN95:AN111" si="26">IF(AM95="n/a","n/a",(IF(AM95="n.d.","n.d.",AM95/(F95*AJ95))))</f>
        <v>0.35949367088607592</v>
      </c>
      <c r="AO95" s="37">
        <v>1775</v>
      </c>
    </row>
    <row r="96" spans="1:41" ht="13.8" x14ac:dyDescent="0.25">
      <c r="A96" s="14" t="s">
        <v>137</v>
      </c>
      <c r="B96" s="15">
        <v>2673</v>
      </c>
      <c r="C96" s="16">
        <v>1</v>
      </c>
      <c r="D96" s="17" t="s">
        <v>247</v>
      </c>
      <c r="E96" s="18" t="s">
        <v>7</v>
      </c>
      <c r="F96" s="19">
        <v>2392</v>
      </c>
      <c r="G96" s="20">
        <v>4</v>
      </c>
      <c r="H96" s="19">
        <v>4115.5</v>
      </c>
      <c r="I96" s="19">
        <f t="shared" si="18"/>
        <v>2.2612637362637362</v>
      </c>
      <c r="J96" s="21">
        <f t="shared" si="19"/>
        <v>1182.0823715222939</v>
      </c>
      <c r="K96" s="22">
        <v>18</v>
      </c>
      <c r="L96" s="19">
        <v>2300</v>
      </c>
      <c r="M96" s="23">
        <f t="shared" si="20"/>
        <v>1.2637362637362637</v>
      </c>
      <c r="N96" s="24">
        <v>16270</v>
      </c>
      <c r="O96" s="22">
        <v>1</v>
      </c>
      <c r="P96" s="25">
        <v>1780</v>
      </c>
      <c r="Q96" s="24">
        <f t="shared" si="21"/>
        <v>18051</v>
      </c>
      <c r="R96" s="26">
        <v>0</v>
      </c>
      <c r="S96" s="27">
        <v>18051</v>
      </c>
      <c r="T96" s="28">
        <f t="shared" si="22"/>
        <v>18051</v>
      </c>
      <c r="U96" s="29">
        <f t="shared" si="25"/>
        <v>6.7530864197530862</v>
      </c>
      <c r="V96" s="24">
        <v>25719</v>
      </c>
      <c r="W96" s="30">
        <f t="shared" si="13"/>
        <v>9.6217732884399556</v>
      </c>
      <c r="X96" s="31">
        <f t="shared" si="14"/>
        <v>1.4247964101711816</v>
      </c>
      <c r="Y96" s="25">
        <v>7779</v>
      </c>
      <c r="Z96" s="25">
        <v>6853</v>
      </c>
      <c r="AA96" s="25">
        <v>3000</v>
      </c>
      <c r="AB96" s="25">
        <v>6000</v>
      </c>
      <c r="AC96" s="25">
        <v>4212</v>
      </c>
      <c r="AD96" s="25">
        <v>800</v>
      </c>
      <c r="AE96" s="25">
        <v>200</v>
      </c>
      <c r="AF96" s="25">
        <v>700</v>
      </c>
      <c r="AG96" s="25">
        <v>1032</v>
      </c>
      <c r="AH96" s="33">
        <f t="shared" si="15"/>
        <v>0.38608305274971944</v>
      </c>
      <c r="AI96" s="34">
        <v>312.5</v>
      </c>
      <c r="AJ96" s="24">
        <v>4</v>
      </c>
      <c r="AK96" s="35">
        <f t="shared" si="16"/>
        <v>1.4964459408903854</v>
      </c>
      <c r="AL96" s="25">
        <v>547</v>
      </c>
      <c r="AM96" s="19">
        <v>3737</v>
      </c>
      <c r="AN96" s="36">
        <f t="shared" si="26"/>
        <v>0.39057274247491641</v>
      </c>
      <c r="AO96" s="37">
        <v>550</v>
      </c>
    </row>
    <row r="97" spans="1:41" ht="13.8" x14ac:dyDescent="0.25">
      <c r="A97" s="14" t="s">
        <v>136</v>
      </c>
      <c r="B97" s="15">
        <v>639</v>
      </c>
      <c r="C97" s="16">
        <v>1</v>
      </c>
      <c r="D97" s="17" t="s">
        <v>249</v>
      </c>
      <c r="E97" s="18" t="s">
        <v>7</v>
      </c>
      <c r="F97" s="19">
        <v>1200</v>
      </c>
      <c r="G97" s="20">
        <v>4</v>
      </c>
      <c r="H97" s="19">
        <v>0</v>
      </c>
      <c r="I97" s="19">
        <f t="shared" si="18"/>
        <v>0</v>
      </c>
      <c r="J97" s="21">
        <f t="shared" si="19"/>
        <v>0</v>
      </c>
      <c r="K97" s="22">
        <v>18</v>
      </c>
      <c r="L97" s="19">
        <v>420</v>
      </c>
      <c r="M97" s="23">
        <f t="shared" si="20"/>
        <v>0.23076923076923078</v>
      </c>
      <c r="N97" s="24">
        <v>9824</v>
      </c>
      <c r="O97" s="22">
        <v>22</v>
      </c>
      <c r="P97" s="25">
        <v>940</v>
      </c>
      <c r="Q97" s="24">
        <f t="shared" si="21"/>
        <v>10786</v>
      </c>
      <c r="R97" s="25">
        <v>21</v>
      </c>
      <c r="S97" s="27">
        <v>10807</v>
      </c>
      <c r="T97" s="28">
        <f t="shared" si="22"/>
        <v>10807</v>
      </c>
      <c r="U97" s="29">
        <f t="shared" si="25"/>
        <v>16.912363067292645</v>
      </c>
      <c r="V97" s="24">
        <v>3235</v>
      </c>
      <c r="W97" s="30">
        <f t="shared" si="13"/>
        <v>5.0625978090766823</v>
      </c>
      <c r="X97" s="31">
        <f t="shared" si="14"/>
        <v>0.29934301841399091</v>
      </c>
      <c r="Y97" s="25">
        <v>558</v>
      </c>
      <c r="Z97" s="25">
        <v>1670</v>
      </c>
      <c r="AA97" s="25">
        <v>32</v>
      </c>
      <c r="AB97" s="25">
        <v>7600</v>
      </c>
      <c r="AC97" s="25">
        <v>3149</v>
      </c>
      <c r="AD97" s="25">
        <v>190</v>
      </c>
      <c r="AE97" s="25">
        <v>18</v>
      </c>
      <c r="AF97" s="25">
        <v>365</v>
      </c>
      <c r="AG97" s="25">
        <v>191</v>
      </c>
      <c r="AH97" s="33">
        <f t="shared" si="15"/>
        <v>0.29890453834115804</v>
      </c>
      <c r="AI97" s="34">
        <v>665</v>
      </c>
      <c r="AJ97" s="24">
        <v>7</v>
      </c>
      <c r="AK97" s="35">
        <f t="shared" si="16"/>
        <v>10.954616588419405</v>
      </c>
      <c r="AL97" s="25">
        <v>2942</v>
      </c>
      <c r="AM97" s="19">
        <v>2942</v>
      </c>
      <c r="AN97" s="36">
        <f t="shared" si="26"/>
        <v>0.35023809523809524</v>
      </c>
      <c r="AO97" s="37">
        <v>2942</v>
      </c>
    </row>
    <row r="98" spans="1:41" ht="13.8" x14ac:dyDescent="0.25">
      <c r="A98" s="14" t="s">
        <v>135</v>
      </c>
      <c r="B98" s="15">
        <v>492</v>
      </c>
      <c r="C98" s="16">
        <v>1</v>
      </c>
      <c r="D98" s="17" t="s">
        <v>249</v>
      </c>
      <c r="E98" s="18" t="s">
        <v>7</v>
      </c>
      <c r="F98" s="19">
        <v>1690</v>
      </c>
      <c r="G98" s="20">
        <v>3</v>
      </c>
      <c r="H98" s="19">
        <v>2667.5</v>
      </c>
      <c r="I98" s="19">
        <f t="shared" si="18"/>
        <v>1.4656593406593406</v>
      </c>
      <c r="J98" s="21">
        <f t="shared" si="19"/>
        <v>335.6850984067479</v>
      </c>
      <c r="K98" s="22">
        <v>22</v>
      </c>
      <c r="L98" s="19">
        <v>301</v>
      </c>
      <c r="M98" s="23">
        <f t="shared" si="20"/>
        <v>0.16538461538461538</v>
      </c>
      <c r="N98" s="24">
        <v>5651</v>
      </c>
      <c r="O98" s="22">
        <v>17</v>
      </c>
      <c r="P98" s="25">
        <v>794</v>
      </c>
      <c r="Q98" s="24">
        <f t="shared" si="21"/>
        <v>6462</v>
      </c>
      <c r="R98" s="25">
        <v>5</v>
      </c>
      <c r="S98" s="27">
        <v>6467</v>
      </c>
      <c r="T98" s="28">
        <f t="shared" si="22"/>
        <v>6467</v>
      </c>
      <c r="U98" s="29">
        <f t="shared" si="25"/>
        <v>13.144308943089431</v>
      </c>
      <c r="V98" s="24">
        <v>10774</v>
      </c>
      <c r="W98" s="30">
        <f t="shared" si="13"/>
        <v>21.898373983739837</v>
      </c>
      <c r="X98" s="31">
        <f t="shared" si="14"/>
        <v>1.6659965981134992</v>
      </c>
      <c r="Y98" s="25">
        <v>2659</v>
      </c>
      <c r="Z98" s="25">
        <v>2062</v>
      </c>
      <c r="AA98" s="25">
        <v>7462</v>
      </c>
      <c r="AB98" s="25">
        <v>12012</v>
      </c>
      <c r="AC98" s="25">
        <v>3037</v>
      </c>
      <c r="AD98" s="25">
        <v>1879</v>
      </c>
      <c r="AE98" s="25">
        <v>236</v>
      </c>
      <c r="AF98" s="25">
        <v>2262</v>
      </c>
      <c r="AG98" s="25">
        <v>303</v>
      </c>
      <c r="AH98" s="33">
        <f t="shared" si="15"/>
        <v>0.61585365853658536</v>
      </c>
      <c r="AI98" s="48" t="s">
        <v>145</v>
      </c>
      <c r="AJ98" s="24">
        <v>3</v>
      </c>
      <c r="AK98" s="35">
        <f t="shared" si="16"/>
        <v>6.0975609756097562</v>
      </c>
      <c r="AL98" s="25">
        <v>2023</v>
      </c>
      <c r="AM98" s="19">
        <v>1676</v>
      </c>
      <c r="AN98" s="36">
        <f t="shared" si="26"/>
        <v>0.33057199211045363</v>
      </c>
      <c r="AO98" s="37">
        <v>1559</v>
      </c>
    </row>
    <row r="99" spans="1:41" ht="13.8" x14ac:dyDescent="0.25">
      <c r="A99" s="14" t="s">
        <v>134</v>
      </c>
      <c r="B99" s="15">
        <v>151</v>
      </c>
      <c r="C99" s="16">
        <v>1</v>
      </c>
      <c r="D99" s="17" t="s">
        <v>249</v>
      </c>
      <c r="E99" s="18" t="s">
        <v>7</v>
      </c>
      <c r="F99" s="19">
        <v>416</v>
      </c>
      <c r="G99" s="20">
        <v>0</v>
      </c>
      <c r="H99" s="19">
        <v>416</v>
      </c>
      <c r="I99" s="19">
        <f t="shared" si="18"/>
        <v>0.22857142857142856</v>
      </c>
      <c r="J99" s="21">
        <f t="shared" si="19"/>
        <v>660.625</v>
      </c>
      <c r="K99" s="22">
        <v>2</v>
      </c>
      <c r="L99" s="19">
        <v>75</v>
      </c>
      <c r="M99" s="23">
        <f t="shared" si="20"/>
        <v>4.1208791208791208E-2</v>
      </c>
      <c r="N99" s="24">
        <v>2960</v>
      </c>
      <c r="O99" s="22">
        <v>2</v>
      </c>
      <c r="P99" s="25">
        <v>0</v>
      </c>
      <c r="Q99" s="24">
        <f t="shared" si="21"/>
        <v>2962</v>
      </c>
      <c r="R99" s="26">
        <v>0</v>
      </c>
      <c r="S99" s="27">
        <v>2962</v>
      </c>
      <c r="T99" s="28">
        <f t="shared" si="22"/>
        <v>2962</v>
      </c>
      <c r="U99" s="29">
        <f t="shared" si="25"/>
        <v>19.6158940397351</v>
      </c>
      <c r="V99" s="24">
        <v>1707</v>
      </c>
      <c r="W99" s="30">
        <f t="shared" si="13"/>
        <v>11.304635761589404</v>
      </c>
      <c r="X99" s="31">
        <f t="shared" si="14"/>
        <v>0.57629979743416615</v>
      </c>
      <c r="Y99" s="25">
        <v>586</v>
      </c>
      <c r="Z99" s="25">
        <v>268</v>
      </c>
      <c r="AA99" s="25">
        <v>409</v>
      </c>
      <c r="AB99" s="25">
        <v>500</v>
      </c>
      <c r="AC99" s="25">
        <v>739</v>
      </c>
      <c r="AD99" s="25">
        <v>550</v>
      </c>
      <c r="AE99" s="25">
        <v>0</v>
      </c>
      <c r="AF99" s="25">
        <v>0</v>
      </c>
      <c r="AG99" s="25">
        <v>104</v>
      </c>
      <c r="AH99" s="33">
        <f t="shared" si="15"/>
        <v>0.6887417218543046</v>
      </c>
      <c r="AI99" s="34">
        <v>84</v>
      </c>
      <c r="AJ99" s="24">
        <v>3</v>
      </c>
      <c r="AK99" s="35">
        <f t="shared" si="16"/>
        <v>19.867549668874172</v>
      </c>
      <c r="AL99" s="25">
        <v>500</v>
      </c>
      <c r="AM99" s="19">
        <v>250</v>
      </c>
      <c r="AN99" s="36">
        <f t="shared" si="26"/>
        <v>0.20032051282051283</v>
      </c>
      <c r="AO99" s="37">
        <v>200</v>
      </c>
    </row>
    <row r="100" spans="1:41" ht="13.8" x14ac:dyDescent="0.25">
      <c r="A100" s="14" t="s">
        <v>133</v>
      </c>
      <c r="B100" s="15">
        <v>3823</v>
      </c>
      <c r="C100" s="16">
        <v>1</v>
      </c>
      <c r="D100" s="17" t="s">
        <v>254</v>
      </c>
      <c r="E100" s="18" t="s">
        <v>7</v>
      </c>
      <c r="F100" s="19">
        <v>2050</v>
      </c>
      <c r="G100" s="20">
        <v>7</v>
      </c>
      <c r="H100" s="19">
        <v>4402</v>
      </c>
      <c r="I100" s="19">
        <f t="shared" si="18"/>
        <v>2.4186813186813185</v>
      </c>
      <c r="J100" s="21">
        <f t="shared" si="19"/>
        <v>1580.6133575647434</v>
      </c>
      <c r="K100" s="22">
        <v>3</v>
      </c>
      <c r="L100" s="19">
        <v>154</v>
      </c>
      <c r="M100" s="23">
        <f t="shared" si="20"/>
        <v>8.461538461538462E-2</v>
      </c>
      <c r="N100" s="24">
        <v>14906</v>
      </c>
      <c r="O100" s="22">
        <v>11</v>
      </c>
      <c r="P100" s="25">
        <v>1234</v>
      </c>
      <c r="Q100" s="24">
        <f t="shared" si="21"/>
        <v>16151</v>
      </c>
      <c r="R100" s="25">
        <v>2</v>
      </c>
      <c r="S100" s="27">
        <v>16153</v>
      </c>
      <c r="T100" s="28">
        <f t="shared" si="22"/>
        <v>16153</v>
      </c>
      <c r="U100" s="29">
        <f t="shared" si="25"/>
        <v>4.2252157991106465</v>
      </c>
      <c r="V100" s="24">
        <v>20481</v>
      </c>
      <c r="W100" s="30">
        <f t="shared" si="13"/>
        <v>5.3573110122940095</v>
      </c>
      <c r="X100" s="31">
        <f t="shared" si="14"/>
        <v>1.2679378443632763</v>
      </c>
      <c r="Y100" s="25">
        <v>6025</v>
      </c>
      <c r="Z100" s="25">
        <v>5916</v>
      </c>
      <c r="AA100" s="25">
        <v>4101</v>
      </c>
      <c r="AB100" s="25">
        <v>34121</v>
      </c>
      <c r="AC100" s="25">
        <v>1696</v>
      </c>
      <c r="AD100" s="25">
        <v>942</v>
      </c>
      <c r="AE100" s="25">
        <v>41</v>
      </c>
      <c r="AF100" s="25">
        <v>401</v>
      </c>
      <c r="AG100" s="25">
        <v>1205</v>
      </c>
      <c r="AH100" s="33">
        <f t="shared" si="15"/>
        <v>0.31519748888307614</v>
      </c>
      <c r="AI100" s="34">
        <v>189</v>
      </c>
      <c r="AJ100" s="24">
        <v>8</v>
      </c>
      <c r="AK100" s="35">
        <f t="shared" si="16"/>
        <v>2.0925974365681403</v>
      </c>
      <c r="AL100" s="25">
        <v>11212</v>
      </c>
      <c r="AM100" s="19">
        <v>4401</v>
      </c>
      <c r="AN100" s="36">
        <f t="shared" si="26"/>
        <v>0.26835365853658538</v>
      </c>
      <c r="AO100" s="37">
        <v>2400</v>
      </c>
    </row>
    <row r="101" spans="1:41" ht="13.8" x14ac:dyDescent="0.25">
      <c r="A101" s="14" t="s">
        <v>132</v>
      </c>
      <c r="B101" s="15">
        <v>2600</v>
      </c>
      <c r="C101" s="16">
        <v>1</v>
      </c>
      <c r="D101" s="17" t="s">
        <v>254</v>
      </c>
      <c r="E101" s="18" t="s">
        <v>7</v>
      </c>
      <c r="F101" s="19">
        <v>2815</v>
      </c>
      <c r="G101" s="20">
        <v>5</v>
      </c>
      <c r="H101" s="19">
        <v>8086</v>
      </c>
      <c r="I101" s="19">
        <f t="shared" si="18"/>
        <v>4.4428571428571431</v>
      </c>
      <c r="J101" s="21">
        <f t="shared" si="19"/>
        <v>585.20900321543411</v>
      </c>
      <c r="K101" s="22">
        <v>86</v>
      </c>
      <c r="L101" s="19">
        <v>292</v>
      </c>
      <c r="M101" s="23">
        <f t="shared" si="20"/>
        <v>0.16043956043956045</v>
      </c>
      <c r="N101" s="24">
        <v>22855</v>
      </c>
      <c r="O101" s="22">
        <v>72</v>
      </c>
      <c r="P101" s="25">
        <v>3875</v>
      </c>
      <c r="Q101" s="24">
        <f t="shared" si="21"/>
        <v>26802</v>
      </c>
      <c r="R101" s="25">
        <v>5</v>
      </c>
      <c r="S101" s="27">
        <v>26807</v>
      </c>
      <c r="T101" s="28">
        <f t="shared" si="22"/>
        <v>26807</v>
      </c>
      <c r="U101" s="29">
        <f t="shared" si="25"/>
        <v>10.310384615384615</v>
      </c>
      <c r="V101" s="24">
        <v>25836</v>
      </c>
      <c r="W101" s="30">
        <f t="shared" si="13"/>
        <v>9.9369230769230761</v>
      </c>
      <c r="X101" s="31">
        <f t="shared" si="14"/>
        <v>0.96377811765583621</v>
      </c>
      <c r="Y101" s="25">
        <v>8799</v>
      </c>
      <c r="Z101" s="25">
        <v>7244</v>
      </c>
      <c r="AA101" s="25">
        <v>2378</v>
      </c>
      <c r="AB101" s="25">
        <v>38150</v>
      </c>
      <c r="AC101" s="25">
        <v>11937</v>
      </c>
      <c r="AD101" s="25">
        <v>2600</v>
      </c>
      <c r="AE101" s="25">
        <v>210</v>
      </c>
      <c r="AF101" s="25">
        <v>2557</v>
      </c>
      <c r="AG101" s="25">
        <v>1065</v>
      </c>
      <c r="AH101" s="33">
        <f t="shared" si="15"/>
        <v>0.4096153846153846</v>
      </c>
      <c r="AI101" s="34">
        <v>464.4</v>
      </c>
      <c r="AJ101" s="24">
        <v>10</v>
      </c>
      <c r="AK101" s="35">
        <f t="shared" si="16"/>
        <v>3.8461538461538463</v>
      </c>
      <c r="AL101" s="25">
        <v>11250</v>
      </c>
      <c r="AM101" s="19">
        <v>7030.83</v>
      </c>
      <c r="AN101" s="36">
        <f t="shared" si="26"/>
        <v>0.24976305506216695</v>
      </c>
      <c r="AO101" s="37">
        <v>5850</v>
      </c>
    </row>
    <row r="102" spans="1:41" ht="13.8" x14ac:dyDescent="0.25">
      <c r="A102" s="14" t="s">
        <v>131</v>
      </c>
      <c r="B102" s="15">
        <v>12920</v>
      </c>
      <c r="C102" s="16">
        <v>1</v>
      </c>
      <c r="D102" s="17" t="s">
        <v>247</v>
      </c>
      <c r="E102" s="18" t="s">
        <v>7</v>
      </c>
      <c r="F102" s="19">
        <v>2800</v>
      </c>
      <c r="G102" s="20">
        <v>10</v>
      </c>
      <c r="H102" s="19">
        <v>11635</v>
      </c>
      <c r="I102" s="19">
        <f t="shared" si="18"/>
        <v>6.3928571428571432</v>
      </c>
      <c r="J102" s="21">
        <f t="shared" si="19"/>
        <v>2021.0055865921786</v>
      </c>
      <c r="K102" s="22">
        <v>23</v>
      </c>
      <c r="L102" s="19">
        <v>526</v>
      </c>
      <c r="M102" s="23">
        <f t="shared" si="20"/>
        <v>0.28901098901098898</v>
      </c>
      <c r="N102" s="24">
        <v>27220</v>
      </c>
      <c r="O102" s="22">
        <v>117</v>
      </c>
      <c r="P102" s="25">
        <v>5755</v>
      </c>
      <c r="Q102" s="24">
        <f t="shared" si="21"/>
        <v>33092</v>
      </c>
      <c r="R102" s="26">
        <v>0</v>
      </c>
      <c r="S102" s="27">
        <v>33092</v>
      </c>
      <c r="T102" s="28">
        <f t="shared" si="22"/>
        <v>33092</v>
      </c>
      <c r="U102" s="29">
        <f t="shared" si="25"/>
        <v>2.5613003095975233</v>
      </c>
      <c r="V102" s="24">
        <v>85380</v>
      </c>
      <c r="W102" s="30">
        <f t="shared" si="13"/>
        <v>6.6083591331269353</v>
      </c>
      <c r="X102" s="31">
        <f t="shared" si="14"/>
        <v>2.5800797775897499</v>
      </c>
      <c r="Y102" s="25">
        <v>26178</v>
      </c>
      <c r="Z102" s="25">
        <v>15049</v>
      </c>
      <c r="AA102" s="25">
        <v>12460</v>
      </c>
      <c r="AB102" s="25">
        <v>65558</v>
      </c>
      <c r="AC102" s="25">
        <v>12032</v>
      </c>
      <c r="AD102" s="25">
        <v>6450</v>
      </c>
      <c r="AE102" s="25">
        <v>2124</v>
      </c>
      <c r="AF102" s="25">
        <v>36279</v>
      </c>
      <c r="AG102" s="25">
        <v>4445</v>
      </c>
      <c r="AH102" s="33">
        <f t="shared" si="15"/>
        <v>0.34404024767801855</v>
      </c>
      <c r="AI102" s="34">
        <v>845</v>
      </c>
      <c r="AJ102" s="24">
        <v>4</v>
      </c>
      <c r="AK102" s="35">
        <f t="shared" si="16"/>
        <v>0.30959752321981426</v>
      </c>
      <c r="AL102" s="25">
        <v>5150</v>
      </c>
      <c r="AM102" s="19">
        <v>5150</v>
      </c>
      <c r="AN102" s="36">
        <f t="shared" si="26"/>
        <v>0.45982142857142855</v>
      </c>
      <c r="AO102" s="37">
        <v>5150</v>
      </c>
    </row>
    <row r="103" spans="1:41" ht="13.8" x14ac:dyDescent="0.25">
      <c r="A103" s="14" t="s">
        <v>130</v>
      </c>
      <c r="B103" s="15">
        <v>380</v>
      </c>
      <c r="C103" s="16">
        <v>1</v>
      </c>
      <c r="D103" s="17" t="s">
        <v>254</v>
      </c>
      <c r="E103" s="18" t="s">
        <v>7</v>
      </c>
      <c r="F103" s="19">
        <v>1200</v>
      </c>
      <c r="G103" s="20">
        <v>3</v>
      </c>
      <c r="H103" s="19">
        <v>15085.69</v>
      </c>
      <c r="I103" s="19">
        <f t="shared" si="18"/>
        <v>8.2888406593406589</v>
      </c>
      <c r="J103" s="21">
        <f t="shared" si="19"/>
        <v>45.844770772831737</v>
      </c>
      <c r="K103" s="22">
        <v>2</v>
      </c>
      <c r="L103" s="19">
        <v>48</v>
      </c>
      <c r="M103" s="23">
        <f t="shared" si="20"/>
        <v>2.6373626373626374E-2</v>
      </c>
      <c r="N103" s="24">
        <v>10681</v>
      </c>
      <c r="O103" s="22">
        <v>11</v>
      </c>
      <c r="P103" s="25">
        <v>596</v>
      </c>
      <c r="Q103" s="24">
        <f t="shared" si="21"/>
        <v>11288</v>
      </c>
      <c r="R103" s="26">
        <v>0</v>
      </c>
      <c r="S103" s="27">
        <v>11288</v>
      </c>
      <c r="T103" s="28">
        <f t="shared" si="22"/>
        <v>11288</v>
      </c>
      <c r="U103" s="29">
        <f t="shared" si="25"/>
        <v>29.705263157894738</v>
      </c>
      <c r="V103" s="24">
        <v>3735</v>
      </c>
      <c r="W103" s="30">
        <f t="shared" si="13"/>
        <v>9.8289473684210531</v>
      </c>
      <c r="X103" s="31">
        <f t="shared" si="14"/>
        <v>0.33088235294117646</v>
      </c>
      <c r="Y103" s="25">
        <v>1136</v>
      </c>
      <c r="Z103" s="25">
        <v>3552</v>
      </c>
      <c r="AA103" s="25">
        <v>2250</v>
      </c>
      <c r="AB103" s="25">
        <v>2100</v>
      </c>
      <c r="AC103" s="25">
        <v>152</v>
      </c>
      <c r="AD103" s="25">
        <v>1500</v>
      </c>
      <c r="AE103" s="25">
        <v>5</v>
      </c>
      <c r="AF103" s="25">
        <v>150</v>
      </c>
      <c r="AG103" s="25">
        <v>98</v>
      </c>
      <c r="AH103" s="33">
        <f t="shared" si="15"/>
        <v>0.25789473684210529</v>
      </c>
      <c r="AI103" s="34">
        <v>51.3</v>
      </c>
      <c r="AJ103" s="24">
        <v>4</v>
      </c>
      <c r="AK103" s="35">
        <f t="shared" si="16"/>
        <v>10.526315789473685</v>
      </c>
      <c r="AL103" s="25">
        <v>1050</v>
      </c>
      <c r="AM103" s="19">
        <v>461.4</v>
      </c>
      <c r="AN103" s="36">
        <f t="shared" si="26"/>
        <v>9.6125000000000002E-2</v>
      </c>
      <c r="AO103" s="37">
        <v>900</v>
      </c>
    </row>
    <row r="104" spans="1:41" ht="13.8" x14ac:dyDescent="0.25">
      <c r="A104" s="14" t="s">
        <v>129</v>
      </c>
      <c r="B104" s="15">
        <v>9640</v>
      </c>
      <c r="C104" s="16">
        <v>1</v>
      </c>
      <c r="D104" s="17" t="s">
        <v>248</v>
      </c>
      <c r="E104" s="18" t="s">
        <v>7</v>
      </c>
      <c r="F104" s="19">
        <v>2900</v>
      </c>
      <c r="G104" s="20">
        <v>15</v>
      </c>
      <c r="H104" s="19">
        <v>12137</v>
      </c>
      <c r="I104" s="19">
        <f t="shared" si="18"/>
        <v>6.668681318681319</v>
      </c>
      <c r="J104" s="21">
        <f t="shared" si="19"/>
        <v>1445.5631539919254</v>
      </c>
      <c r="K104" s="22">
        <v>38</v>
      </c>
      <c r="L104" s="19">
        <v>182</v>
      </c>
      <c r="M104" s="23">
        <f t="shared" si="20"/>
        <v>0.1</v>
      </c>
      <c r="N104" s="24">
        <v>30847</v>
      </c>
      <c r="O104" s="22">
        <v>31</v>
      </c>
      <c r="P104" s="25">
        <v>4451</v>
      </c>
      <c r="Q104" s="24">
        <f t="shared" si="21"/>
        <v>35329</v>
      </c>
      <c r="R104" s="26">
        <v>0</v>
      </c>
      <c r="S104" s="27">
        <v>35329</v>
      </c>
      <c r="T104" s="28">
        <f t="shared" si="22"/>
        <v>35329</v>
      </c>
      <c r="U104" s="29">
        <f t="shared" si="25"/>
        <v>3.6648340248962654</v>
      </c>
      <c r="V104" s="24">
        <v>53807</v>
      </c>
      <c r="W104" s="30">
        <f t="shared" si="13"/>
        <v>5.5816390041493777</v>
      </c>
      <c r="X104" s="31">
        <f t="shared" si="14"/>
        <v>1.5230264088992047</v>
      </c>
      <c r="Y104" s="25">
        <v>12147</v>
      </c>
      <c r="Z104" s="25">
        <v>15046</v>
      </c>
      <c r="AA104" s="25">
        <v>5050</v>
      </c>
      <c r="AB104" s="25">
        <v>34500</v>
      </c>
      <c r="AC104" s="25">
        <v>14115</v>
      </c>
      <c r="AD104" s="25">
        <v>2900</v>
      </c>
      <c r="AE104" s="25">
        <v>205</v>
      </c>
      <c r="AF104" s="25">
        <v>2948</v>
      </c>
      <c r="AG104" s="25">
        <v>3207</v>
      </c>
      <c r="AH104" s="33">
        <f t="shared" si="15"/>
        <v>0.33267634854771783</v>
      </c>
      <c r="AI104" s="34">
        <v>1150</v>
      </c>
      <c r="AJ104" s="24">
        <v>5</v>
      </c>
      <c r="AK104" s="35">
        <f t="shared" si="16"/>
        <v>0.51867219917012453</v>
      </c>
      <c r="AL104" s="25">
        <v>3163</v>
      </c>
      <c r="AM104" s="19">
        <v>3163</v>
      </c>
      <c r="AN104" s="36">
        <f t="shared" si="26"/>
        <v>0.21813793103448276</v>
      </c>
      <c r="AO104" s="37">
        <v>3163</v>
      </c>
    </row>
    <row r="105" spans="1:41" ht="13.8" x14ac:dyDescent="0.25">
      <c r="A105" s="14" t="s">
        <v>128</v>
      </c>
      <c r="B105" s="15">
        <v>381</v>
      </c>
      <c r="C105" s="16">
        <v>1</v>
      </c>
      <c r="D105" s="17" t="s">
        <v>252</v>
      </c>
      <c r="E105" s="18" t="s">
        <v>7</v>
      </c>
      <c r="F105" s="19">
        <v>1800</v>
      </c>
      <c r="G105" s="20">
        <v>4</v>
      </c>
      <c r="H105" s="19">
        <v>1375</v>
      </c>
      <c r="I105" s="19">
        <f t="shared" si="18"/>
        <v>0.75549450549450547</v>
      </c>
      <c r="J105" s="21">
        <f t="shared" si="19"/>
        <v>504.30545454545455</v>
      </c>
      <c r="K105" s="22">
        <v>13</v>
      </c>
      <c r="L105" s="19">
        <v>459</v>
      </c>
      <c r="M105" s="23">
        <f t="shared" si="20"/>
        <v>0.25219780219780219</v>
      </c>
      <c r="N105" s="24">
        <v>9951</v>
      </c>
      <c r="O105" s="22">
        <v>0</v>
      </c>
      <c r="P105" s="25">
        <v>450</v>
      </c>
      <c r="Q105" s="24">
        <f t="shared" si="21"/>
        <v>10401</v>
      </c>
      <c r="R105" s="25">
        <v>0</v>
      </c>
      <c r="S105" s="27">
        <v>10401</v>
      </c>
      <c r="T105" s="28">
        <f t="shared" si="22"/>
        <v>10401</v>
      </c>
      <c r="U105" s="29">
        <f t="shared" si="25"/>
        <v>27.299212598425196</v>
      </c>
      <c r="V105" s="24">
        <v>10995</v>
      </c>
      <c r="W105" s="30">
        <f t="shared" si="13"/>
        <v>28.858267716535433</v>
      </c>
      <c r="X105" s="31">
        <f t="shared" si="14"/>
        <v>1.0571098932794925</v>
      </c>
      <c r="Y105" s="25">
        <v>5319</v>
      </c>
      <c r="Z105" s="25">
        <v>1617</v>
      </c>
      <c r="AA105" s="25">
        <v>4856</v>
      </c>
      <c r="AB105" s="25">
        <v>5200</v>
      </c>
      <c r="AC105" s="25">
        <v>607</v>
      </c>
      <c r="AD105" s="25">
        <v>339</v>
      </c>
      <c r="AE105" s="25">
        <v>60</v>
      </c>
      <c r="AF105" s="25">
        <v>245</v>
      </c>
      <c r="AG105" s="25">
        <v>372</v>
      </c>
      <c r="AH105" s="33">
        <f t="shared" si="15"/>
        <v>0.97637795275590555</v>
      </c>
      <c r="AI105" s="34">
        <v>130</v>
      </c>
      <c r="AJ105" s="24">
        <v>7</v>
      </c>
      <c r="AK105" s="35">
        <f t="shared" si="16"/>
        <v>18.372703412073491</v>
      </c>
      <c r="AL105" s="25">
        <v>878</v>
      </c>
      <c r="AM105" s="19">
        <v>1792</v>
      </c>
      <c r="AN105" s="36">
        <f t="shared" si="26"/>
        <v>0.14222222222222222</v>
      </c>
      <c r="AO105" s="37">
        <v>1590</v>
      </c>
    </row>
    <row r="106" spans="1:41" ht="13.8" x14ac:dyDescent="0.25">
      <c r="A106" s="14" t="s">
        <v>127</v>
      </c>
      <c r="B106" s="15">
        <v>258</v>
      </c>
      <c r="C106" s="16">
        <v>1</v>
      </c>
      <c r="D106" s="17" t="s">
        <v>249</v>
      </c>
      <c r="E106" s="18" t="s">
        <v>7</v>
      </c>
      <c r="F106" s="19">
        <v>818</v>
      </c>
      <c r="G106" s="20">
        <v>2</v>
      </c>
      <c r="H106" s="19">
        <v>824</v>
      </c>
      <c r="I106" s="19">
        <f t="shared" si="18"/>
        <v>0.45274725274725275</v>
      </c>
      <c r="J106" s="21">
        <f t="shared" si="19"/>
        <v>569.85436893203882</v>
      </c>
      <c r="K106" s="22">
        <v>11</v>
      </c>
      <c r="L106" s="19">
        <v>140</v>
      </c>
      <c r="M106" s="23">
        <f t="shared" si="20"/>
        <v>7.6923076923076927E-2</v>
      </c>
      <c r="N106" s="24">
        <v>7266</v>
      </c>
      <c r="O106" s="22">
        <v>0</v>
      </c>
      <c r="P106" s="25">
        <v>540</v>
      </c>
      <c r="Q106" s="24">
        <f t="shared" si="21"/>
        <v>7806</v>
      </c>
      <c r="R106" s="25">
        <v>6</v>
      </c>
      <c r="S106" s="27">
        <v>7812</v>
      </c>
      <c r="T106" s="28">
        <f t="shared" si="22"/>
        <v>7812</v>
      </c>
      <c r="U106" s="29">
        <f t="shared" si="25"/>
        <v>30.279069767441861</v>
      </c>
      <c r="V106" s="24">
        <v>3855</v>
      </c>
      <c r="W106" s="30">
        <f t="shared" si="13"/>
        <v>14.94186046511628</v>
      </c>
      <c r="X106" s="31">
        <f t="shared" si="14"/>
        <v>0.49347158218125958</v>
      </c>
      <c r="Y106" s="25">
        <v>895</v>
      </c>
      <c r="Z106" s="25">
        <v>1981</v>
      </c>
      <c r="AA106" s="25">
        <v>250</v>
      </c>
      <c r="AB106" s="25">
        <v>2269</v>
      </c>
      <c r="AC106" s="25">
        <v>2423</v>
      </c>
      <c r="AD106" s="25">
        <v>100</v>
      </c>
      <c r="AE106" s="25">
        <v>12</v>
      </c>
      <c r="AF106" s="25">
        <v>74</v>
      </c>
      <c r="AG106" s="25">
        <v>199</v>
      </c>
      <c r="AH106" s="33">
        <f t="shared" si="15"/>
        <v>0.77131782945736438</v>
      </c>
      <c r="AI106" s="34">
        <v>110</v>
      </c>
      <c r="AJ106" s="24">
        <v>3</v>
      </c>
      <c r="AK106" s="35">
        <f t="shared" si="16"/>
        <v>11.627906976744185</v>
      </c>
      <c r="AL106" s="25">
        <v>211</v>
      </c>
      <c r="AM106" s="19">
        <v>220</v>
      </c>
      <c r="AN106" s="36">
        <f t="shared" si="26"/>
        <v>8.9649551752241236E-2</v>
      </c>
      <c r="AO106" s="37">
        <v>200</v>
      </c>
    </row>
    <row r="107" spans="1:41" ht="13.8" x14ac:dyDescent="0.25">
      <c r="A107" s="14" t="s">
        <v>126</v>
      </c>
      <c r="B107" s="15">
        <v>176</v>
      </c>
      <c r="C107" s="16">
        <v>1</v>
      </c>
      <c r="D107" s="17" t="s">
        <v>247</v>
      </c>
      <c r="E107" s="18">
        <v>1</v>
      </c>
      <c r="F107" s="19">
        <v>850</v>
      </c>
      <c r="G107" s="20">
        <v>1</v>
      </c>
      <c r="H107" s="19">
        <v>0</v>
      </c>
      <c r="I107" s="19">
        <f t="shared" si="18"/>
        <v>0</v>
      </c>
      <c r="J107" s="21">
        <f t="shared" si="19"/>
        <v>0</v>
      </c>
      <c r="K107" s="22">
        <v>12</v>
      </c>
      <c r="L107" s="19">
        <v>175</v>
      </c>
      <c r="M107" s="23">
        <f t="shared" si="20"/>
        <v>9.6153846153846159E-2</v>
      </c>
      <c r="N107" s="24">
        <v>9410</v>
      </c>
      <c r="O107" s="22">
        <v>4</v>
      </c>
      <c r="P107" s="25">
        <v>166</v>
      </c>
      <c r="Q107" s="24">
        <f t="shared" si="21"/>
        <v>9580</v>
      </c>
      <c r="R107" s="26">
        <v>0</v>
      </c>
      <c r="S107" s="27">
        <v>9580</v>
      </c>
      <c r="T107" s="28">
        <f t="shared" si="22"/>
        <v>9580</v>
      </c>
      <c r="U107" s="29">
        <f t="shared" si="25"/>
        <v>54.43181818181818</v>
      </c>
      <c r="V107" s="24">
        <v>2780</v>
      </c>
      <c r="W107" s="30">
        <f t="shared" si="13"/>
        <v>15.795454545454545</v>
      </c>
      <c r="X107" s="31">
        <f t="shared" si="14"/>
        <v>0.29018789144050106</v>
      </c>
      <c r="Y107" s="25">
        <v>461</v>
      </c>
      <c r="Z107" s="25">
        <v>1765</v>
      </c>
      <c r="AA107" s="32" t="s">
        <v>145</v>
      </c>
      <c r="AB107" s="32" t="s">
        <v>145</v>
      </c>
      <c r="AC107" s="32" t="s">
        <v>145</v>
      </c>
      <c r="AD107" s="25">
        <v>217</v>
      </c>
      <c r="AE107" s="25">
        <v>91</v>
      </c>
      <c r="AF107" s="25">
        <v>436</v>
      </c>
      <c r="AG107" s="25">
        <v>202</v>
      </c>
      <c r="AH107" s="33">
        <f t="shared" si="15"/>
        <v>1.1477272727272727</v>
      </c>
      <c r="AI107" s="34">
        <v>96.4</v>
      </c>
      <c r="AJ107" s="24">
        <v>4</v>
      </c>
      <c r="AK107" s="35">
        <f t="shared" si="16"/>
        <v>22.727272727272727</v>
      </c>
      <c r="AL107" s="25">
        <v>4115</v>
      </c>
      <c r="AM107" s="48" t="s">
        <v>145</v>
      </c>
      <c r="AN107" s="36" t="str">
        <f t="shared" si="26"/>
        <v>n.d.</v>
      </c>
      <c r="AO107" s="37">
        <v>4115</v>
      </c>
    </row>
    <row r="108" spans="1:41" ht="13.8" x14ac:dyDescent="0.25">
      <c r="A108" s="14" t="s">
        <v>125</v>
      </c>
      <c r="B108" s="15">
        <v>820</v>
      </c>
      <c r="C108" s="16">
        <v>1</v>
      </c>
      <c r="D108" s="17" t="s">
        <v>254</v>
      </c>
      <c r="E108" s="18" t="s">
        <v>7</v>
      </c>
      <c r="F108" s="19">
        <v>1250</v>
      </c>
      <c r="G108" s="20">
        <v>2</v>
      </c>
      <c r="H108" s="19">
        <v>2400</v>
      </c>
      <c r="I108" s="19">
        <f t="shared" si="18"/>
        <v>1.3186813186813187</v>
      </c>
      <c r="J108" s="21">
        <f t="shared" si="19"/>
        <v>621.83333333333337</v>
      </c>
      <c r="K108" s="22">
        <v>12</v>
      </c>
      <c r="L108" s="19">
        <v>142</v>
      </c>
      <c r="M108" s="23">
        <f t="shared" si="20"/>
        <v>7.8021978021978022E-2</v>
      </c>
      <c r="N108" s="24">
        <v>13834</v>
      </c>
      <c r="O108" s="22">
        <v>30</v>
      </c>
      <c r="P108" s="25">
        <v>947</v>
      </c>
      <c r="Q108" s="24">
        <f t="shared" si="21"/>
        <v>14811</v>
      </c>
      <c r="R108" s="26">
        <v>0</v>
      </c>
      <c r="S108" s="27">
        <v>14811</v>
      </c>
      <c r="T108" s="28">
        <f t="shared" si="22"/>
        <v>14811</v>
      </c>
      <c r="U108" s="29">
        <f t="shared" si="25"/>
        <v>18.06219512195122</v>
      </c>
      <c r="V108" s="24">
        <v>9042</v>
      </c>
      <c r="W108" s="30">
        <f t="shared" si="13"/>
        <v>11.026829268292683</v>
      </c>
      <c r="X108" s="31">
        <f t="shared" si="14"/>
        <v>0.61049220174194851</v>
      </c>
      <c r="Y108" s="25">
        <v>1550</v>
      </c>
      <c r="Z108" s="25">
        <v>3603</v>
      </c>
      <c r="AA108" s="25">
        <v>1742</v>
      </c>
      <c r="AB108" s="25">
        <v>7526</v>
      </c>
      <c r="AC108" s="25">
        <v>918</v>
      </c>
      <c r="AD108" s="25">
        <v>795</v>
      </c>
      <c r="AE108" s="25">
        <v>213</v>
      </c>
      <c r="AF108" s="25">
        <v>214</v>
      </c>
      <c r="AG108" s="25">
        <v>306</v>
      </c>
      <c r="AH108" s="33">
        <f t="shared" si="15"/>
        <v>0.37317073170731707</v>
      </c>
      <c r="AI108" s="34">
        <v>149.80000000000001</v>
      </c>
      <c r="AJ108" s="24">
        <v>6</v>
      </c>
      <c r="AK108" s="35">
        <f t="shared" si="16"/>
        <v>7.3170731707317076</v>
      </c>
      <c r="AL108" s="25">
        <v>930</v>
      </c>
      <c r="AM108" s="19">
        <v>465</v>
      </c>
      <c r="AN108" s="36">
        <f t="shared" si="26"/>
        <v>6.2E-2</v>
      </c>
      <c r="AO108" s="37">
        <v>930</v>
      </c>
    </row>
    <row r="109" spans="1:41" ht="13.8" x14ac:dyDescent="0.25">
      <c r="A109" s="14" t="s">
        <v>124</v>
      </c>
      <c r="B109" s="15">
        <v>7953</v>
      </c>
      <c r="C109" s="16">
        <v>1</v>
      </c>
      <c r="D109" s="17" t="s">
        <v>249</v>
      </c>
      <c r="E109" s="18" t="s">
        <v>7</v>
      </c>
      <c r="F109" s="19">
        <v>2500</v>
      </c>
      <c r="G109" s="20">
        <v>9</v>
      </c>
      <c r="H109" s="19">
        <v>8204</v>
      </c>
      <c r="I109" s="19">
        <f t="shared" si="18"/>
        <v>4.5076923076923077</v>
      </c>
      <c r="J109" s="21">
        <f t="shared" si="19"/>
        <v>1764.3174061433447</v>
      </c>
      <c r="K109" s="22">
        <v>28</v>
      </c>
      <c r="L109" s="19">
        <v>2125</v>
      </c>
      <c r="M109" s="23">
        <f t="shared" si="20"/>
        <v>1.1675824175824177</v>
      </c>
      <c r="N109" s="24">
        <v>17716</v>
      </c>
      <c r="O109" s="22">
        <v>50</v>
      </c>
      <c r="P109" s="25">
        <v>4008</v>
      </c>
      <c r="Q109" s="24">
        <f t="shared" si="21"/>
        <v>21774</v>
      </c>
      <c r="R109" s="25">
        <v>22</v>
      </c>
      <c r="S109" s="27">
        <v>21796</v>
      </c>
      <c r="T109" s="28">
        <f t="shared" si="22"/>
        <v>21796</v>
      </c>
      <c r="U109" s="29">
        <f t="shared" si="25"/>
        <v>2.7406010310574627</v>
      </c>
      <c r="V109" s="24">
        <v>51499</v>
      </c>
      <c r="W109" s="30">
        <f t="shared" si="13"/>
        <v>6.4754180812272102</v>
      </c>
      <c r="X109" s="31">
        <f t="shared" si="14"/>
        <v>2.362772985868967</v>
      </c>
      <c r="Y109" s="25">
        <v>7957</v>
      </c>
      <c r="Z109" s="25">
        <v>8174</v>
      </c>
      <c r="AA109" s="25">
        <v>4042</v>
      </c>
      <c r="AB109" s="25">
        <v>23500</v>
      </c>
      <c r="AC109" s="25">
        <v>21225</v>
      </c>
      <c r="AD109" s="25">
        <v>16340</v>
      </c>
      <c r="AE109" s="25">
        <v>438</v>
      </c>
      <c r="AF109" s="25">
        <v>1220</v>
      </c>
      <c r="AG109" s="25">
        <v>1759</v>
      </c>
      <c r="AH109" s="33">
        <f t="shared" si="15"/>
        <v>0.2211743995976361</v>
      </c>
      <c r="AI109" s="34">
        <v>810</v>
      </c>
      <c r="AJ109" s="24">
        <v>15</v>
      </c>
      <c r="AK109" s="35">
        <f t="shared" si="16"/>
        <v>1.8860807242549982</v>
      </c>
      <c r="AL109" s="25">
        <v>8120</v>
      </c>
      <c r="AM109" s="19">
        <v>8525</v>
      </c>
      <c r="AN109" s="36">
        <f t="shared" si="26"/>
        <v>0.22733333333333333</v>
      </c>
      <c r="AO109" s="37">
        <v>7850</v>
      </c>
    </row>
    <row r="110" spans="1:41" ht="13.8" x14ac:dyDescent="0.25">
      <c r="A110" s="14" t="s">
        <v>123</v>
      </c>
      <c r="B110" s="15">
        <v>220</v>
      </c>
      <c r="C110" s="16">
        <v>1</v>
      </c>
      <c r="D110" s="17" t="s">
        <v>252</v>
      </c>
      <c r="E110" s="18"/>
      <c r="F110" s="19">
        <v>750</v>
      </c>
      <c r="G110" s="20">
        <v>1</v>
      </c>
      <c r="H110" s="19">
        <v>750</v>
      </c>
      <c r="I110" s="19">
        <f t="shared" si="18"/>
        <v>0.41208791208791207</v>
      </c>
      <c r="J110" s="21">
        <f t="shared" si="19"/>
        <v>533.86666666666667</v>
      </c>
      <c r="K110" s="22">
        <v>50</v>
      </c>
      <c r="L110" s="19">
        <v>996.5</v>
      </c>
      <c r="M110" s="23">
        <f t="shared" si="20"/>
        <v>0.54752747252747258</v>
      </c>
      <c r="N110" s="24">
        <v>7248</v>
      </c>
      <c r="O110" s="22">
        <v>0</v>
      </c>
      <c r="P110" s="25">
        <v>1010</v>
      </c>
      <c r="Q110" s="24">
        <f t="shared" si="21"/>
        <v>8258</v>
      </c>
      <c r="R110" s="25">
        <v>0</v>
      </c>
      <c r="S110" s="27">
        <v>8258</v>
      </c>
      <c r="T110" s="28">
        <f t="shared" si="22"/>
        <v>8258</v>
      </c>
      <c r="U110" s="29">
        <f t="shared" si="25"/>
        <v>37.536363636363639</v>
      </c>
      <c r="V110" s="24">
        <v>2702</v>
      </c>
      <c r="W110" s="30">
        <f t="shared" si="13"/>
        <v>12.281818181818181</v>
      </c>
      <c r="X110" s="31">
        <f t="shared" si="14"/>
        <v>0.3271978687333495</v>
      </c>
      <c r="Y110" s="25">
        <v>777</v>
      </c>
      <c r="Z110" s="25">
        <v>2240</v>
      </c>
      <c r="AA110" s="25">
        <v>0</v>
      </c>
      <c r="AB110" s="25">
        <v>2953</v>
      </c>
      <c r="AC110" s="25">
        <v>1595</v>
      </c>
      <c r="AD110" s="25">
        <v>379</v>
      </c>
      <c r="AE110" s="25">
        <v>14</v>
      </c>
      <c r="AF110" s="25">
        <v>351</v>
      </c>
      <c r="AG110" s="25">
        <v>98</v>
      </c>
      <c r="AH110" s="33">
        <f t="shared" si="15"/>
        <v>0.44545454545454544</v>
      </c>
      <c r="AI110" s="34">
        <v>118.4</v>
      </c>
      <c r="AJ110" s="24">
        <v>3</v>
      </c>
      <c r="AK110" s="35">
        <f t="shared" si="16"/>
        <v>13.636363636363637</v>
      </c>
      <c r="AL110" s="25">
        <v>169</v>
      </c>
      <c r="AM110" s="19">
        <v>147</v>
      </c>
      <c r="AN110" s="36">
        <f t="shared" si="26"/>
        <v>6.5333333333333327E-2</v>
      </c>
      <c r="AO110" s="37">
        <v>169</v>
      </c>
    </row>
    <row r="111" spans="1:41" ht="13.8" x14ac:dyDescent="0.25">
      <c r="A111" s="14" t="s">
        <v>122</v>
      </c>
      <c r="B111" s="15">
        <v>457</v>
      </c>
      <c r="C111" s="16">
        <v>1</v>
      </c>
      <c r="D111" s="17" t="s">
        <v>252</v>
      </c>
      <c r="E111" s="18">
        <v>1</v>
      </c>
      <c r="F111" s="19">
        <v>1080</v>
      </c>
      <c r="G111" s="20">
        <v>1</v>
      </c>
      <c r="H111" s="19">
        <v>929</v>
      </c>
      <c r="I111" s="19">
        <f t="shared" si="18"/>
        <v>0.5104395604395604</v>
      </c>
      <c r="J111" s="21">
        <f t="shared" si="19"/>
        <v>895.30678148546826</v>
      </c>
      <c r="K111" s="22">
        <v>60</v>
      </c>
      <c r="L111" s="19">
        <v>712</v>
      </c>
      <c r="M111" s="23">
        <f t="shared" si="20"/>
        <v>0.39120879120879121</v>
      </c>
      <c r="N111" s="24">
        <v>8245</v>
      </c>
      <c r="O111" s="22">
        <v>44</v>
      </c>
      <c r="P111" s="25">
        <v>526</v>
      </c>
      <c r="Q111" s="24">
        <f t="shared" si="21"/>
        <v>8815</v>
      </c>
      <c r="R111" s="25">
        <v>0</v>
      </c>
      <c r="S111" s="27">
        <v>8815</v>
      </c>
      <c r="T111" s="28">
        <f t="shared" si="22"/>
        <v>8815</v>
      </c>
      <c r="U111" s="29">
        <f t="shared" si="25"/>
        <v>19.288840262582056</v>
      </c>
      <c r="V111" s="24">
        <v>11183</v>
      </c>
      <c r="W111" s="30">
        <f t="shared" si="13"/>
        <v>24.470459518599561</v>
      </c>
      <c r="X111" s="31">
        <f t="shared" si="14"/>
        <v>1.2686330119115146</v>
      </c>
      <c r="Y111" s="25">
        <v>2892</v>
      </c>
      <c r="Z111" s="25">
        <v>3080</v>
      </c>
      <c r="AA111" s="25">
        <v>519</v>
      </c>
      <c r="AB111" s="25">
        <v>9440</v>
      </c>
      <c r="AC111" s="25">
        <v>1484</v>
      </c>
      <c r="AD111" s="25">
        <v>2250</v>
      </c>
      <c r="AE111" s="25">
        <v>429</v>
      </c>
      <c r="AF111" s="25">
        <v>5853</v>
      </c>
      <c r="AG111" s="25">
        <v>310</v>
      </c>
      <c r="AH111" s="33">
        <f t="shared" si="15"/>
        <v>0.6783369803063457</v>
      </c>
      <c r="AI111" s="34">
        <v>9234</v>
      </c>
      <c r="AJ111" s="24">
        <v>6</v>
      </c>
      <c r="AK111" s="35">
        <f t="shared" si="16"/>
        <v>13.12910284463895</v>
      </c>
      <c r="AL111" s="25">
        <v>720</v>
      </c>
      <c r="AM111" s="19">
        <v>216</v>
      </c>
      <c r="AN111" s="36">
        <f t="shared" si="26"/>
        <v>3.3333333333333333E-2</v>
      </c>
      <c r="AO111" s="37">
        <v>680</v>
      </c>
    </row>
    <row r="112" spans="1:41" ht="13.8" x14ac:dyDescent="0.25">
      <c r="A112" s="14" t="s">
        <v>121</v>
      </c>
      <c r="B112" s="15">
        <v>1162</v>
      </c>
      <c r="C112" s="16">
        <v>1</v>
      </c>
      <c r="D112" s="17" t="s">
        <v>247</v>
      </c>
      <c r="E112" s="18" t="s">
        <v>7</v>
      </c>
      <c r="F112" s="19">
        <v>1560</v>
      </c>
      <c r="G112" s="20">
        <v>5</v>
      </c>
      <c r="H112" s="19">
        <v>2432</v>
      </c>
      <c r="I112" s="19">
        <f t="shared" si="18"/>
        <v>1.3362637362637362</v>
      </c>
      <c r="J112" s="21">
        <f t="shared" si="19"/>
        <v>869.58881578947376</v>
      </c>
      <c r="K112" s="22">
        <v>16</v>
      </c>
      <c r="L112" s="19">
        <v>390.5</v>
      </c>
      <c r="M112" s="23">
        <f t="shared" si="20"/>
        <v>0.21456043956043955</v>
      </c>
      <c r="N112" s="24">
        <v>9938</v>
      </c>
      <c r="O112" s="22">
        <v>0</v>
      </c>
      <c r="P112" s="25">
        <v>746</v>
      </c>
      <c r="Q112" s="24">
        <f t="shared" si="21"/>
        <v>10684</v>
      </c>
      <c r="R112" s="26">
        <v>0</v>
      </c>
      <c r="S112" s="27">
        <v>10684</v>
      </c>
      <c r="T112" s="28">
        <f t="shared" si="22"/>
        <v>10684</v>
      </c>
      <c r="U112" s="29">
        <f t="shared" si="25"/>
        <v>9.194492254733218</v>
      </c>
      <c r="V112" s="24">
        <v>1573</v>
      </c>
      <c r="W112" s="30">
        <f t="shared" si="13"/>
        <v>1.3537005163511187</v>
      </c>
      <c r="X112" s="31">
        <f t="shared" si="14"/>
        <v>0.14722950205915389</v>
      </c>
      <c r="Y112" s="25">
        <v>1232</v>
      </c>
      <c r="Z112" s="25">
        <v>1405</v>
      </c>
      <c r="AA112" s="25">
        <v>50</v>
      </c>
      <c r="AB112" s="25">
        <v>4092</v>
      </c>
      <c r="AC112" s="25">
        <v>4605</v>
      </c>
      <c r="AD112" s="25">
        <v>1000</v>
      </c>
      <c r="AE112" s="25">
        <v>157</v>
      </c>
      <c r="AF112" s="25">
        <v>948</v>
      </c>
      <c r="AG112" s="25">
        <v>171</v>
      </c>
      <c r="AH112" s="33">
        <f t="shared" si="15"/>
        <v>0.14716006884681584</v>
      </c>
      <c r="AI112" s="34">
        <v>116</v>
      </c>
      <c r="AJ112" s="24">
        <v>0</v>
      </c>
      <c r="AK112" s="35">
        <f t="shared" si="16"/>
        <v>0</v>
      </c>
      <c r="AL112" s="25">
        <v>0</v>
      </c>
      <c r="AM112" s="19">
        <v>0</v>
      </c>
      <c r="AN112" s="36">
        <v>0</v>
      </c>
      <c r="AO112" s="37">
        <v>0</v>
      </c>
    </row>
    <row r="113" spans="1:41" ht="13.8" x14ac:dyDescent="0.25">
      <c r="A113" s="14" t="s">
        <v>120</v>
      </c>
      <c r="B113" s="15">
        <v>4584</v>
      </c>
      <c r="C113" s="16">
        <v>1</v>
      </c>
      <c r="D113" s="17" t="s">
        <v>248</v>
      </c>
      <c r="E113" s="18" t="s">
        <v>7</v>
      </c>
      <c r="F113" s="19">
        <v>2700</v>
      </c>
      <c r="G113" s="20">
        <v>6</v>
      </c>
      <c r="H113" s="19">
        <v>4924.5</v>
      </c>
      <c r="I113" s="19">
        <f t="shared" si="18"/>
        <v>2.7057692307692309</v>
      </c>
      <c r="J113" s="21">
        <f t="shared" si="19"/>
        <v>1694.1577825159914</v>
      </c>
      <c r="K113" s="22">
        <v>48</v>
      </c>
      <c r="L113" s="19">
        <v>359.75</v>
      </c>
      <c r="M113" s="23">
        <f t="shared" si="20"/>
        <v>0.19766483516483516</v>
      </c>
      <c r="N113" s="24">
        <v>15283</v>
      </c>
      <c r="O113" s="22">
        <v>39</v>
      </c>
      <c r="P113" s="25">
        <v>2016</v>
      </c>
      <c r="Q113" s="24">
        <f t="shared" si="21"/>
        <v>17338</v>
      </c>
      <c r="R113" s="26">
        <v>0</v>
      </c>
      <c r="S113" s="27">
        <v>17338</v>
      </c>
      <c r="T113" s="28">
        <f t="shared" si="22"/>
        <v>17338</v>
      </c>
      <c r="U113" s="29">
        <f t="shared" si="25"/>
        <v>3.7822862129144852</v>
      </c>
      <c r="V113" s="24">
        <v>27291</v>
      </c>
      <c r="W113" s="30">
        <f t="shared" si="13"/>
        <v>5.9535340314136125</v>
      </c>
      <c r="X113" s="31">
        <f t="shared" si="14"/>
        <v>1.5740569846579766</v>
      </c>
      <c r="Y113" s="25">
        <v>7417</v>
      </c>
      <c r="Z113" s="25">
        <v>4400</v>
      </c>
      <c r="AA113" s="25">
        <v>2050</v>
      </c>
      <c r="AB113" s="25">
        <v>16567</v>
      </c>
      <c r="AC113" s="25">
        <v>8979</v>
      </c>
      <c r="AD113" s="25">
        <v>2950</v>
      </c>
      <c r="AE113" s="25">
        <v>233</v>
      </c>
      <c r="AF113" s="25">
        <v>2714</v>
      </c>
      <c r="AG113" s="25">
        <v>1803</v>
      </c>
      <c r="AH113" s="33">
        <f t="shared" si="15"/>
        <v>0.39332460732984292</v>
      </c>
      <c r="AI113" s="34">
        <v>150</v>
      </c>
      <c r="AJ113" s="24">
        <v>4</v>
      </c>
      <c r="AK113" s="35">
        <f t="shared" si="16"/>
        <v>0.87260034904013961</v>
      </c>
      <c r="AL113" s="25">
        <v>3789</v>
      </c>
      <c r="AM113" s="19">
        <v>3789</v>
      </c>
      <c r="AN113" s="36">
        <f t="shared" ref="AN113:AN152" si="27">IF(AM113="n/a","n/a",(IF(AM113="n.d.","n.d.",AM113/(F113*AJ113))))</f>
        <v>0.35083333333333333</v>
      </c>
      <c r="AO113" s="37">
        <v>3501</v>
      </c>
    </row>
    <row r="114" spans="1:41" ht="13.8" x14ac:dyDescent="0.25">
      <c r="A114" s="14" t="s">
        <v>119</v>
      </c>
      <c r="B114" s="15">
        <v>981</v>
      </c>
      <c r="C114" s="16">
        <v>1</v>
      </c>
      <c r="D114" s="17" t="s">
        <v>249</v>
      </c>
      <c r="E114" s="18">
        <v>1</v>
      </c>
      <c r="F114" s="19">
        <v>1050</v>
      </c>
      <c r="G114" s="20">
        <v>1</v>
      </c>
      <c r="H114" s="19">
        <v>1029</v>
      </c>
      <c r="I114" s="19">
        <f t="shared" si="18"/>
        <v>0.56538461538461537</v>
      </c>
      <c r="J114" s="21">
        <f t="shared" si="19"/>
        <v>1735.1020408163265</v>
      </c>
      <c r="K114" s="22">
        <v>7</v>
      </c>
      <c r="L114" s="19">
        <v>30</v>
      </c>
      <c r="M114" s="23">
        <f t="shared" si="20"/>
        <v>1.6483516483516484E-2</v>
      </c>
      <c r="N114" s="24">
        <v>6467</v>
      </c>
      <c r="O114" s="22">
        <v>5</v>
      </c>
      <c r="P114" s="25">
        <v>997</v>
      </c>
      <c r="Q114" s="24">
        <f t="shared" si="21"/>
        <v>7469</v>
      </c>
      <c r="R114" s="26">
        <v>0</v>
      </c>
      <c r="S114" s="27">
        <v>7469</v>
      </c>
      <c r="T114" s="28">
        <f t="shared" si="22"/>
        <v>7469</v>
      </c>
      <c r="U114" s="29">
        <f t="shared" si="25"/>
        <v>7.6136595310907236</v>
      </c>
      <c r="V114" s="24">
        <v>9588</v>
      </c>
      <c r="W114" s="30">
        <f t="shared" si="13"/>
        <v>9.7737003058103973</v>
      </c>
      <c r="X114" s="31">
        <f t="shared" si="14"/>
        <v>1.2837059847369126</v>
      </c>
      <c r="Y114" s="25">
        <v>1746</v>
      </c>
      <c r="Z114" s="25">
        <v>1248</v>
      </c>
      <c r="AA114" s="25">
        <v>400</v>
      </c>
      <c r="AB114" s="25">
        <v>2240</v>
      </c>
      <c r="AC114" s="25">
        <v>2915</v>
      </c>
      <c r="AD114" s="25">
        <v>250</v>
      </c>
      <c r="AE114" s="25">
        <v>45</v>
      </c>
      <c r="AF114" s="25">
        <v>527</v>
      </c>
      <c r="AG114" s="25">
        <v>383</v>
      </c>
      <c r="AH114" s="33">
        <f t="shared" si="15"/>
        <v>0.39041794087665649</v>
      </c>
      <c r="AI114" s="34">
        <v>167</v>
      </c>
      <c r="AJ114" s="24">
        <v>4</v>
      </c>
      <c r="AK114" s="35">
        <f t="shared" si="16"/>
        <v>4.077471967380224</v>
      </c>
      <c r="AL114" s="25">
        <v>367</v>
      </c>
      <c r="AM114" s="19">
        <v>401</v>
      </c>
      <c r="AN114" s="36">
        <f t="shared" si="27"/>
        <v>9.5476190476190478E-2</v>
      </c>
      <c r="AO114" s="37">
        <v>45</v>
      </c>
    </row>
    <row r="115" spans="1:41" ht="13.8" x14ac:dyDescent="0.25">
      <c r="A115" s="14" t="s">
        <v>118</v>
      </c>
      <c r="B115" s="15">
        <v>967</v>
      </c>
      <c r="C115" s="16">
        <v>1</v>
      </c>
      <c r="D115" s="17" t="s">
        <v>252</v>
      </c>
      <c r="E115" s="18">
        <v>1</v>
      </c>
      <c r="F115" s="19">
        <v>1204.5</v>
      </c>
      <c r="G115" s="20">
        <v>1</v>
      </c>
      <c r="H115" s="19">
        <v>240</v>
      </c>
      <c r="I115" s="19">
        <f t="shared" si="18"/>
        <v>0.13186813186813187</v>
      </c>
      <c r="J115" s="21">
        <f t="shared" si="19"/>
        <v>7333.083333333333</v>
      </c>
      <c r="K115" s="22">
        <v>10</v>
      </c>
      <c r="L115" s="19">
        <v>580</v>
      </c>
      <c r="M115" s="23">
        <f t="shared" si="20"/>
        <v>0.31868131868131866</v>
      </c>
      <c r="N115" s="24">
        <v>9615</v>
      </c>
      <c r="O115" s="22">
        <v>18</v>
      </c>
      <c r="P115" s="25">
        <v>245</v>
      </c>
      <c r="Q115" s="24">
        <f t="shared" si="21"/>
        <v>9878</v>
      </c>
      <c r="R115" s="25">
        <v>0</v>
      </c>
      <c r="S115" s="27">
        <v>9878</v>
      </c>
      <c r="T115" s="28">
        <f t="shared" si="22"/>
        <v>9878</v>
      </c>
      <c r="U115" s="29">
        <f t="shared" si="25"/>
        <v>10.215098241985523</v>
      </c>
      <c r="V115" s="24">
        <v>17482</v>
      </c>
      <c r="W115" s="30">
        <f t="shared" si="13"/>
        <v>18.078593588417785</v>
      </c>
      <c r="X115" s="31">
        <f t="shared" si="14"/>
        <v>1.7697914557602754</v>
      </c>
      <c r="Y115" s="25">
        <v>1696</v>
      </c>
      <c r="Z115" s="25">
        <v>3168</v>
      </c>
      <c r="AA115" s="25">
        <v>10000</v>
      </c>
      <c r="AB115" s="25">
        <v>17120</v>
      </c>
      <c r="AC115" s="25">
        <v>1065</v>
      </c>
      <c r="AD115" s="25">
        <v>2086</v>
      </c>
      <c r="AE115" s="25">
        <v>8</v>
      </c>
      <c r="AF115" s="25">
        <v>726</v>
      </c>
      <c r="AG115" s="25">
        <v>772</v>
      </c>
      <c r="AH115" s="33">
        <f t="shared" si="15"/>
        <v>0.79834539813857286</v>
      </c>
      <c r="AI115" s="34">
        <v>129.30000000000001</v>
      </c>
      <c r="AJ115" s="24">
        <v>3</v>
      </c>
      <c r="AK115" s="35">
        <f t="shared" si="16"/>
        <v>3.1023784901758016</v>
      </c>
      <c r="AL115" s="25">
        <v>0</v>
      </c>
      <c r="AM115" s="19">
        <v>100</v>
      </c>
      <c r="AN115" s="36">
        <f t="shared" si="27"/>
        <v>2.7674000276740003E-2</v>
      </c>
      <c r="AO115" s="351" t="s">
        <v>145</v>
      </c>
    </row>
    <row r="116" spans="1:41" ht="13.8" x14ac:dyDescent="0.25">
      <c r="A116" s="14" t="s">
        <v>117</v>
      </c>
      <c r="B116" s="15">
        <v>12220</v>
      </c>
      <c r="C116" s="16">
        <v>2</v>
      </c>
      <c r="D116" s="17" t="s">
        <v>252</v>
      </c>
      <c r="E116" s="18">
        <v>1</v>
      </c>
      <c r="F116" s="19">
        <v>4638</v>
      </c>
      <c r="G116" s="39">
        <v>11</v>
      </c>
      <c r="H116" s="19">
        <v>15500</v>
      </c>
      <c r="I116" s="19">
        <f t="shared" si="18"/>
        <v>8.5164835164835164</v>
      </c>
      <c r="J116" s="21">
        <f t="shared" si="19"/>
        <v>1434.8645161290324</v>
      </c>
      <c r="K116" s="22">
        <v>10</v>
      </c>
      <c r="L116" s="19">
        <v>712.5</v>
      </c>
      <c r="M116" s="23">
        <f t="shared" si="20"/>
        <v>0.39148351648351648</v>
      </c>
      <c r="N116" s="24">
        <v>55547</v>
      </c>
      <c r="O116" s="22">
        <v>40</v>
      </c>
      <c r="P116" s="25">
        <v>3257</v>
      </c>
      <c r="Q116" s="24">
        <f t="shared" si="21"/>
        <v>58844</v>
      </c>
      <c r="R116" s="25">
        <v>8</v>
      </c>
      <c r="S116" s="27">
        <v>58852</v>
      </c>
      <c r="T116" s="28">
        <f t="shared" si="22"/>
        <v>58852</v>
      </c>
      <c r="U116" s="29">
        <f t="shared" si="25"/>
        <v>4.8160392798690674</v>
      </c>
      <c r="V116" s="24">
        <v>45911</v>
      </c>
      <c r="W116" s="30">
        <f t="shared" si="13"/>
        <v>3.7570376432078558</v>
      </c>
      <c r="X116" s="31">
        <f t="shared" si="14"/>
        <v>0.7801094270373139</v>
      </c>
      <c r="Y116" s="25">
        <v>6378</v>
      </c>
      <c r="Z116" s="25">
        <v>6821</v>
      </c>
      <c r="AA116" s="25">
        <v>21017</v>
      </c>
      <c r="AB116" s="25">
        <v>38010</v>
      </c>
      <c r="AC116" s="25">
        <v>15772</v>
      </c>
      <c r="AD116" s="25">
        <v>4251</v>
      </c>
      <c r="AE116" s="25">
        <v>1469</v>
      </c>
      <c r="AF116" s="25">
        <v>9062</v>
      </c>
      <c r="AG116" s="25">
        <v>2807</v>
      </c>
      <c r="AH116" s="33">
        <f t="shared" si="15"/>
        <v>0.22970540098199674</v>
      </c>
      <c r="AI116" s="19">
        <v>1350</v>
      </c>
      <c r="AJ116" s="24">
        <v>20</v>
      </c>
      <c r="AK116" s="35">
        <f t="shared" si="16"/>
        <v>1.6366612111292962</v>
      </c>
      <c r="AL116" s="25">
        <v>27563</v>
      </c>
      <c r="AM116" s="19">
        <v>7219.25</v>
      </c>
      <c r="AN116" s="36">
        <f t="shared" si="27"/>
        <v>7.7827188443294518E-2</v>
      </c>
      <c r="AO116" s="37">
        <v>7521</v>
      </c>
    </row>
    <row r="117" spans="1:41" ht="13.8" x14ac:dyDescent="0.25">
      <c r="A117" s="14" t="s">
        <v>116</v>
      </c>
      <c r="B117" s="15">
        <v>10260</v>
      </c>
      <c r="C117" s="16">
        <v>3</v>
      </c>
      <c r="D117" s="17" t="s">
        <v>248</v>
      </c>
      <c r="E117" s="18">
        <v>1</v>
      </c>
      <c r="F117" s="19">
        <v>2834</v>
      </c>
      <c r="G117" s="39">
        <v>5</v>
      </c>
      <c r="H117" s="19">
        <v>1972.75</v>
      </c>
      <c r="I117" s="19">
        <f t="shared" si="18"/>
        <v>1.0839285714285714</v>
      </c>
      <c r="J117" s="21">
        <f t="shared" si="19"/>
        <v>9465.5683690280075</v>
      </c>
      <c r="K117" s="22">
        <v>79</v>
      </c>
      <c r="L117" s="19">
        <v>2157.5</v>
      </c>
      <c r="M117" s="23">
        <f t="shared" si="20"/>
        <v>1.1854395604395604</v>
      </c>
      <c r="N117" s="24">
        <v>20459</v>
      </c>
      <c r="O117" s="22">
        <v>34</v>
      </c>
      <c r="P117" s="25">
        <v>3320</v>
      </c>
      <c r="Q117" s="24">
        <f t="shared" si="21"/>
        <v>23813</v>
      </c>
      <c r="R117" s="25">
        <v>58</v>
      </c>
      <c r="S117" s="27">
        <v>23871</v>
      </c>
      <c r="T117" s="28">
        <f t="shared" si="22"/>
        <v>23871</v>
      </c>
      <c r="U117" s="29">
        <f t="shared" si="25"/>
        <v>2.3266081871345028</v>
      </c>
      <c r="V117" s="24">
        <v>17619</v>
      </c>
      <c r="W117" s="30">
        <f t="shared" si="13"/>
        <v>1.7172514619883041</v>
      </c>
      <c r="X117" s="31">
        <f t="shared" si="14"/>
        <v>0.73809224582128941</v>
      </c>
      <c r="Y117" s="25">
        <v>8755</v>
      </c>
      <c r="Z117" s="25">
        <v>8009</v>
      </c>
      <c r="AA117" s="25">
        <v>52</v>
      </c>
      <c r="AB117" s="25">
        <v>13975</v>
      </c>
      <c r="AC117" s="25">
        <v>3755</v>
      </c>
      <c r="AD117" s="25">
        <v>850</v>
      </c>
      <c r="AE117" s="25">
        <v>395</v>
      </c>
      <c r="AF117" s="25">
        <v>2290</v>
      </c>
      <c r="AG117" s="25">
        <v>979</v>
      </c>
      <c r="AH117" s="33">
        <f t="shared" si="15"/>
        <v>9.5419103313840153E-2</v>
      </c>
      <c r="AI117" s="19">
        <v>805</v>
      </c>
      <c r="AJ117" s="24">
        <v>20</v>
      </c>
      <c r="AK117" s="35">
        <f t="shared" si="16"/>
        <v>1.9493177387914229</v>
      </c>
      <c r="AL117" s="25">
        <v>1947.5</v>
      </c>
      <c r="AM117" s="19">
        <v>2397.5</v>
      </c>
      <c r="AN117" s="36">
        <f t="shared" si="27"/>
        <v>4.2298870853916724E-2</v>
      </c>
      <c r="AO117" s="37">
        <v>1976</v>
      </c>
    </row>
    <row r="118" spans="1:41" ht="13.8" x14ac:dyDescent="0.25">
      <c r="A118" s="14" t="s">
        <v>115</v>
      </c>
      <c r="B118" s="15">
        <v>12728</v>
      </c>
      <c r="C118" s="16">
        <v>1</v>
      </c>
      <c r="D118" s="17" t="s">
        <v>249</v>
      </c>
      <c r="E118" s="18" t="s">
        <v>7</v>
      </c>
      <c r="F118" s="19">
        <v>2030</v>
      </c>
      <c r="G118" s="20">
        <v>11</v>
      </c>
      <c r="H118" s="19">
        <v>12751.11</v>
      </c>
      <c r="I118" s="19">
        <f t="shared" si="18"/>
        <v>7.006104395604396</v>
      </c>
      <c r="J118" s="21">
        <f t="shared" si="19"/>
        <v>1816.7014479523743</v>
      </c>
      <c r="K118" s="22">
        <v>18</v>
      </c>
      <c r="L118" s="19">
        <v>1641</v>
      </c>
      <c r="M118" s="23">
        <f t="shared" si="20"/>
        <v>0.90164835164835166</v>
      </c>
      <c r="N118" s="24">
        <v>45584</v>
      </c>
      <c r="O118" s="49" t="s">
        <v>145</v>
      </c>
      <c r="P118" s="25">
        <v>6800</v>
      </c>
      <c r="Q118" s="24">
        <f t="shared" si="21"/>
        <v>52384</v>
      </c>
      <c r="R118" s="25">
        <v>32</v>
      </c>
      <c r="S118" s="27">
        <v>52416</v>
      </c>
      <c r="T118" s="28">
        <f t="shared" si="22"/>
        <v>52416</v>
      </c>
      <c r="U118" s="29">
        <f t="shared" si="25"/>
        <v>4.118164676304211</v>
      </c>
      <c r="V118" s="24">
        <v>107784</v>
      </c>
      <c r="W118" s="30">
        <f t="shared" si="13"/>
        <v>8.4682589566310504</v>
      </c>
      <c r="X118" s="31">
        <f t="shared" si="14"/>
        <v>2.0563186813186811</v>
      </c>
      <c r="Y118" s="25">
        <v>23223</v>
      </c>
      <c r="Z118" s="25">
        <v>17673</v>
      </c>
      <c r="AA118" s="25">
        <v>11866</v>
      </c>
      <c r="AB118" s="25">
        <v>62920</v>
      </c>
      <c r="AC118" s="25">
        <v>39265</v>
      </c>
      <c r="AD118" s="25">
        <v>25195</v>
      </c>
      <c r="AE118" s="25">
        <v>350</v>
      </c>
      <c r="AF118" s="25">
        <v>8244</v>
      </c>
      <c r="AG118" s="25">
        <v>2804</v>
      </c>
      <c r="AH118" s="33">
        <f t="shared" si="15"/>
        <v>0.22030169704588309</v>
      </c>
      <c r="AI118" s="34">
        <v>900</v>
      </c>
      <c r="AJ118" s="24">
        <v>19</v>
      </c>
      <c r="AK118" s="35">
        <f t="shared" si="16"/>
        <v>1.492771841609051</v>
      </c>
      <c r="AL118" s="25">
        <v>12849</v>
      </c>
      <c r="AM118" s="19">
        <v>7995.53</v>
      </c>
      <c r="AN118" s="36">
        <f t="shared" si="27"/>
        <v>0.20729919626652837</v>
      </c>
      <c r="AO118" s="37">
        <v>12849</v>
      </c>
    </row>
    <row r="119" spans="1:41" ht="13.8" x14ac:dyDescent="0.25">
      <c r="A119" s="14" t="s">
        <v>114</v>
      </c>
      <c r="B119" s="15">
        <v>1753</v>
      </c>
      <c r="C119" s="16">
        <v>1</v>
      </c>
      <c r="D119" s="38" t="s">
        <v>252</v>
      </c>
      <c r="E119" s="18">
        <v>1</v>
      </c>
      <c r="F119" s="19">
        <v>1804</v>
      </c>
      <c r="G119" s="20">
        <v>5</v>
      </c>
      <c r="H119" s="19">
        <v>2021</v>
      </c>
      <c r="I119" s="19">
        <f t="shared" si="18"/>
        <v>1.1104395604395605</v>
      </c>
      <c r="J119" s="21">
        <f t="shared" si="19"/>
        <v>1578.6541316180108</v>
      </c>
      <c r="K119" s="22">
        <v>7</v>
      </c>
      <c r="L119" s="19">
        <v>650</v>
      </c>
      <c r="M119" s="23">
        <f t="shared" si="20"/>
        <v>0.35714285714285715</v>
      </c>
      <c r="N119" s="24">
        <v>12508</v>
      </c>
      <c r="O119" s="22">
        <v>37</v>
      </c>
      <c r="P119" s="25">
        <v>561</v>
      </c>
      <c r="Q119" s="24">
        <f t="shared" si="21"/>
        <v>13106</v>
      </c>
      <c r="R119" s="25">
        <v>0</v>
      </c>
      <c r="S119" s="27">
        <v>13106</v>
      </c>
      <c r="T119" s="28">
        <f t="shared" si="22"/>
        <v>13106</v>
      </c>
      <c r="U119" s="29">
        <f t="shared" si="25"/>
        <v>7.476326297775242</v>
      </c>
      <c r="V119" s="24">
        <v>3317</v>
      </c>
      <c r="W119" s="30">
        <f t="shared" si="13"/>
        <v>1.89218482601255</v>
      </c>
      <c r="X119" s="31">
        <f t="shared" si="14"/>
        <v>0.25309018770028996</v>
      </c>
      <c r="Y119" s="25">
        <v>151</v>
      </c>
      <c r="Z119" s="25">
        <v>48</v>
      </c>
      <c r="AA119" s="25">
        <v>1410</v>
      </c>
      <c r="AB119" s="25">
        <v>1128</v>
      </c>
      <c r="AC119" s="25">
        <v>0</v>
      </c>
      <c r="AD119" s="25">
        <v>1550</v>
      </c>
      <c r="AE119" s="25">
        <v>23</v>
      </c>
      <c r="AF119" s="25">
        <v>305</v>
      </c>
      <c r="AG119" s="25">
        <v>170</v>
      </c>
      <c r="AH119" s="33">
        <f t="shared" si="15"/>
        <v>9.6976611523103246E-2</v>
      </c>
      <c r="AI119" s="34">
        <v>221</v>
      </c>
      <c r="AJ119" s="24">
        <v>11</v>
      </c>
      <c r="AK119" s="35">
        <f t="shared" si="16"/>
        <v>6.2749572162007983</v>
      </c>
      <c r="AL119" s="25">
        <v>0</v>
      </c>
      <c r="AM119" s="19">
        <v>0</v>
      </c>
      <c r="AN119" s="36">
        <f t="shared" si="27"/>
        <v>0</v>
      </c>
      <c r="AO119" s="37">
        <v>1800</v>
      </c>
    </row>
    <row r="120" spans="1:41" ht="13.8" x14ac:dyDescent="0.25">
      <c r="A120" s="14" t="s">
        <v>113</v>
      </c>
      <c r="B120" s="15">
        <v>3872</v>
      </c>
      <c r="C120" s="16">
        <v>0</v>
      </c>
      <c r="D120" s="38" t="s">
        <v>252</v>
      </c>
      <c r="E120" s="18" t="s">
        <v>7</v>
      </c>
      <c r="F120" s="41" t="s">
        <v>22</v>
      </c>
      <c r="G120" s="41" t="s">
        <v>22</v>
      </c>
      <c r="H120" s="41" t="s">
        <v>22</v>
      </c>
      <c r="I120" s="23" t="str">
        <f t="shared" si="18"/>
        <v>n/a</v>
      </c>
      <c r="J120" s="21" t="str">
        <f t="shared" si="19"/>
        <v>n/a</v>
      </c>
      <c r="K120" s="41" t="s">
        <v>22</v>
      </c>
      <c r="L120" s="41" t="s">
        <v>22</v>
      </c>
      <c r="M120" s="23" t="str">
        <f t="shared" si="20"/>
        <v>n/a</v>
      </c>
      <c r="N120" s="41" t="s">
        <v>22</v>
      </c>
      <c r="O120" s="42" t="s">
        <v>22</v>
      </c>
      <c r="P120" s="21" t="s">
        <v>22</v>
      </c>
      <c r="Q120" s="21" t="s">
        <v>22</v>
      </c>
      <c r="R120" s="21" t="s">
        <v>22</v>
      </c>
      <c r="S120" s="21" t="s">
        <v>22</v>
      </c>
      <c r="T120" s="21" t="s">
        <v>22</v>
      </c>
      <c r="U120" s="21" t="s">
        <v>22</v>
      </c>
      <c r="V120" s="41" t="s">
        <v>22</v>
      </c>
      <c r="W120" s="30" t="str">
        <f t="shared" si="13"/>
        <v>n/a</v>
      </c>
      <c r="X120" s="31" t="str">
        <f t="shared" si="14"/>
        <v>n/a</v>
      </c>
      <c r="Y120" s="21" t="s">
        <v>22</v>
      </c>
      <c r="Z120" s="21" t="s">
        <v>22</v>
      </c>
      <c r="AA120" s="21" t="s">
        <v>22</v>
      </c>
      <c r="AB120" s="21" t="s">
        <v>22</v>
      </c>
      <c r="AC120" s="43" t="s">
        <v>22</v>
      </c>
      <c r="AD120" s="21" t="s">
        <v>22</v>
      </c>
      <c r="AE120" s="21" t="s">
        <v>22</v>
      </c>
      <c r="AF120" s="21" t="s">
        <v>22</v>
      </c>
      <c r="AG120" s="21" t="s">
        <v>22</v>
      </c>
      <c r="AH120" s="33" t="str">
        <f t="shared" si="15"/>
        <v>n/a</v>
      </c>
      <c r="AI120" s="41" t="s">
        <v>22</v>
      </c>
      <c r="AJ120" s="41" t="s">
        <v>22</v>
      </c>
      <c r="AK120" s="35" t="str">
        <f t="shared" si="16"/>
        <v>n/a</v>
      </c>
      <c r="AL120" s="21" t="s">
        <v>22</v>
      </c>
      <c r="AM120" s="41" t="s">
        <v>22</v>
      </c>
      <c r="AN120" s="36" t="str">
        <f t="shared" si="27"/>
        <v>n/a</v>
      </c>
      <c r="AO120" s="51" t="s">
        <v>22</v>
      </c>
    </row>
    <row r="121" spans="1:41" ht="13.8" x14ac:dyDescent="0.25">
      <c r="A121" s="14" t="s">
        <v>112</v>
      </c>
      <c r="B121" s="15">
        <v>29304</v>
      </c>
      <c r="C121" s="16">
        <v>1</v>
      </c>
      <c r="D121" s="17" t="s">
        <v>248</v>
      </c>
      <c r="E121" s="18" t="s">
        <v>7</v>
      </c>
      <c r="F121" s="19">
        <v>3028</v>
      </c>
      <c r="G121" s="20">
        <v>25</v>
      </c>
      <c r="H121" s="19">
        <v>65462</v>
      </c>
      <c r="I121" s="19">
        <f t="shared" si="18"/>
        <v>35.96813186813187</v>
      </c>
      <c r="J121" s="21">
        <f t="shared" si="19"/>
        <v>814.72121230637617</v>
      </c>
      <c r="K121" s="22">
        <v>5</v>
      </c>
      <c r="L121" s="19">
        <v>115.5</v>
      </c>
      <c r="M121" s="23">
        <f t="shared" si="20"/>
        <v>6.3461538461538458E-2</v>
      </c>
      <c r="N121" s="24">
        <v>58111</v>
      </c>
      <c r="O121" s="22">
        <v>143</v>
      </c>
      <c r="P121" s="25">
        <v>10674</v>
      </c>
      <c r="Q121" s="24">
        <f t="shared" si="21"/>
        <v>68928</v>
      </c>
      <c r="R121" s="25">
        <v>502</v>
      </c>
      <c r="S121" s="27">
        <v>69430</v>
      </c>
      <c r="T121" s="28">
        <f t="shared" si="22"/>
        <v>69430</v>
      </c>
      <c r="U121" s="29">
        <f t="shared" ref="U121:U152" si="28">IF(T121="n/a","n/a",IF(T121="n.d.","n.d.",T121/B121))</f>
        <v>2.3693011193011193</v>
      </c>
      <c r="V121" s="24">
        <v>198205</v>
      </c>
      <c r="W121" s="30">
        <f t="shared" si="13"/>
        <v>6.7637523887523887</v>
      </c>
      <c r="X121" s="31">
        <f t="shared" si="14"/>
        <v>2.8547457871237216</v>
      </c>
      <c r="Y121" s="25">
        <v>39010</v>
      </c>
      <c r="Z121" s="25">
        <v>32204</v>
      </c>
      <c r="AA121" s="25">
        <v>29768</v>
      </c>
      <c r="AB121" s="25">
        <v>128134</v>
      </c>
      <c r="AC121" s="25">
        <v>50789</v>
      </c>
      <c r="AD121" s="25">
        <v>9620</v>
      </c>
      <c r="AE121" s="25">
        <v>1011</v>
      </c>
      <c r="AF121" s="25">
        <v>9323</v>
      </c>
      <c r="AG121" s="25">
        <v>8127</v>
      </c>
      <c r="AH121" s="33">
        <f t="shared" si="15"/>
        <v>0.27733415233415232</v>
      </c>
      <c r="AI121" s="34">
        <v>1681.5</v>
      </c>
      <c r="AJ121" s="24">
        <v>21</v>
      </c>
      <c r="AK121" s="35">
        <f t="shared" si="16"/>
        <v>0.71662571662571661</v>
      </c>
      <c r="AL121" s="25">
        <v>26176</v>
      </c>
      <c r="AM121" s="19">
        <v>52352</v>
      </c>
      <c r="AN121" s="36">
        <f t="shared" si="27"/>
        <v>0.82329999370950491</v>
      </c>
      <c r="AO121" s="37">
        <v>6605</v>
      </c>
    </row>
    <row r="122" spans="1:41" ht="13.8" x14ac:dyDescent="0.25">
      <c r="A122" s="14" t="s">
        <v>111</v>
      </c>
      <c r="B122" s="15">
        <v>13524</v>
      </c>
      <c r="C122" s="16">
        <v>1</v>
      </c>
      <c r="D122" s="17" t="s">
        <v>248</v>
      </c>
      <c r="E122" s="18">
        <v>1</v>
      </c>
      <c r="F122" s="19">
        <v>1787.5</v>
      </c>
      <c r="G122" s="20">
        <v>3</v>
      </c>
      <c r="H122" s="19">
        <v>1612</v>
      </c>
      <c r="I122" s="19">
        <f t="shared" si="18"/>
        <v>0.88571428571428568</v>
      </c>
      <c r="J122" s="21">
        <f t="shared" si="19"/>
        <v>15269.032258064517</v>
      </c>
      <c r="K122" s="22">
        <v>14</v>
      </c>
      <c r="L122" s="19">
        <v>340</v>
      </c>
      <c r="M122" s="23">
        <f t="shared" si="20"/>
        <v>0.18681318681318682</v>
      </c>
      <c r="N122" s="24">
        <v>7364</v>
      </c>
      <c r="O122" s="22">
        <v>26</v>
      </c>
      <c r="P122" s="25">
        <v>1548</v>
      </c>
      <c r="Q122" s="24">
        <f t="shared" si="21"/>
        <v>8938</v>
      </c>
      <c r="R122" s="26">
        <v>0</v>
      </c>
      <c r="S122" s="27">
        <v>8938</v>
      </c>
      <c r="T122" s="28">
        <f t="shared" si="22"/>
        <v>8938</v>
      </c>
      <c r="U122" s="29">
        <f t="shared" si="28"/>
        <v>0.66089914226560187</v>
      </c>
      <c r="V122" s="24">
        <v>6605</v>
      </c>
      <c r="W122" s="30">
        <f t="shared" si="13"/>
        <v>0.48839100857734397</v>
      </c>
      <c r="X122" s="31">
        <f t="shared" si="14"/>
        <v>0.73897963750279705</v>
      </c>
      <c r="Y122" s="25">
        <v>2381</v>
      </c>
      <c r="Z122" s="25">
        <v>2789</v>
      </c>
      <c r="AA122" s="25">
        <v>1100</v>
      </c>
      <c r="AB122" s="25">
        <v>14930</v>
      </c>
      <c r="AC122" s="25">
        <v>2068</v>
      </c>
      <c r="AD122" s="25">
        <v>624</v>
      </c>
      <c r="AE122" s="25">
        <v>120</v>
      </c>
      <c r="AF122" s="25">
        <v>420</v>
      </c>
      <c r="AG122" s="25">
        <v>430</v>
      </c>
      <c r="AH122" s="33">
        <f t="shared" si="15"/>
        <v>3.1795326826382725E-2</v>
      </c>
      <c r="AI122" s="34">
        <v>251</v>
      </c>
      <c r="AJ122" s="24">
        <v>7</v>
      </c>
      <c r="AK122" s="35">
        <f t="shared" si="16"/>
        <v>0.51759834368530022</v>
      </c>
      <c r="AL122" s="25">
        <v>250</v>
      </c>
      <c r="AM122" s="19">
        <v>250</v>
      </c>
      <c r="AN122" s="36">
        <f t="shared" si="27"/>
        <v>1.998001998001998E-2</v>
      </c>
      <c r="AO122" s="37">
        <v>50</v>
      </c>
    </row>
    <row r="123" spans="1:41" ht="13.8" x14ac:dyDescent="0.25">
      <c r="A123" s="14" t="s">
        <v>110</v>
      </c>
      <c r="B123" s="15">
        <v>94804</v>
      </c>
      <c r="C123" s="16">
        <v>3</v>
      </c>
      <c r="D123" s="17" t="s">
        <v>251</v>
      </c>
      <c r="E123" s="18" t="s">
        <v>7</v>
      </c>
      <c r="F123" s="19">
        <v>8131</v>
      </c>
      <c r="G123" s="20">
        <v>117</v>
      </c>
      <c r="H123" s="19">
        <v>122489</v>
      </c>
      <c r="I123" s="19">
        <f t="shared" si="18"/>
        <v>67.301648351648353</v>
      </c>
      <c r="J123" s="21">
        <f t="shared" si="19"/>
        <v>1408.6430618259599</v>
      </c>
      <c r="K123" s="22">
        <v>295</v>
      </c>
      <c r="L123" s="19">
        <v>7322.5</v>
      </c>
      <c r="M123" s="23">
        <f t="shared" si="20"/>
        <v>4.0233516483516487</v>
      </c>
      <c r="N123" s="24">
        <v>204572</v>
      </c>
      <c r="O123" s="22">
        <v>245</v>
      </c>
      <c r="P123" s="25">
        <v>162277</v>
      </c>
      <c r="Q123" s="24">
        <f t="shared" si="21"/>
        <v>367094</v>
      </c>
      <c r="R123" s="25">
        <v>756</v>
      </c>
      <c r="S123" s="27">
        <v>367850</v>
      </c>
      <c r="T123" s="28">
        <f t="shared" si="22"/>
        <v>367850</v>
      </c>
      <c r="U123" s="29">
        <f t="shared" si="28"/>
        <v>3.8801105438589087</v>
      </c>
      <c r="V123" s="24">
        <v>1079299</v>
      </c>
      <c r="W123" s="30">
        <f t="shared" si="13"/>
        <v>11.384530188599637</v>
      </c>
      <c r="X123" s="31">
        <f t="shared" si="14"/>
        <v>2.9340736713334241</v>
      </c>
      <c r="Y123" s="25">
        <v>75344</v>
      </c>
      <c r="Z123" s="25">
        <v>91727</v>
      </c>
      <c r="AA123" s="25">
        <v>129942</v>
      </c>
      <c r="AB123" s="25">
        <v>662791</v>
      </c>
      <c r="AC123" s="25">
        <v>519347</v>
      </c>
      <c r="AD123" s="25">
        <v>58756</v>
      </c>
      <c r="AE123" s="25">
        <v>7183</v>
      </c>
      <c r="AF123" s="25">
        <v>52435</v>
      </c>
      <c r="AG123" s="25">
        <v>21964</v>
      </c>
      <c r="AH123" s="33">
        <f t="shared" si="15"/>
        <v>0.23167798827053712</v>
      </c>
      <c r="AI123" s="34">
        <v>6538</v>
      </c>
      <c r="AJ123" s="24">
        <v>89</v>
      </c>
      <c r="AK123" s="35">
        <f t="shared" si="16"/>
        <v>0.93877895447449478</v>
      </c>
      <c r="AL123" s="25">
        <v>91479</v>
      </c>
      <c r="AM123" s="19">
        <v>59462</v>
      </c>
      <c r="AN123" s="36">
        <f t="shared" si="27"/>
        <v>8.2168535180243737E-2</v>
      </c>
      <c r="AO123" s="37">
        <v>91479</v>
      </c>
    </row>
    <row r="124" spans="1:41" ht="13.8" x14ac:dyDescent="0.25">
      <c r="A124" s="14" t="s">
        <v>109</v>
      </c>
      <c r="B124" s="15">
        <v>725</v>
      </c>
      <c r="C124" s="16">
        <v>1</v>
      </c>
      <c r="D124" s="17" t="s">
        <v>247</v>
      </c>
      <c r="E124" s="18">
        <v>1</v>
      </c>
      <c r="F124" s="19">
        <v>1313</v>
      </c>
      <c r="G124" s="20">
        <v>3</v>
      </c>
      <c r="H124" s="19">
        <v>1008</v>
      </c>
      <c r="I124" s="19">
        <f t="shared" si="18"/>
        <v>0.55384615384615388</v>
      </c>
      <c r="J124" s="21">
        <f t="shared" si="19"/>
        <v>1309.0277777777776</v>
      </c>
      <c r="K124" s="22">
        <v>16</v>
      </c>
      <c r="L124" s="19">
        <v>418.5</v>
      </c>
      <c r="M124" s="23">
        <f t="shared" si="20"/>
        <v>0.22994505494505493</v>
      </c>
      <c r="N124" s="24">
        <v>6269</v>
      </c>
      <c r="O124" s="22">
        <v>16</v>
      </c>
      <c r="P124" s="25">
        <v>444</v>
      </c>
      <c r="Q124" s="24">
        <f t="shared" si="21"/>
        <v>6729</v>
      </c>
      <c r="R124" s="26">
        <v>0</v>
      </c>
      <c r="S124" s="27">
        <v>6729</v>
      </c>
      <c r="T124" s="28">
        <f t="shared" si="22"/>
        <v>6729</v>
      </c>
      <c r="U124" s="29">
        <f t="shared" si="28"/>
        <v>9.2813793103448283</v>
      </c>
      <c r="V124" s="24">
        <v>9966</v>
      </c>
      <c r="W124" s="30">
        <f t="shared" si="13"/>
        <v>13.746206896551724</v>
      </c>
      <c r="X124" s="31">
        <f t="shared" si="14"/>
        <v>1.4810521622826571</v>
      </c>
      <c r="Y124" s="25">
        <v>4671</v>
      </c>
      <c r="Z124" s="25">
        <v>2444</v>
      </c>
      <c r="AA124" s="25">
        <v>3897</v>
      </c>
      <c r="AB124" s="25">
        <v>11934</v>
      </c>
      <c r="AC124" s="25">
        <v>4016</v>
      </c>
      <c r="AD124" s="43" t="s">
        <v>145</v>
      </c>
      <c r="AE124" s="25">
        <v>23</v>
      </c>
      <c r="AF124" s="25">
        <v>503</v>
      </c>
      <c r="AG124" s="25">
        <v>523</v>
      </c>
      <c r="AH124" s="33">
        <f t="shared" si="15"/>
        <v>0.72137931034482761</v>
      </c>
      <c r="AI124" s="34">
        <v>153.69999999999999</v>
      </c>
      <c r="AJ124" s="24">
        <v>4</v>
      </c>
      <c r="AK124" s="35">
        <f t="shared" si="16"/>
        <v>5.5172413793103452</v>
      </c>
      <c r="AL124" s="25">
        <v>982</v>
      </c>
      <c r="AM124" s="19">
        <v>671</v>
      </c>
      <c r="AN124" s="36">
        <f t="shared" si="27"/>
        <v>0.12776085300837775</v>
      </c>
      <c r="AO124" s="37">
        <v>269</v>
      </c>
    </row>
    <row r="125" spans="1:41" ht="13.8" x14ac:dyDescent="0.25">
      <c r="A125" s="14" t="s">
        <v>108</v>
      </c>
      <c r="B125" s="15">
        <v>19740</v>
      </c>
      <c r="C125" s="16">
        <v>1</v>
      </c>
      <c r="D125" s="17" t="s">
        <v>250</v>
      </c>
      <c r="E125" s="18" t="s">
        <v>7</v>
      </c>
      <c r="F125" s="19">
        <v>2939</v>
      </c>
      <c r="G125" s="20">
        <v>12</v>
      </c>
      <c r="H125" s="19">
        <v>20280</v>
      </c>
      <c r="I125" s="19">
        <f t="shared" si="18"/>
        <v>11.142857142857142</v>
      </c>
      <c r="J125" s="21">
        <f t="shared" si="19"/>
        <v>1771.5384615384617</v>
      </c>
      <c r="K125" s="22">
        <v>44</v>
      </c>
      <c r="L125" s="19">
        <v>986.5</v>
      </c>
      <c r="M125" s="23">
        <f t="shared" si="20"/>
        <v>0.54203296703296699</v>
      </c>
      <c r="N125" s="24">
        <v>83729</v>
      </c>
      <c r="O125" s="22">
        <v>192</v>
      </c>
      <c r="P125" s="25">
        <v>7202</v>
      </c>
      <c r="Q125" s="24">
        <f t="shared" si="21"/>
        <v>91123</v>
      </c>
      <c r="R125" s="25">
        <v>36750</v>
      </c>
      <c r="S125" s="27">
        <v>127873</v>
      </c>
      <c r="T125" s="28">
        <f t="shared" si="22"/>
        <v>127873</v>
      </c>
      <c r="U125" s="29">
        <f t="shared" si="28"/>
        <v>6.4778622087132725</v>
      </c>
      <c r="V125" s="24">
        <v>130441</v>
      </c>
      <c r="W125" s="30">
        <f t="shared" si="13"/>
        <v>6.6079533941236068</v>
      </c>
      <c r="X125" s="31">
        <f t="shared" si="14"/>
        <v>1.0200824255315821</v>
      </c>
      <c r="Y125" s="25">
        <v>263</v>
      </c>
      <c r="Z125" s="25">
        <v>0</v>
      </c>
      <c r="AA125" s="25">
        <v>20649</v>
      </c>
      <c r="AB125" s="25">
        <v>57525</v>
      </c>
      <c r="AC125" s="25">
        <v>87590</v>
      </c>
      <c r="AD125" s="25">
        <v>4637</v>
      </c>
      <c r="AE125" s="25">
        <v>161</v>
      </c>
      <c r="AF125" s="25">
        <v>2958</v>
      </c>
      <c r="AG125" s="25">
        <v>14984</v>
      </c>
      <c r="AH125" s="33">
        <f t="shared" si="15"/>
        <v>0.75906788247213774</v>
      </c>
      <c r="AI125" s="34">
        <v>1212.5</v>
      </c>
      <c r="AJ125" s="24">
        <v>19</v>
      </c>
      <c r="AK125" s="35">
        <f t="shared" si="16"/>
        <v>0.96251266464032426</v>
      </c>
      <c r="AL125" s="25">
        <v>18325</v>
      </c>
      <c r="AM125" s="19">
        <v>7056</v>
      </c>
      <c r="AN125" s="36">
        <f t="shared" si="27"/>
        <v>0.12635876864669329</v>
      </c>
      <c r="AO125" s="37">
        <v>6915</v>
      </c>
    </row>
    <row r="126" spans="1:41" ht="13.8" x14ac:dyDescent="0.25">
      <c r="A126" s="14" t="s">
        <v>107</v>
      </c>
      <c r="B126" s="15">
        <v>173</v>
      </c>
      <c r="C126" s="16">
        <v>1</v>
      </c>
      <c r="D126" s="17" t="s">
        <v>251</v>
      </c>
      <c r="E126" s="18" t="s">
        <v>7</v>
      </c>
      <c r="F126" s="19">
        <v>1175</v>
      </c>
      <c r="G126" s="20">
        <v>2</v>
      </c>
      <c r="H126" s="19">
        <v>1500</v>
      </c>
      <c r="I126" s="19">
        <f t="shared" si="18"/>
        <v>0.82417582417582413</v>
      </c>
      <c r="J126" s="21">
        <f t="shared" si="19"/>
        <v>209.90666666666667</v>
      </c>
      <c r="K126" s="22">
        <v>17</v>
      </c>
      <c r="L126" s="19">
        <v>180</v>
      </c>
      <c r="M126" s="23">
        <f t="shared" si="20"/>
        <v>9.8901098901098897E-2</v>
      </c>
      <c r="N126" s="24">
        <v>11860</v>
      </c>
      <c r="O126" s="22">
        <v>10</v>
      </c>
      <c r="P126" s="25">
        <v>1413</v>
      </c>
      <c r="Q126" s="24">
        <f t="shared" si="21"/>
        <v>13283</v>
      </c>
      <c r="R126" s="26">
        <v>0</v>
      </c>
      <c r="S126" s="27">
        <v>13283</v>
      </c>
      <c r="T126" s="28">
        <f t="shared" si="22"/>
        <v>13283</v>
      </c>
      <c r="U126" s="29">
        <f t="shared" si="28"/>
        <v>76.780346820809243</v>
      </c>
      <c r="V126" s="24">
        <v>5776</v>
      </c>
      <c r="W126" s="30">
        <f t="shared" si="13"/>
        <v>33.387283236994222</v>
      </c>
      <c r="X126" s="31">
        <f t="shared" si="14"/>
        <v>0.43484152676353233</v>
      </c>
      <c r="Y126" s="25">
        <v>2339</v>
      </c>
      <c r="Z126" s="25">
        <v>2671</v>
      </c>
      <c r="AA126" s="25">
        <v>400</v>
      </c>
      <c r="AB126" s="25">
        <v>1500</v>
      </c>
      <c r="AC126" s="25">
        <v>1851</v>
      </c>
      <c r="AD126" s="25">
        <v>8000</v>
      </c>
      <c r="AE126" s="25">
        <v>27</v>
      </c>
      <c r="AF126" s="25">
        <v>250</v>
      </c>
      <c r="AG126" s="25">
        <v>224</v>
      </c>
      <c r="AH126" s="33">
        <f t="shared" si="15"/>
        <v>1.2947976878612717</v>
      </c>
      <c r="AI126" s="34">
        <v>139</v>
      </c>
      <c r="AJ126" s="24">
        <v>4</v>
      </c>
      <c r="AK126" s="35">
        <f t="shared" si="16"/>
        <v>23.121387283236995</v>
      </c>
      <c r="AL126" s="25">
        <v>2500</v>
      </c>
      <c r="AM126" s="19">
        <v>2400</v>
      </c>
      <c r="AN126" s="36">
        <f t="shared" si="27"/>
        <v>0.51063829787234039</v>
      </c>
      <c r="AO126" s="37">
        <v>2000</v>
      </c>
    </row>
    <row r="127" spans="1:41" ht="13.8" x14ac:dyDescent="0.25">
      <c r="A127" s="14" t="s">
        <v>106</v>
      </c>
      <c r="B127" s="15">
        <v>307</v>
      </c>
      <c r="C127" s="16">
        <v>1</v>
      </c>
      <c r="D127" s="17" t="s">
        <v>247</v>
      </c>
      <c r="E127" s="18" t="s">
        <v>7</v>
      </c>
      <c r="F127" s="19">
        <v>1050</v>
      </c>
      <c r="G127" s="20">
        <v>3</v>
      </c>
      <c r="H127" s="19">
        <v>1114</v>
      </c>
      <c r="I127" s="19">
        <f t="shared" si="18"/>
        <v>0.61208791208791213</v>
      </c>
      <c r="J127" s="21">
        <f t="shared" si="19"/>
        <v>501.56193895870734</v>
      </c>
      <c r="K127" s="22">
        <v>34</v>
      </c>
      <c r="L127" s="19">
        <v>476</v>
      </c>
      <c r="M127" s="23">
        <f t="shared" si="20"/>
        <v>0.26153846153846155</v>
      </c>
      <c r="N127" s="24">
        <v>6541</v>
      </c>
      <c r="O127" s="22">
        <v>24</v>
      </c>
      <c r="P127" s="25">
        <v>396</v>
      </c>
      <c r="Q127" s="24">
        <f t="shared" si="21"/>
        <v>6961</v>
      </c>
      <c r="R127" s="26">
        <v>0</v>
      </c>
      <c r="S127" s="27">
        <v>6961</v>
      </c>
      <c r="T127" s="28">
        <f t="shared" si="22"/>
        <v>6961</v>
      </c>
      <c r="U127" s="29">
        <f t="shared" si="28"/>
        <v>22.6742671009772</v>
      </c>
      <c r="V127" s="24">
        <v>2737</v>
      </c>
      <c r="W127" s="30">
        <f t="shared" si="13"/>
        <v>8.9153094462540725</v>
      </c>
      <c r="X127" s="31">
        <f t="shared" si="14"/>
        <v>0.39319063352966527</v>
      </c>
      <c r="Y127" s="25">
        <v>1732</v>
      </c>
      <c r="Z127" s="25">
        <v>3487</v>
      </c>
      <c r="AA127" s="25">
        <v>49</v>
      </c>
      <c r="AB127" s="25">
        <v>1550</v>
      </c>
      <c r="AC127" s="25">
        <v>4540</v>
      </c>
      <c r="AD127" s="25">
        <v>600</v>
      </c>
      <c r="AE127" s="25">
        <v>156</v>
      </c>
      <c r="AF127" s="25">
        <v>639</v>
      </c>
      <c r="AG127" s="25">
        <v>136</v>
      </c>
      <c r="AH127" s="33">
        <f t="shared" si="15"/>
        <v>0.44299674267100975</v>
      </c>
      <c r="AI127" s="34">
        <v>100.2</v>
      </c>
      <c r="AJ127" s="24">
        <v>4</v>
      </c>
      <c r="AK127" s="35">
        <f t="shared" si="16"/>
        <v>13.029315960912053</v>
      </c>
      <c r="AL127" s="25">
        <v>366</v>
      </c>
      <c r="AM127" s="19">
        <v>274</v>
      </c>
      <c r="AN127" s="36">
        <f t="shared" si="27"/>
        <v>6.5238095238095234E-2</v>
      </c>
      <c r="AO127" s="37">
        <v>366</v>
      </c>
    </row>
    <row r="128" spans="1:41" ht="13.8" x14ac:dyDescent="0.25">
      <c r="A128" s="14" t="s">
        <v>105</v>
      </c>
      <c r="B128" s="15">
        <v>273</v>
      </c>
      <c r="C128" s="16">
        <v>1</v>
      </c>
      <c r="D128" s="17" t="s">
        <v>249</v>
      </c>
      <c r="E128" s="18" t="s">
        <v>7</v>
      </c>
      <c r="F128" s="19">
        <v>750</v>
      </c>
      <c r="G128" s="20">
        <v>1</v>
      </c>
      <c r="H128" s="19">
        <v>753.5</v>
      </c>
      <c r="I128" s="19">
        <f t="shared" si="18"/>
        <v>0.41401098901098898</v>
      </c>
      <c r="J128" s="21">
        <f t="shared" si="19"/>
        <v>659.40278699402791</v>
      </c>
      <c r="K128" s="22">
        <v>20</v>
      </c>
      <c r="L128" s="19">
        <v>95</v>
      </c>
      <c r="M128" s="23">
        <f t="shared" si="20"/>
        <v>5.21978021978022E-2</v>
      </c>
      <c r="N128" s="24">
        <v>8769</v>
      </c>
      <c r="O128" s="22">
        <v>0</v>
      </c>
      <c r="P128" s="25">
        <v>542</v>
      </c>
      <c r="Q128" s="24">
        <f t="shared" si="21"/>
        <v>9311</v>
      </c>
      <c r="R128" s="26">
        <v>0</v>
      </c>
      <c r="S128" s="27">
        <v>9311</v>
      </c>
      <c r="T128" s="28">
        <f t="shared" si="22"/>
        <v>9311</v>
      </c>
      <c r="U128" s="29">
        <f t="shared" si="28"/>
        <v>34.106227106227109</v>
      </c>
      <c r="V128" s="24">
        <v>3425</v>
      </c>
      <c r="W128" s="30">
        <f t="shared" si="13"/>
        <v>12.545787545787546</v>
      </c>
      <c r="X128" s="31">
        <f t="shared" si="14"/>
        <v>0.36784448501772099</v>
      </c>
      <c r="Y128" s="25">
        <v>1006</v>
      </c>
      <c r="Z128" s="25">
        <v>1427</v>
      </c>
      <c r="AA128" s="25">
        <v>250</v>
      </c>
      <c r="AB128" s="25">
        <v>3000</v>
      </c>
      <c r="AC128" s="25">
        <v>1257</v>
      </c>
      <c r="AD128" s="25">
        <v>1000</v>
      </c>
      <c r="AE128" s="25">
        <v>13</v>
      </c>
      <c r="AF128" s="25">
        <v>170</v>
      </c>
      <c r="AG128" s="25">
        <v>110</v>
      </c>
      <c r="AH128" s="33">
        <f t="shared" si="15"/>
        <v>0.40293040293040294</v>
      </c>
      <c r="AI128" s="34">
        <v>162</v>
      </c>
      <c r="AJ128" s="24">
        <v>3</v>
      </c>
      <c r="AK128" s="35">
        <f t="shared" si="16"/>
        <v>10.989010989010989</v>
      </c>
      <c r="AL128" s="25">
        <v>1000</v>
      </c>
      <c r="AM128" s="19">
        <v>650</v>
      </c>
      <c r="AN128" s="36">
        <f t="shared" si="27"/>
        <v>0.28888888888888886</v>
      </c>
      <c r="AO128" s="37">
        <v>900</v>
      </c>
    </row>
    <row r="129" spans="1:41" ht="13.8" x14ac:dyDescent="0.25">
      <c r="A129" s="14" t="s">
        <v>104</v>
      </c>
      <c r="B129" s="15">
        <v>11750</v>
      </c>
      <c r="C129" s="16">
        <v>3</v>
      </c>
      <c r="D129" s="17" t="s">
        <v>250</v>
      </c>
      <c r="E129" s="18">
        <v>1</v>
      </c>
      <c r="F129" s="19">
        <v>5201</v>
      </c>
      <c r="G129" s="39">
        <v>16</v>
      </c>
      <c r="H129" s="19">
        <v>7839</v>
      </c>
      <c r="I129" s="19">
        <f t="shared" si="18"/>
        <v>4.3071428571428569</v>
      </c>
      <c r="J129" s="21">
        <f t="shared" si="19"/>
        <v>2728.0265339966832</v>
      </c>
      <c r="K129" s="22">
        <v>70</v>
      </c>
      <c r="L129" s="19">
        <v>1155</v>
      </c>
      <c r="M129" s="23">
        <f t="shared" si="20"/>
        <v>0.63461538461538458</v>
      </c>
      <c r="N129" s="24">
        <v>52142</v>
      </c>
      <c r="O129" s="22">
        <v>50</v>
      </c>
      <c r="P129" s="25">
        <v>10781</v>
      </c>
      <c r="Q129" s="24">
        <f t="shared" si="21"/>
        <v>62973</v>
      </c>
      <c r="R129" s="25">
        <v>0</v>
      </c>
      <c r="S129" s="27">
        <v>62973</v>
      </c>
      <c r="T129" s="28">
        <f t="shared" si="22"/>
        <v>62973</v>
      </c>
      <c r="U129" s="29">
        <f t="shared" si="28"/>
        <v>5.3594042553191485</v>
      </c>
      <c r="V129" s="24">
        <v>91099</v>
      </c>
      <c r="W129" s="30">
        <f t="shared" si="13"/>
        <v>7.7531063829787232</v>
      </c>
      <c r="X129" s="31">
        <f t="shared" si="14"/>
        <v>1.4466358598129356</v>
      </c>
      <c r="Y129" s="25">
        <v>134</v>
      </c>
      <c r="Z129" s="25">
        <v>120</v>
      </c>
      <c r="AA129" s="25">
        <v>982</v>
      </c>
      <c r="AB129" s="25">
        <v>1852</v>
      </c>
      <c r="AC129" s="25">
        <v>0</v>
      </c>
      <c r="AD129" s="25">
        <v>225</v>
      </c>
      <c r="AE129" s="25">
        <v>29</v>
      </c>
      <c r="AF129" s="25">
        <v>218</v>
      </c>
      <c r="AG129" s="25">
        <v>3251</v>
      </c>
      <c r="AH129" s="33">
        <f t="shared" si="15"/>
        <v>0.27668085106382978</v>
      </c>
      <c r="AI129" s="19">
        <v>598.5</v>
      </c>
      <c r="AJ129" s="24">
        <v>10</v>
      </c>
      <c r="AK129" s="35">
        <f t="shared" si="16"/>
        <v>0.85106382978723405</v>
      </c>
      <c r="AL129" s="25">
        <v>3609</v>
      </c>
      <c r="AM129" s="19">
        <v>2897</v>
      </c>
      <c r="AN129" s="36">
        <f t="shared" si="27"/>
        <v>5.5700826764083833E-2</v>
      </c>
      <c r="AO129" s="37">
        <v>3509</v>
      </c>
    </row>
    <row r="130" spans="1:41" ht="13.8" x14ac:dyDescent="0.25">
      <c r="A130" s="14" t="s">
        <v>103</v>
      </c>
      <c r="B130" s="15">
        <v>2398</v>
      </c>
      <c r="C130" s="16">
        <v>1</v>
      </c>
      <c r="D130" s="17" t="s">
        <v>251</v>
      </c>
      <c r="E130" s="18" t="s">
        <v>7</v>
      </c>
      <c r="F130" s="19">
        <v>1300</v>
      </c>
      <c r="G130" s="20">
        <v>2</v>
      </c>
      <c r="H130" s="19">
        <v>2250</v>
      </c>
      <c r="I130" s="19">
        <f t="shared" si="18"/>
        <v>1.2362637362637363</v>
      </c>
      <c r="J130" s="21">
        <f t="shared" si="19"/>
        <v>1939.7155555555555</v>
      </c>
      <c r="K130" s="22">
        <v>366</v>
      </c>
      <c r="L130" s="19">
        <v>767</v>
      </c>
      <c r="M130" s="23">
        <f t="shared" si="20"/>
        <v>0.42142857142857143</v>
      </c>
      <c r="N130" s="24">
        <v>24882</v>
      </c>
      <c r="O130" s="22">
        <v>2</v>
      </c>
      <c r="P130" s="25">
        <v>2814</v>
      </c>
      <c r="Q130" s="24">
        <f t="shared" si="21"/>
        <v>27698</v>
      </c>
      <c r="R130" s="26">
        <v>0</v>
      </c>
      <c r="S130" s="27">
        <v>27698</v>
      </c>
      <c r="T130" s="28">
        <f t="shared" si="22"/>
        <v>27698</v>
      </c>
      <c r="U130" s="29">
        <f t="shared" si="28"/>
        <v>11.55045871559633</v>
      </c>
      <c r="V130" s="24">
        <v>28142</v>
      </c>
      <c r="W130" s="30">
        <f t="shared" ref="W130:W193" si="29">IF(V130="n/a","n/a",IF(V130="n.d.","n.d.",V130/B130))</f>
        <v>11.73561301084237</v>
      </c>
      <c r="X130" s="31">
        <f t="shared" ref="X130:X193" si="30">IF(V130="n/a","n/a",IF(V130="n.d.","n.d.",V130/T130))</f>
        <v>1.0160300382699112</v>
      </c>
      <c r="Y130" s="25">
        <v>8968</v>
      </c>
      <c r="Z130" s="25">
        <v>5105</v>
      </c>
      <c r="AA130" s="25">
        <v>2796</v>
      </c>
      <c r="AB130" s="25">
        <v>24850</v>
      </c>
      <c r="AC130" s="25">
        <v>3900</v>
      </c>
      <c r="AD130" s="25">
        <v>1000</v>
      </c>
      <c r="AE130" s="25">
        <v>34</v>
      </c>
      <c r="AF130" s="25">
        <v>461</v>
      </c>
      <c r="AG130" s="25">
        <v>737</v>
      </c>
      <c r="AH130" s="33">
        <f t="shared" ref="AH130:AH193" si="31">IF(AG130="n/a","n/a",(IF(AG130="n.d.","n.d.",(AG130/B130))))</f>
        <v>0.30733944954128439</v>
      </c>
      <c r="AI130" s="34">
        <v>369</v>
      </c>
      <c r="AJ130" s="24">
        <v>10</v>
      </c>
      <c r="AK130" s="35">
        <f t="shared" ref="AK130:AK193" si="32">IF(AJ130="n/a","n/a",(IF(AJ130="n.d.","n.d.",(AJ130*1000/B130))))</f>
        <v>4.1701417848206841</v>
      </c>
      <c r="AL130" s="25">
        <v>1000</v>
      </c>
      <c r="AM130" s="19">
        <v>1100</v>
      </c>
      <c r="AN130" s="36">
        <f t="shared" si="27"/>
        <v>8.461538461538462E-2</v>
      </c>
      <c r="AO130" s="37">
        <v>1200</v>
      </c>
    </row>
    <row r="131" spans="1:41" ht="13.8" x14ac:dyDescent="0.25">
      <c r="A131" s="14" t="s">
        <v>102</v>
      </c>
      <c r="B131" s="15">
        <v>1164</v>
      </c>
      <c r="C131" s="16">
        <v>1</v>
      </c>
      <c r="D131" s="17" t="s">
        <v>254</v>
      </c>
      <c r="E131" s="18" t="s">
        <v>7</v>
      </c>
      <c r="F131" s="19">
        <v>2250</v>
      </c>
      <c r="G131" s="20">
        <v>6</v>
      </c>
      <c r="H131" s="19">
        <v>4852</v>
      </c>
      <c r="I131" s="19">
        <f t="shared" ref="I131:I194" si="33">IF(H131="n/a","n/a", (H131/1820))</f>
        <v>2.6659340659340658</v>
      </c>
      <c r="J131" s="21">
        <f t="shared" ref="J131:J194" si="34">IF(I131="n/a","n/a",IF(I131="n.d.","n.d.",IF(I131=0,0,B131/I131)))</f>
        <v>436.61995053586151</v>
      </c>
      <c r="K131" s="22">
        <v>10</v>
      </c>
      <c r="L131" s="19">
        <v>58</v>
      </c>
      <c r="M131" s="23">
        <f t="shared" ref="M131:M194" si="35">IF(L131="n/a","n/a",IF(L131="n.d.","n.d.",L131/1820))</f>
        <v>3.1868131868131866E-2</v>
      </c>
      <c r="N131" s="24">
        <v>11964</v>
      </c>
      <c r="O131" s="22">
        <v>72</v>
      </c>
      <c r="P131" s="25">
        <v>803</v>
      </c>
      <c r="Q131" s="24">
        <f t="shared" ref="Q131:Q194" si="36">SUM(N131:P131)</f>
        <v>12839</v>
      </c>
      <c r="R131" s="26">
        <v>0</v>
      </c>
      <c r="S131" s="27">
        <v>12839</v>
      </c>
      <c r="T131" s="28">
        <f t="shared" ref="T131:T194" si="37">SUM(R131+Q131)</f>
        <v>12839</v>
      </c>
      <c r="U131" s="29">
        <f t="shared" si="28"/>
        <v>11.030068728522338</v>
      </c>
      <c r="V131" s="24">
        <v>20168</v>
      </c>
      <c r="W131" s="30">
        <f t="shared" si="29"/>
        <v>17.326460481099655</v>
      </c>
      <c r="X131" s="31">
        <f t="shared" si="30"/>
        <v>1.5708388503777553</v>
      </c>
      <c r="Y131" s="25">
        <v>6682</v>
      </c>
      <c r="Z131" s="25">
        <v>1732</v>
      </c>
      <c r="AA131" s="25">
        <v>2250</v>
      </c>
      <c r="AB131" s="25">
        <v>10358</v>
      </c>
      <c r="AC131" s="25">
        <v>789</v>
      </c>
      <c r="AD131" s="25">
        <v>1100</v>
      </c>
      <c r="AE131" s="32" t="s">
        <v>145</v>
      </c>
      <c r="AF131" s="32" t="s">
        <v>145</v>
      </c>
      <c r="AG131" s="25">
        <v>668</v>
      </c>
      <c r="AH131" s="33">
        <f t="shared" si="31"/>
        <v>0.57388316151202745</v>
      </c>
      <c r="AI131" s="34">
        <v>158</v>
      </c>
      <c r="AJ131" s="24">
        <v>3</v>
      </c>
      <c r="AK131" s="35">
        <f t="shared" si="32"/>
        <v>2.5773195876288661</v>
      </c>
      <c r="AL131" s="25">
        <v>1800</v>
      </c>
      <c r="AM131" s="19">
        <v>1900</v>
      </c>
      <c r="AN131" s="36">
        <f t="shared" si="27"/>
        <v>0.2814814814814815</v>
      </c>
      <c r="AO131" s="37">
        <v>550</v>
      </c>
    </row>
    <row r="132" spans="1:41" ht="13.8" x14ac:dyDescent="0.25">
      <c r="A132" s="14" t="s">
        <v>101</v>
      </c>
      <c r="B132" s="15">
        <v>803</v>
      </c>
      <c r="C132" s="16">
        <v>1</v>
      </c>
      <c r="D132" s="17" t="s">
        <v>252</v>
      </c>
      <c r="E132" s="18" t="s">
        <v>7</v>
      </c>
      <c r="F132" s="19">
        <v>1493</v>
      </c>
      <c r="G132" s="20">
        <v>4</v>
      </c>
      <c r="H132" s="19">
        <v>2005.25</v>
      </c>
      <c r="I132" s="19">
        <f t="shared" si="33"/>
        <v>1.1017857142857144</v>
      </c>
      <c r="J132" s="21">
        <f t="shared" si="34"/>
        <v>728.81685575364668</v>
      </c>
      <c r="K132" s="22">
        <v>148</v>
      </c>
      <c r="L132" s="19">
        <v>423.25</v>
      </c>
      <c r="M132" s="23">
        <f t="shared" si="35"/>
        <v>0.23255494505494506</v>
      </c>
      <c r="N132" s="24">
        <v>12374</v>
      </c>
      <c r="O132" s="22">
        <v>6</v>
      </c>
      <c r="P132" s="25">
        <v>1319</v>
      </c>
      <c r="Q132" s="24">
        <f t="shared" si="36"/>
        <v>13699</v>
      </c>
      <c r="R132" s="25">
        <v>0</v>
      </c>
      <c r="S132" s="27">
        <v>13699</v>
      </c>
      <c r="T132" s="28">
        <f t="shared" si="37"/>
        <v>13699</v>
      </c>
      <c r="U132" s="29">
        <f t="shared" si="28"/>
        <v>17.059775840597759</v>
      </c>
      <c r="V132" s="24">
        <v>13372</v>
      </c>
      <c r="W132" s="30">
        <f t="shared" si="29"/>
        <v>16.65255292652553</v>
      </c>
      <c r="X132" s="31">
        <f t="shared" si="30"/>
        <v>0.97612964449959849</v>
      </c>
      <c r="Y132" s="25">
        <v>3339</v>
      </c>
      <c r="Z132" s="25">
        <v>3874</v>
      </c>
      <c r="AA132" s="25">
        <v>1800</v>
      </c>
      <c r="AB132" s="25">
        <v>4500</v>
      </c>
      <c r="AC132" s="25">
        <v>2600</v>
      </c>
      <c r="AD132" s="25">
        <v>2500</v>
      </c>
      <c r="AE132" s="25">
        <v>68</v>
      </c>
      <c r="AF132" s="25">
        <v>1117</v>
      </c>
      <c r="AG132" s="25">
        <v>495</v>
      </c>
      <c r="AH132" s="33">
        <f t="shared" si="31"/>
        <v>0.61643835616438358</v>
      </c>
      <c r="AI132" s="34">
        <v>235</v>
      </c>
      <c r="AJ132" s="24">
        <v>7</v>
      </c>
      <c r="AK132" s="35">
        <f t="shared" si="32"/>
        <v>8.7173100871731002</v>
      </c>
      <c r="AL132" s="25">
        <v>634</v>
      </c>
      <c r="AM132" s="19">
        <v>1134</v>
      </c>
      <c r="AN132" s="36">
        <f t="shared" si="27"/>
        <v>0.10850636302746149</v>
      </c>
      <c r="AO132" s="37">
        <v>634</v>
      </c>
    </row>
    <row r="133" spans="1:41" ht="13.8" x14ac:dyDescent="0.25">
      <c r="A133" s="14" t="s">
        <v>100</v>
      </c>
      <c r="B133" s="15">
        <v>667</v>
      </c>
      <c r="C133" s="16">
        <v>1</v>
      </c>
      <c r="D133" s="17" t="s">
        <v>252</v>
      </c>
      <c r="E133" s="18">
        <v>1</v>
      </c>
      <c r="F133" s="19">
        <v>1705</v>
      </c>
      <c r="G133" s="20">
        <v>2</v>
      </c>
      <c r="H133" s="19">
        <v>1705</v>
      </c>
      <c r="I133" s="19">
        <f t="shared" si="33"/>
        <v>0.93681318681318682</v>
      </c>
      <c r="J133" s="21">
        <f t="shared" si="34"/>
        <v>711.98826979472142</v>
      </c>
      <c r="K133" s="22">
        <v>7</v>
      </c>
      <c r="L133" s="19">
        <v>230</v>
      </c>
      <c r="M133" s="23">
        <f t="shared" si="35"/>
        <v>0.12637362637362637</v>
      </c>
      <c r="N133" s="24">
        <v>13632</v>
      </c>
      <c r="O133" s="22">
        <v>43</v>
      </c>
      <c r="P133" s="25">
        <v>218</v>
      </c>
      <c r="Q133" s="24">
        <f t="shared" si="36"/>
        <v>13893</v>
      </c>
      <c r="R133" s="25">
        <v>0</v>
      </c>
      <c r="S133" s="27">
        <v>13893</v>
      </c>
      <c r="T133" s="28">
        <f t="shared" si="37"/>
        <v>13893</v>
      </c>
      <c r="U133" s="29">
        <f t="shared" si="28"/>
        <v>20.829085457271365</v>
      </c>
      <c r="V133" s="24">
        <v>11387</v>
      </c>
      <c r="W133" s="30">
        <f t="shared" si="29"/>
        <v>17.071964017991004</v>
      </c>
      <c r="X133" s="31">
        <f t="shared" si="30"/>
        <v>0.81962139206794793</v>
      </c>
      <c r="Y133" s="25">
        <v>1750</v>
      </c>
      <c r="Z133" s="25">
        <v>2757</v>
      </c>
      <c r="AA133" s="25">
        <v>1200</v>
      </c>
      <c r="AB133" s="25">
        <v>36430</v>
      </c>
      <c r="AC133" s="25">
        <v>870</v>
      </c>
      <c r="AD133" s="25">
        <v>710</v>
      </c>
      <c r="AE133" s="25">
        <v>29</v>
      </c>
      <c r="AF133" s="25">
        <v>321</v>
      </c>
      <c r="AG133" s="25">
        <v>479</v>
      </c>
      <c r="AH133" s="33">
        <f t="shared" si="31"/>
        <v>0.71814092953523234</v>
      </c>
      <c r="AI133" s="34">
        <v>120</v>
      </c>
      <c r="AJ133" s="24">
        <v>6</v>
      </c>
      <c r="AK133" s="35">
        <f t="shared" si="32"/>
        <v>8.995502248875562</v>
      </c>
      <c r="AL133" s="25">
        <v>600</v>
      </c>
      <c r="AM133" s="19">
        <v>600</v>
      </c>
      <c r="AN133" s="36">
        <f t="shared" si="27"/>
        <v>5.865102639296188E-2</v>
      </c>
      <c r="AO133" s="37">
        <v>630</v>
      </c>
    </row>
    <row r="134" spans="1:41" ht="13.8" x14ac:dyDescent="0.25">
      <c r="A134" s="14" t="s">
        <v>99</v>
      </c>
      <c r="B134" s="15">
        <v>1398</v>
      </c>
      <c r="C134" s="16">
        <v>1</v>
      </c>
      <c r="D134" s="17" t="s">
        <v>248</v>
      </c>
      <c r="E134" s="18" t="s">
        <v>7</v>
      </c>
      <c r="F134" s="19">
        <v>1550</v>
      </c>
      <c r="G134" s="20">
        <v>6</v>
      </c>
      <c r="H134" s="19">
        <v>3239.5</v>
      </c>
      <c r="I134" s="19">
        <f t="shared" si="33"/>
        <v>1.7799450549450548</v>
      </c>
      <c r="J134" s="21">
        <f t="shared" si="34"/>
        <v>785.41750270103421</v>
      </c>
      <c r="K134" s="22">
        <v>32</v>
      </c>
      <c r="L134" s="19">
        <v>1153</v>
      </c>
      <c r="M134" s="23">
        <f t="shared" si="35"/>
        <v>0.63351648351648349</v>
      </c>
      <c r="N134" s="24">
        <v>12468</v>
      </c>
      <c r="O134" s="22">
        <v>77</v>
      </c>
      <c r="P134" s="25">
        <v>1571</v>
      </c>
      <c r="Q134" s="24">
        <f t="shared" si="36"/>
        <v>14116</v>
      </c>
      <c r="R134" s="26">
        <v>0</v>
      </c>
      <c r="S134" s="27">
        <v>14116</v>
      </c>
      <c r="T134" s="28">
        <f t="shared" si="37"/>
        <v>14116</v>
      </c>
      <c r="U134" s="29">
        <f t="shared" si="28"/>
        <v>10.097281831187411</v>
      </c>
      <c r="V134" s="24">
        <v>20131</v>
      </c>
      <c r="W134" s="30">
        <f t="shared" si="29"/>
        <v>14.399856938483548</v>
      </c>
      <c r="X134" s="31">
        <f t="shared" si="30"/>
        <v>1.4261122130915274</v>
      </c>
      <c r="Y134" s="25">
        <v>5472</v>
      </c>
      <c r="Z134" s="25">
        <v>6629</v>
      </c>
      <c r="AA134" s="25">
        <v>781</v>
      </c>
      <c r="AB134" s="25">
        <v>6876</v>
      </c>
      <c r="AC134" s="25">
        <v>3886</v>
      </c>
      <c r="AD134" s="25">
        <v>175</v>
      </c>
      <c r="AE134" s="25">
        <v>260</v>
      </c>
      <c r="AF134" s="25">
        <v>2261</v>
      </c>
      <c r="AG134" s="25">
        <v>1280</v>
      </c>
      <c r="AH134" s="33">
        <f t="shared" si="31"/>
        <v>0.91559370529327611</v>
      </c>
      <c r="AI134" s="34">
        <v>182</v>
      </c>
      <c r="AJ134" s="24">
        <v>10</v>
      </c>
      <c r="AK134" s="35">
        <f t="shared" si="32"/>
        <v>7.1530758226037197</v>
      </c>
      <c r="AL134" s="25">
        <v>2076</v>
      </c>
      <c r="AM134" s="19">
        <v>4152</v>
      </c>
      <c r="AN134" s="36">
        <f t="shared" si="27"/>
        <v>0.26787096774193547</v>
      </c>
      <c r="AO134" s="37">
        <v>2076</v>
      </c>
    </row>
    <row r="135" spans="1:41" ht="13.8" x14ac:dyDescent="0.25">
      <c r="A135" s="14" t="s">
        <v>98</v>
      </c>
      <c r="B135" s="15">
        <v>809</v>
      </c>
      <c r="C135" s="16">
        <v>1</v>
      </c>
      <c r="D135" s="17" t="s">
        <v>254</v>
      </c>
      <c r="E135" s="18" t="s">
        <v>7</v>
      </c>
      <c r="F135" s="19">
        <v>1384</v>
      </c>
      <c r="G135" s="20">
        <v>5</v>
      </c>
      <c r="H135" s="19">
        <v>1995.5</v>
      </c>
      <c r="I135" s="19">
        <f t="shared" si="33"/>
        <v>1.0964285714285715</v>
      </c>
      <c r="J135" s="21">
        <f t="shared" si="34"/>
        <v>737.85016286644941</v>
      </c>
      <c r="K135" s="22">
        <v>7</v>
      </c>
      <c r="L135" s="19">
        <v>160</v>
      </c>
      <c r="M135" s="23">
        <f t="shared" si="35"/>
        <v>8.7912087912087919E-2</v>
      </c>
      <c r="N135" s="24">
        <v>12475</v>
      </c>
      <c r="O135" s="22">
        <v>42</v>
      </c>
      <c r="P135" s="25">
        <v>371</v>
      </c>
      <c r="Q135" s="24">
        <f t="shared" si="36"/>
        <v>12888</v>
      </c>
      <c r="R135" s="26">
        <v>0</v>
      </c>
      <c r="S135" s="27">
        <v>12888</v>
      </c>
      <c r="T135" s="28">
        <f t="shared" si="37"/>
        <v>12888</v>
      </c>
      <c r="U135" s="29">
        <f t="shared" si="28"/>
        <v>15.930778739184179</v>
      </c>
      <c r="V135" s="24">
        <v>6138</v>
      </c>
      <c r="W135" s="30">
        <f t="shared" si="29"/>
        <v>7.5871446229913477</v>
      </c>
      <c r="X135" s="31">
        <f t="shared" si="30"/>
        <v>0.47625698324022347</v>
      </c>
      <c r="Y135" s="25">
        <v>1778</v>
      </c>
      <c r="Z135" s="25">
        <v>1996</v>
      </c>
      <c r="AA135" s="25">
        <v>500</v>
      </c>
      <c r="AB135" s="25">
        <v>5519</v>
      </c>
      <c r="AC135" s="25">
        <v>710</v>
      </c>
      <c r="AD135" s="25">
        <v>2200</v>
      </c>
      <c r="AE135" s="25">
        <v>95</v>
      </c>
      <c r="AF135" s="25">
        <v>600</v>
      </c>
      <c r="AG135" s="25">
        <v>357</v>
      </c>
      <c r="AH135" s="33">
        <f t="shared" si="31"/>
        <v>0.44128553770086526</v>
      </c>
      <c r="AI135" s="34">
        <v>179.5</v>
      </c>
      <c r="AJ135" s="24">
        <v>3</v>
      </c>
      <c r="AK135" s="35">
        <f t="shared" si="32"/>
        <v>3.7082818294190361</v>
      </c>
      <c r="AL135" s="25">
        <v>835</v>
      </c>
      <c r="AM135" s="19">
        <v>1250</v>
      </c>
      <c r="AN135" s="36">
        <f t="shared" si="27"/>
        <v>0.30105973025048172</v>
      </c>
      <c r="AO135" s="37">
        <v>750</v>
      </c>
    </row>
    <row r="136" spans="1:41" ht="13.8" x14ac:dyDescent="0.25">
      <c r="A136" s="14" t="s">
        <v>97</v>
      </c>
      <c r="B136" s="15">
        <v>63018</v>
      </c>
      <c r="C136" s="16">
        <v>1</v>
      </c>
      <c r="D136" s="17" t="s">
        <v>253</v>
      </c>
      <c r="E136" s="18" t="s">
        <v>7</v>
      </c>
      <c r="F136" s="19">
        <v>3175</v>
      </c>
      <c r="G136" s="20">
        <v>54</v>
      </c>
      <c r="H136" s="19">
        <v>48854</v>
      </c>
      <c r="I136" s="19">
        <f t="shared" si="33"/>
        <v>26.842857142857142</v>
      </c>
      <c r="J136" s="21">
        <f t="shared" si="34"/>
        <v>2347.6636508781266</v>
      </c>
      <c r="K136" s="22">
        <v>141</v>
      </c>
      <c r="L136" s="19">
        <v>493</v>
      </c>
      <c r="M136" s="23">
        <f t="shared" si="35"/>
        <v>0.27087912087912086</v>
      </c>
      <c r="N136" s="24">
        <v>132974</v>
      </c>
      <c r="O136" s="22">
        <v>313</v>
      </c>
      <c r="P136" s="25">
        <v>21091</v>
      </c>
      <c r="Q136" s="24">
        <f t="shared" si="36"/>
        <v>154378</v>
      </c>
      <c r="R136" s="25">
        <v>0</v>
      </c>
      <c r="S136" s="27">
        <v>209492</v>
      </c>
      <c r="T136" s="28">
        <f t="shared" si="37"/>
        <v>154378</v>
      </c>
      <c r="U136" s="29">
        <f t="shared" si="28"/>
        <v>2.4497445174394619</v>
      </c>
      <c r="V136" s="24">
        <v>527159</v>
      </c>
      <c r="W136" s="30">
        <f t="shared" si="29"/>
        <v>8.3652131137135424</v>
      </c>
      <c r="X136" s="31">
        <f t="shared" si="30"/>
        <v>3.4147287825985568</v>
      </c>
      <c r="Y136" s="25">
        <v>2647</v>
      </c>
      <c r="Z136" s="25">
        <v>0</v>
      </c>
      <c r="AA136" s="25">
        <v>46686</v>
      </c>
      <c r="AB136" s="25">
        <v>247894</v>
      </c>
      <c r="AC136" s="25">
        <v>205693</v>
      </c>
      <c r="AD136" s="25">
        <v>18958</v>
      </c>
      <c r="AE136" s="25">
        <v>885</v>
      </c>
      <c r="AF136" s="25">
        <v>23922</v>
      </c>
      <c r="AG136" s="25">
        <v>14809</v>
      </c>
      <c r="AH136" s="33">
        <f t="shared" si="31"/>
        <v>0.23499635024913518</v>
      </c>
      <c r="AI136" s="34">
        <v>2790</v>
      </c>
      <c r="AJ136" s="24">
        <v>36</v>
      </c>
      <c r="AK136" s="35">
        <f t="shared" si="32"/>
        <v>0.57126535275635537</v>
      </c>
      <c r="AL136" s="25">
        <v>26112</v>
      </c>
      <c r="AM136" s="19">
        <v>23907</v>
      </c>
      <c r="AN136" s="36">
        <f t="shared" si="27"/>
        <v>0.20916010498687665</v>
      </c>
      <c r="AO136" s="37">
        <v>3406</v>
      </c>
    </row>
    <row r="137" spans="1:41" ht="13.8" x14ac:dyDescent="0.25">
      <c r="A137" s="14" t="s">
        <v>96</v>
      </c>
      <c r="B137" s="15">
        <v>892</v>
      </c>
      <c r="C137" s="16">
        <v>1</v>
      </c>
      <c r="D137" s="17" t="s">
        <v>251</v>
      </c>
      <c r="E137" s="18" t="s">
        <v>7</v>
      </c>
      <c r="F137" s="19">
        <v>1248</v>
      </c>
      <c r="G137" s="20">
        <v>2</v>
      </c>
      <c r="H137" s="19">
        <v>1248</v>
      </c>
      <c r="I137" s="19">
        <f t="shared" si="33"/>
        <v>0.68571428571428572</v>
      </c>
      <c r="J137" s="21">
        <f t="shared" si="34"/>
        <v>1300.8333333333333</v>
      </c>
      <c r="K137" s="22">
        <v>50</v>
      </c>
      <c r="L137" s="19">
        <v>1338</v>
      </c>
      <c r="M137" s="23">
        <f t="shared" si="35"/>
        <v>0.73516483516483522</v>
      </c>
      <c r="N137" s="24">
        <v>12023</v>
      </c>
      <c r="O137" s="22">
        <v>18</v>
      </c>
      <c r="P137" s="25">
        <v>2190</v>
      </c>
      <c r="Q137" s="24">
        <f t="shared" si="36"/>
        <v>14231</v>
      </c>
      <c r="R137" s="26">
        <v>0</v>
      </c>
      <c r="S137" s="27">
        <v>14231</v>
      </c>
      <c r="T137" s="28">
        <f t="shared" si="37"/>
        <v>14231</v>
      </c>
      <c r="U137" s="29">
        <f t="shared" si="28"/>
        <v>15.954035874439462</v>
      </c>
      <c r="V137" s="24">
        <v>8319</v>
      </c>
      <c r="W137" s="30">
        <f t="shared" si="29"/>
        <v>9.3262331838565018</v>
      </c>
      <c r="X137" s="31">
        <f t="shared" si="30"/>
        <v>0.58456889888272079</v>
      </c>
      <c r="Y137" s="25">
        <v>2023</v>
      </c>
      <c r="Z137" s="25">
        <v>1984</v>
      </c>
      <c r="AA137" s="25">
        <v>6150</v>
      </c>
      <c r="AB137" s="25">
        <v>2500</v>
      </c>
      <c r="AC137" s="25">
        <v>2412</v>
      </c>
      <c r="AD137" s="25">
        <v>4850</v>
      </c>
      <c r="AE137" s="25">
        <v>18</v>
      </c>
      <c r="AF137" s="25">
        <v>109</v>
      </c>
      <c r="AG137" s="25">
        <v>239</v>
      </c>
      <c r="AH137" s="33">
        <f t="shared" si="31"/>
        <v>0.2679372197309417</v>
      </c>
      <c r="AI137" s="34">
        <v>300</v>
      </c>
      <c r="AJ137" s="24">
        <v>6</v>
      </c>
      <c r="AK137" s="35">
        <f t="shared" si="32"/>
        <v>6.7264573991031389</v>
      </c>
      <c r="AL137" s="25">
        <v>750</v>
      </c>
      <c r="AM137" s="19">
        <v>1500</v>
      </c>
      <c r="AN137" s="36">
        <f t="shared" si="27"/>
        <v>0.20032051282051283</v>
      </c>
      <c r="AO137" s="37">
        <v>1200</v>
      </c>
    </row>
    <row r="138" spans="1:41" ht="13.8" x14ac:dyDescent="0.25">
      <c r="A138" s="14" t="s">
        <v>95</v>
      </c>
      <c r="B138" s="15">
        <v>2092</v>
      </c>
      <c r="C138" s="16">
        <v>1</v>
      </c>
      <c r="D138" s="17" t="s">
        <v>248</v>
      </c>
      <c r="E138" s="18" t="s">
        <v>7</v>
      </c>
      <c r="F138" s="19">
        <v>2000</v>
      </c>
      <c r="G138" s="20">
        <v>5</v>
      </c>
      <c r="H138" s="19">
        <v>2714</v>
      </c>
      <c r="I138" s="19">
        <f t="shared" si="33"/>
        <v>1.4912087912087912</v>
      </c>
      <c r="J138" s="21">
        <f t="shared" si="34"/>
        <v>1402.8887251289609</v>
      </c>
      <c r="K138" s="22">
        <v>16</v>
      </c>
      <c r="L138" s="19">
        <v>408.5</v>
      </c>
      <c r="M138" s="23">
        <f t="shared" si="35"/>
        <v>0.22445054945054946</v>
      </c>
      <c r="N138" s="24">
        <v>12804</v>
      </c>
      <c r="O138" s="22">
        <v>9</v>
      </c>
      <c r="P138" s="25">
        <v>1890</v>
      </c>
      <c r="Q138" s="24">
        <f t="shared" si="36"/>
        <v>14703</v>
      </c>
      <c r="R138" s="26">
        <v>0</v>
      </c>
      <c r="S138" s="27">
        <v>14703</v>
      </c>
      <c r="T138" s="28">
        <f t="shared" si="37"/>
        <v>14703</v>
      </c>
      <c r="U138" s="29">
        <f t="shared" si="28"/>
        <v>7.0282026768642449</v>
      </c>
      <c r="V138" s="24">
        <v>21462</v>
      </c>
      <c r="W138" s="30">
        <f t="shared" si="29"/>
        <v>10.259082217973232</v>
      </c>
      <c r="X138" s="31">
        <f t="shared" si="30"/>
        <v>1.4597021016119158</v>
      </c>
      <c r="Y138" s="25">
        <v>9590</v>
      </c>
      <c r="Z138" s="25">
        <v>4611</v>
      </c>
      <c r="AA138" s="25">
        <v>2580</v>
      </c>
      <c r="AB138" s="25">
        <v>11974</v>
      </c>
      <c r="AC138" s="25">
        <v>2495</v>
      </c>
      <c r="AD138" s="25">
        <v>2549</v>
      </c>
      <c r="AE138" s="25">
        <v>258</v>
      </c>
      <c r="AF138" s="25">
        <v>1331</v>
      </c>
      <c r="AG138" s="32" t="s">
        <v>145</v>
      </c>
      <c r="AH138" s="33" t="str">
        <f t="shared" si="31"/>
        <v>n.d.</v>
      </c>
      <c r="AI138" s="34">
        <v>198</v>
      </c>
      <c r="AJ138" s="24">
        <v>10</v>
      </c>
      <c r="AK138" s="35">
        <f t="shared" si="32"/>
        <v>4.7801147227533463</v>
      </c>
      <c r="AL138" s="25">
        <v>3795</v>
      </c>
      <c r="AM138" s="19">
        <v>3795</v>
      </c>
      <c r="AN138" s="36">
        <f t="shared" si="27"/>
        <v>0.18975</v>
      </c>
      <c r="AO138" s="37">
        <v>3795</v>
      </c>
    </row>
    <row r="139" spans="1:41" ht="13.8" x14ac:dyDescent="0.25">
      <c r="A139" s="14" t="s">
        <v>94</v>
      </c>
      <c r="B139" s="15">
        <v>122</v>
      </c>
      <c r="C139" s="16">
        <v>1</v>
      </c>
      <c r="D139" s="17" t="s">
        <v>251</v>
      </c>
      <c r="E139" s="18" t="s">
        <v>7</v>
      </c>
      <c r="F139" s="19">
        <v>1258</v>
      </c>
      <c r="G139" s="20">
        <v>1</v>
      </c>
      <c r="H139" s="19">
        <v>1326</v>
      </c>
      <c r="I139" s="19">
        <f t="shared" si="33"/>
        <v>0.72857142857142854</v>
      </c>
      <c r="J139" s="21">
        <f t="shared" si="34"/>
        <v>167.45098039215688</v>
      </c>
      <c r="K139" s="22">
        <v>82</v>
      </c>
      <c r="L139" s="19">
        <v>205</v>
      </c>
      <c r="M139" s="23">
        <f t="shared" si="35"/>
        <v>0.11263736263736264</v>
      </c>
      <c r="N139" s="24">
        <v>13638</v>
      </c>
      <c r="O139" s="22">
        <v>7</v>
      </c>
      <c r="P139" s="25">
        <v>1890</v>
      </c>
      <c r="Q139" s="24">
        <f t="shared" si="36"/>
        <v>15535</v>
      </c>
      <c r="R139" s="26">
        <v>0</v>
      </c>
      <c r="S139" s="27">
        <v>15535</v>
      </c>
      <c r="T139" s="28">
        <f t="shared" si="37"/>
        <v>15535</v>
      </c>
      <c r="U139" s="29">
        <f t="shared" si="28"/>
        <v>127.3360655737705</v>
      </c>
      <c r="V139" s="24">
        <v>6726</v>
      </c>
      <c r="W139" s="30">
        <f t="shared" si="29"/>
        <v>55.131147540983605</v>
      </c>
      <c r="X139" s="31">
        <f t="shared" si="30"/>
        <v>0.43295783714193758</v>
      </c>
      <c r="Y139" s="25">
        <v>1028</v>
      </c>
      <c r="Z139" s="25">
        <v>3118</v>
      </c>
      <c r="AA139" s="25">
        <v>1275</v>
      </c>
      <c r="AB139" s="25">
        <v>3099</v>
      </c>
      <c r="AC139" s="25">
        <v>2527</v>
      </c>
      <c r="AD139" s="25">
        <v>7375</v>
      </c>
      <c r="AE139" s="25">
        <v>163</v>
      </c>
      <c r="AF139" s="25">
        <v>791</v>
      </c>
      <c r="AG139" s="25">
        <v>492</v>
      </c>
      <c r="AH139" s="33">
        <f t="shared" si="31"/>
        <v>4.0327868852459012</v>
      </c>
      <c r="AI139" s="34">
        <v>493</v>
      </c>
      <c r="AJ139" s="24">
        <v>6</v>
      </c>
      <c r="AK139" s="35">
        <f t="shared" si="32"/>
        <v>49.180327868852459</v>
      </c>
      <c r="AL139" s="25">
        <v>537</v>
      </c>
      <c r="AM139" s="19">
        <v>1898.5</v>
      </c>
      <c r="AN139" s="36">
        <f t="shared" si="27"/>
        <v>0.25152358240593536</v>
      </c>
      <c r="AO139" s="37">
        <v>537</v>
      </c>
    </row>
    <row r="140" spans="1:41" ht="13.8" x14ac:dyDescent="0.25">
      <c r="A140" s="14" t="s">
        <v>93</v>
      </c>
      <c r="B140" s="15">
        <v>9402</v>
      </c>
      <c r="C140" s="16">
        <v>1</v>
      </c>
      <c r="D140" s="17" t="s">
        <v>252</v>
      </c>
      <c r="E140" s="18" t="s">
        <v>7</v>
      </c>
      <c r="F140" s="19">
        <v>2400</v>
      </c>
      <c r="G140" s="20">
        <v>18</v>
      </c>
      <c r="H140" s="19">
        <v>16108.8</v>
      </c>
      <c r="I140" s="19">
        <f t="shared" si="33"/>
        <v>8.8509890109890108</v>
      </c>
      <c r="J140" s="21">
        <f t="shared" si="34"/>
        <v>1062.2541716328963</v>
      </c>
      <c r="K140" s="22">
        <v>69</v>
      </c>
      <c r="L140" s="19">
        <v>747.5</v>
      </c>
      <c r="M140" s="23">
        <f t="shared" si="35"/>
        <v>0.4107142857142857</v>
      </c>
      <c r="N140" s="24">
        <v>25064</v>
      </c>
      <c r="O140" s="22">
        <v>46</v>
      </c>
      <c r="P140" s="25">
        <v>3986</v>
      </c>
      <c r="Q140" s="24">
        <f t="shared" si="36"/>
        <v>29096</v>
      </c>
      <c r="R140" s="25">
        <v>0</v>
      </c>
      <c r="S140" s="27">
        <v>29096</v>
      </c>
      <c r="T140" s="28">
        <f t="shared" si="37"/>
        <v>29096</v>
      </c>
      <c r="U140" s="29">
        <f t="shared" si="28"/>
        <v>3.0946607104871302</v>
      </c>
      <c r="V140" s="24">
        <v>73394</v>
      </c>
      <c r="W140" s="30">
        <f t="shared" si="29"/>
        <v>7.8062114443735373</v>
      </c>
      <c r="X140" s="31">
        <f t="shared" si="30"/>
        <v>2.5224773164696179</v>
      </c>
      <c r="Y140" s="25">
        <v>21007</v>
      </c>
      <c r="Z140" s="25">
        <v>12602</v>
      </c>
      <c r="AA140" s="25">
        <v>13400</v>
      </c>
      <c r="AB140" s="25">
        <v>34617</v>
      </c>
      <c r="AC140" s="25">
        <v>23311</v>
      </c>
      <c r="AD140" s="25">
        <v>24010</v>
      </c>
      <c r="AE140" s="25">
        <v>484</v>
      </c>
      <c r="AF140" s="25">
        <v>4816</v>
      </c>
      <c r="AG140" s="25">
        <v>4067</v>
      </c>
      <c r="AH140" s="33">
        <f t="shared" si="31"/>
        <v>0.43256753882152732</v>
      </c>
      <c r="AI140" s="34">
        <v>550</v>
      </c>
      <c r="AJ140" s="24">
        <v>8</v>
      </c>
      <c r="AK140" s="35">
        <f t="shared" si="32"/>
        <v>0.85088279089555419</v>
      </c>
      <c r="AL140" s="25">
        <v>3992</v>
      </c>
      <c r="AM140" s="19">
        <v>3992</v>
      </c>
      <c r="AN140" s="36">
        <f t="shared" si="27"/>
        <v>0.20791666666666667</v>
      </c>
      <c r="AO140" s="37">
        <v>3992</v>
      </c>
    </row>
    <row r="141" spans="1:41" ht="13.8" x14ac:dyDescent="0.25">
      <c r="A141" s="14" t="s">
        <v>92</v>
      </c>
      <c r="B141" s="15">
        <v>245</v>
      </c>
      <c r="C141" s="16">
        <v>1</v>
      </c>
      <c r="D141" s="17" t="s">
        <v>247</v>
      </c>
      <c r="E141" s="18" t="s">
        <v>7</v>
      </c>
      <c r="F141" s="19">
        <v>900</v>
      </c>
      <c r="G141" s="20">
        <v>1</v>
      </c>
      <c r="H141" s="19">
        <v>900</v>
      </c>
      <c r="I141" s="19">
        <f t="shared" si="33"/>
        <v>0.49450549450549453</v>
      </c>
      <c r="J141" s="21">
        <f t="shared" si="34"/>
        <v>495.4444444444444</v>
      </c>
      <c r="K141" s="22">
        <v>0</v>
      </c>
      <c r="L141" s="19">
        <v>0</v>
      </c>
      <c r="M141" s="23">
        <f t="shared" si="35"/>
        <v>0</v>
      </c>
      <c r="N141" s="24">
        <v>3452</v>
      </c>
      <c r="O141" s="22">
        <v>4</v>
      </c>
      <c r="P141" s="25">
        <v>538</v>
      </c>
      <c r="Q141" s="24">
        <f t="shared" si="36"/>
        <v>3994</v>
      </c>
      <c r="R141" s="26">
        <v>0</v>
      </c>
      <c r="S141" s="27">
        <v>3994</v>
      </c>
      <c r="T141" s="28">
        <f t="shared" si="37"/>
        <v>3994</v>
      </c>
      <c r="U141" s="29">
        <f t="shared" si="28"/>
        <v>16.302040816326532</v>
      </c>
      <c r="V141" s="24">
        <v>2988</v>
      </c>
      <c r="W141" s="30">
        <f t="shared" si="29"/>
        <v>12.195918367346939</v>
      </c>
      <c r="X141" s="31">
        <f t="shared" si="30"/>
        <v>0.74812218327491242</v>
      </c>
      <c r="Y141" s="25">
        <v>1604</v>
      </c>
      <c r="Z141" s="25">
        <v>1403</v>
      </c>
      <c r="AA141" s="25">
        <v>100</v>
      </c>
      <c r="AB141" s="25">
        <v>1000</v>
      </c>
      <c r="AC141" s="25">
        <v>3782</v>
      </c>
      <c r="AD141" s="25">
        <v>300</v>
      </c>
      <c r="AE141" s="25">
        <v>1</v>
      </c>
      <c r="AF141" s="25">
        <v>35</v>
      </c>
      <c r="AG141" s="25">
        <v>113</v>
      </c>
      <c r="AH141" s="33">
        <f t="shared" si="31"/>
        <v>0.46122448979591835</v>
      </c>
      <c r="AI141" s="34">
        <v>46.5</v>
      </c>
      <c r="AJ141" s="24">
        <v>3</v>
      </c>
      <c r="AK141" s="35">
        <f t="shared" si="32"/>
        <v>12.244897959183673</v>
      </c>
      <c r="AL141" s="25">
        <v>200</v>
      </c>
      <c r="AM141" s="19">
        <v>66.67</v>
      </c>
      <c r="AN141" s="36">
        <f t="shared" si="27"/>
        <v>2.4692592592592592E-2</v>
      </c>
      <c r="AO141" s="37">
        <v>200</v>
      </c>
    </row>
    <row r="142" spans="1:41" ht="13.8" x14ac:dyDescent="0.25">
      <c r="A142" s="14" t="s">
        <v>91</v>
      </c>
      <c r="B142" s="15">
        <v>855</v>
      </c>
      <c r="C142" s="16">
        <v>1</v>
      </c>
      <c r="D142" s="17" t="s">
        <v>252</v>
      </c>
      <c r="E142" s="18" t="s">
        <v>7</v>
      </c>
      <c r="F142" s="19">
        <v>950</v>
      </c>
      <c r="G142" s="20">
        <v>1</v>
      </c>
      <c r="H142" s="19">
        <v>950</v>
      </c>
      <c r="I142" s="19">
        <f t="shared" si="33"/>
        <v>0.52197802197802201</v>
      </c>
      <c r="J142" s="21">
        <f t="shared" si="34"/>
        <v>1638</v>
      </c>
      <c r="K142" s="22">
        <v>41</v>
      </c>
      <c r="L142" s="19">
        <v>167</v>
      </c>
      <c r="M142" s="23">
        <f t="shared" si="35"/>
        <v>9.1758241758241751E-2</v>
      </c>
      <c r="N142" s="24">
        <v>6897</v>
      </c>
      <c r="O142" s="22">
        <v>0</v>
      </c>
      <c r="P142" s="25">
        <v>850</v>
      </c>
      <c r="Q142" s="24">
        <f t="shared" si="36"/>
        <v>7747</v>
      </c>
      <c r="R142" s="25">
        <v>0</v>
      </c>
      <c r="S142" s="27">
        <v>7747</v>
      </c>
      <c r="T142" s="28">
        <f t="shared" si="37"/>
        <v>7747</v>
      </c>
      <c r="U142" s="29">
        <f t="shared" si="28"/>
        <v>9.060818713450292</v>
      </c>
      <c r="V142" s="24">
        <v>4198</v>
      </c>
      <c r="W142" s="30">
        <f t="shared" si="29"/>
        <v>4.9099415204678358</v>
      </c>
      <c r="X142" s="31">
        <f t="shared" si="30"/>
        <v>0.54188718213501996</v>
      </c>
      <c r="Y142" s="25">
        <v>1483</v>
      </c>
      <c r="Z142" s="25">
        <v>0</v>
      </c>
      <c r="AA142" s="25">
        <v>156</v>
      </c>
      <c r="AB142" s="25">
        <v>3432</v>
      </c>
      <c r="AC142" s="25">
        <v>190</v>
      </c>
      <c r="AD142" s="25">
        <v>1618</v>
      </c>
      <c r="AE142" s="25">
        <v>30</v>
      </c>
      <c r="AF142" s="25">
        <v>500</v>
      </c>
      <c r="AG142" s="25">
        <v>131</v>
      </c>
      <c r="AH142" s="33">
        <f t="shared" si="31"/>
        <v>0.15321637426900586</v>
      </c>
      <c r="AI142" s="34">
        <v>225</v>
      </c>
      <c r="AJ142" s="24">
        <v>5</v>
      </c>
      <c r="AK142" s="35">
        <f t="shared" si="32"/>
        <v>5.8479532163742691</v>
      </c>
      <c r="AL142" s="25">
        <v>1500</v>
      </c>
      <c r="AM142" s="19">
        <v>2000</v>
      </c>
      <c r="AN142" s="36">
        <f t="shared" si="27"/>
        <v>0.42105263157894735</v>
      </c>
      <c r="AO142" s="37">
        <v>100</v>
      </c>
    </row>
    <row r="143" spans="1:41" ht="13.8" x14ac:dyDescent="0.25">
      <c r="A143" s="14" t="s">
        <v>90</v>
      </c>
      <c r="B143" s="15">
        <v>362</v>
      </c>
      <c r="C143" s="16">
        <v>1</v>
      </c>
      <c r="D143" s="17" t="s">
        <v>254</v>
      </c>
      <c r="E143" s="18" t="s">
        <v>7</v>
      </c>
      <c r="F143" s="19">
        <v>1332</v>
      </c>
      <c r="G143" s="20">
        <v>1</v>
      </c>
      <c r="H143" s="19">
        <v>1270</v>
      </c>
      <c r="I143" s="19">
        <f t="shared" si="33"/>
        <v>0.69780219780219777</v>
      </c>
      <c r="J143" s="21">
        <f t="shared" si="34"/>
        <v>518.77165354330714</v>
      </c>
      <c r="K143" s="22">
        <v>24</v>
      </c>
      <c r="L143" s="19">
        <v>503</v>
      </c>
      <c r="M143" s="23">
        <f t="shared" si="35"/>
        <v>0.27637362637362639</v>
      </c>
      <c r="N143" s="24">
        <v>9379</v>
      </c>
      <c r="O143" s="22">
        <v>1</v>
      </c>
      <c r="P143" s="25">
        <v>438</v>
      </c>
      <c r="Q143" s="24">
        <f t="shared" si="36"/>
        <v>9818</v>
      </c>
      <c r="R143" s="26">
        <v>0</v>
      </c>
      <c r="S143" s="27">
        <v>9818</v>
      </c>
      <c r="T143" s="28">
        <f t="shared" si="37"/>
        <v>9818</v>
      </c>
      <c r="U143" s="29">
        <f t="shared" si="28"/>
        <v>27.121546961325969</v>
      </c>
      <c r="V143" s="24">
        <v>1451</v>
      </c>
      <c r="W143" s="30">
        <f t="shared" si="29"/>
        <v>4.0082872928176796</v>
      </c>
      <c r="X143" s="31">
        <f t="shared" si="30"/>
        <v>0.14778977388470158</v>
      </c>
      <c r="Y143" s="25">
        <v>536</v>
      </c>
      <c r="Z143" s="25">
        <v>1323</v>
      </c>
      <c r="AA143" s="25">
        <v>750</v>
      </c>
      <c r="AB143" s="25">
        <v>2500</v>
      </c>
      <c r="AC143" s="25">
        <v>289</v>
      </c>
      <c r="AD143" s="25">
        <v>1000</v>
      </c>
      <c r="AE143" s="25">
        <v>40</v>
      </c>
      <c r="AF143" s="25">
        <v>461</v>
      </c>
      <c r="AG143" s="25">
        <v>35</v>
      </c>
      <c r="AH143" s="33">
        <f t="shared" si="31"/>
        <v>9.668508287292818E-2</v>
      </c>
      <c r="AI143" s="34">
        <v>236.9</v>
      </c>
      <c r="AJ143" s="24">
        <v>4</v>
      </c>
      <c r="AK143" s="35">
        <f t="shared" si="32"/>
        <v>11.049723756906078</v>
      </c>
      <c r="AL143" s="25">
        <v>800</v>
      </c>
      <c r="AM143" s="19">
        <v>700</v>
      </c>
      <c r="AN143" s="36">
        <f t="shared" si="27"/>
        <v>0.13138138138138139</v>
      </c>
      <c r="AO143" s="37">
        <v>500</v>
      </c>
    </row>
    <row r="144" spans="1:41" ht="13.8" x14ac:dyDescent="0.25">
      <c r="A144" s="14" t="s">
        <v>89</v>
      </c>
      <c r="B144" s="15">
        <v>2132</v>
      </c>
      <c r="C144" s="16">
        <v>1</v>
      </c>
      <c r="D144" s="17" t="s">
        <v>251</v>
      </c>
      <c r="E144" s="18" t="s">
        <v>7</v>
      </c>
      <c r="F144" s="19">
        <v>2050</v>
      </c>
      <c r="G144" s="20">
        <v>6</v>
      </c>
      <c r="H144" s="19">
        <v>3959</v>
      </c>
      <c r="I144" s="19">
        <f t="shared" si="33"/>
        <v>2.1752747252747251</v>
      </c>
      <c r="J144" s="21">
        <f t="shared" si="34"/>
        <v>980.10608739580709</v>
      </c>
      <c r="K144" s="22">
        <v>4</v>
      </c>
      <c r="L144" s="19">
        <v>113.5</v>
      </c>
      <c r="M144" s="23">
        <f t="shared" si="35"/>
        <v>6.2362637362637363E-2</v>
      </c>
      <c r="N144" s="24">
        <v>16228</v>
      </c>
      <c r="O144" s="22">
        <v>18</v>
      </c>
      <c r="P144" s="25">
        <v>2841</v>
      </c>
      <c r="Q144" s="24">
        <f t="shared" si="36"/>
        <v>19087</v>
      </c>
      <c r="R144" s="26">
        <v>0</v>
      </c>
      <c r="S144" s="27">
        <v>19087</v>
      </c>
      <c r="T144" s="28">
        <f t="shared" si="37"/>
        <v>19087</v>
      </c>
      <c r="U144" s="29">
        <f t="shared" si="28"/>
        <v>8.9526266416510314</v>
      </c>
      <c r="V144" s="24">
        <v>17364</v>
      </c>
      <c r="W144" s="30">
        <f t="shared" si="29"/>
        <v>8.144465290806755</v>
      </c>
      <c r="X144" s="31">
        <f t="shared" si="30"/>
        <v>0.90972913501335984</v>
      </c>
      <c r="Y144" s="25">
        <v>4518</v>
      </c>
      <c r="Z144" s="25">
        <v>3744</v>
      </c>
      <c r="AA144" s="25">
        <v>495</v>
      </c>
      <c r="AB144" s="25">
        <v>11555</v>
      </c>
      <c r="AC144" s="25">
        <v>4485</v>
      </c>
      <c r="AD144" s="25">
        <v>300</v>
      </c>
      <c r="AE144" s="25">
        <v>96</v>
      </c>
      <c r="AF144" s="25">
        <v>701</v>
      </c>
      <c r="AG144" s="25">
        <v>884</v>
      </c>
      <c r="AH144" s="33">
        <f t="shared" si="31"/>
        <v>0.41463414634146339</v>
      </c>
      <c r="AI144" s="34">
        <v>300</v>
      </c>
      <c r="AJ144" s="24">
        <v>5</v>
      </c>
      <c r="AK144" s="35">
        <f t="shared" si="32"/>
        <v>2.3452157598499062</v>
      </c>
      <c r="AL144" s="25">
        <v>889</v>
      </c>
      <c r="AM144" s="19">
        <v>774.5</v>
      </c>
      <c r="AN144" s="36">
        <f t="shared" si="27"/>
        <v>7.5560975609756095E-2</v>
      </c>
      <c r="AO144" s="37">
        <v>889</v>
      </c>
    </row>
    <row r="145" spans="1:41" ht="13.8" x14ac:dyDescent="0.25">
      <c r="A145" s="14" t="s">
        <v>88</v>
      </c>
      <c r="B145" s="15">
        <v>7138</v>
      </c>
      <c r="C145" s="16">
        <v>4</v>
      </c>
      <c r="D145" s="17" t="s">
        <v>253</v>
      </c>
      <c r="E145" s="18">
        <v>3</v>
      </c>
      <c r="F145" s="19">
        <v>3844</v>
      </c>
      <c r="G145" s="39">
        <v>7</v>
      </c>
      <c r="H145" s="19">
        <v>627</v>
      </c>
      <c r="I145" s="19">
        <f t="shared" si="33"/>
        <v>0.3445054945054945</v>
      </c>
      <c r="J145" s="21">
        <f t="shared" si="34"/>
        <v>20719.553429027113</v>
      </c>
      <c r="K145" s="22">
        <v>44</v>
      </c>
      <c r="L145" s="19">
        <v>1696</v>
      </c>
      <c r="M145" s="23">
        <f t="shared" si="35"/>
        <v>0.93186813186813189</v>
      </c>
      <c r="N145" s="24">
        <v>45238</v>
      </c>
      <c r="O145" s="22">
        <v>54</v>
      </c>
      <c r="P145" s="25">
        <v>3549</v>
      </c>
      <c r="Q145" s="24">
        <f t="shared" si="36"/>
        <v>48841</v>
      </c>
      <c r="R145" s="25">
        <v>0</v>
      </c>
      <c r="S145" s="27">
        <v>48841</v>
      </c>
      <c r="T145" s="28">
        <f t="shared" si="37"/>
        <v>48841</v>
      </c>
      <c r="U145" s="29">
        <f t="shared" si="28"/>
        <v>6.8423928271224437</v>
      </c>
      <c r="V145" s="24">
        <v>24027</v>
      </c>
      <c r="W145" s="30">
        <f t="shared" si="29"/>
        <v>3.3660689268702719</v>
      </c>
      <c r="X145" s="31">
        <f t="shared" si="30"/>
        <v>0.49194324440531523</v>
      </c>
      <c r="Y145" s="25">
        <v>47</v>
      </c>
      <c r="Z145" s="25">
        <v>41</v>
      </c>
      <c r="AA145" s="25">
        <v>11504</v>
      </c>
      <c r="AB145" s="25">
        <v>10116</v>
      </c>
      <c r="AC145" s="25">
        <v>2885</v>
      </c>
      <c r="AD145" s="25">
        <v>169</v>
      </c>
      <c r="AE145" s="25">
        <v>33</v>
      </c>
      <c r="AF145" s="25">
        <v>396</v>
      </c>
      <c r="AG145" s="25">
        <v>677</v>
      </c>
      <c r="AH145" s="33">
        <f t="shared" si="31"/>
        <v>9.4844494256094147E-2</v>
      </c>
      <c r="AI145" s="19">
        <v>495</v>
      </c>
      <c r="AJ145" s="24">
        <v>17</v>
      </c>
      <c r="AK145" s="35">
        <f t="shared" si="32"/>
        <v>2.3816195012608574</v>
      </c>
      <c r="AL145" s="25">
        <v>3570</v>
      </c>
      <c r="AM145" s="19">
        <v>1842.5</v>
      </c>
      <c r="AN145" s="36">
        <f t="shared" si="27"/>
        <v>2.8195201077309176E-2</v>
      </c>
      <c r="AO145" s="37">
        <v>2246</v>
      </c>
    </row>
    <row r="146" spans="1:41" ht="13.8" x14ac:dyDescent="0.25">
      <c r="A146" s="14" t="s">
        <v>87</v>
      </c>
      <c r="B146" s="15">
        <v>28016</v>
      </c>
      <c r="C146" s="16">
        <v>1</v>
      </c>
      <c r="D146" s="17" t="s">
        <v>247</v>
      </c>
      <c r="E146" s="18" t="s">
        <v>7</v>
      </c>
      <c r="F146" s="19">
        <v>3192</v>
      </c>
      <c r="G146" s="20">
        <v>20</v>
      </c>
      <c r="H146" s="19">
        <v>21757.69</v>
      </c>
      <c r="I146" s="19">
        <f t="shared" si="33"/>
        <v>11.954774725274724</v>
      </c>
      <c r="J146" s="21">
        <f t="shared" si="34"/>
        <v>2343.4987813504099</v>
      </c>
      <c r="K146" s="22">
        <v>77</v>
      </c>
      <c r="L146" s="19">
        <v>3055</v>
      </c>
      <c r="M146" s="23">
        <f t="shared" si="35"/>
        <v>1.6785714285714286</v>
      </c>
      <c r="N146" s="24">
        <v>47573</v>
      </c>
      <c r="O146" s="22">
        <v>96</v>
      </c>
      <c r="P146" s="25">
        <v>6442</v>
      </c>
      <c r="Q146" s="24">
        <f t="shared" si="36"/>
        <v>54111</v>
      </c>
      <c r="R146" s="26">
        <v>0</v>
      </c>
      <c r="S146" s="27">
        <v>54111</v>
      </c>
      <c r="T146" s="28">
        <f t="shared" si="37"/>
        <v>54111</v>
      </c>
      <c r="U146" s="29">
        <f t="shared" si="28"/>
        <v>1.9314320388349515</v>
      </c>
      <c r="V146" s="24">
        <v>363474</v>
      </c>
      <c r="W146" s="30">
        <f t="shared" si="29"/>
        <v>12.973800685322672</v>
      </c>
      <c r="X146" s="31">
        <f t="shared" si="30"/>
        <v>6.7171924377668129</v>
      </c>
      <c r="Y146" s="25">
        <v>63496</v>
      </c>
      <c r="Z146" s="25">
        <v>40422</v>
      </c>
      <c r="AA146" s="25">
        <v>17300</v>
      </c>
      <c r="AB146" s="25">
        <v>138750</v>
      </c>
      <c r="AC146" s="25">
        <v>0</v>
      </c>
      <c r="AD146" s="25">
        <v>47854</v>
      </c>
      <c r="AE146" s="25">
        <v>561</v>
      </c>
      <c r="AF146" s="25">
        <v>7910</v>
      </c>
      <c r="AG146" s="25">
        <v>17377</v>
      </c>
      <c r="AH146" s="33">
        <f t="shared" si="31"/>
        <v>0.62025271273557969</v>
      </c>
      <c r="AI146" s="34">
        <v>1350</v>
      </c>
      <c r="AJ146" s="24">
        <v>21</v>
      </c>
      <c r="AK146" s="35">
        <f t="shared" si="32"/>
        <v>0.74957167332952601</v>
      </c>
      <c r="AL146" s="25">
        <v>48085</v>
      </c>
      <c r="AM146" s="19">
        <v>20403</v>
      </c>
      <c r="AN146" s="36">
        <f t="shared" si="27"/>
        <v>0.3043770139634801</v>
      </c>
      <c r="AO146" s="37">
        <v>8944</v>
      </c>
    </row>
    <row r="147" spans="1:41" ht="13.8" x14ac:dyDescent="0.25">
      <c r="A147" s="14" t="s">
        <v>86</v>
      </c>
      <c r="B147" s="15">
        <v>8617</v>
      </c>
      <c r="C147" s="16">
        <v>1</v>
      </c>
      <c r="D147" s="17" t="s">
        <v>249</v>
      </c>
      <c r="E147" s="18" t="s">
        <v>7</v>
      </c>
      <c r="F147" s="19">
        <v>2500</v>
      </c>
      <c r="G147" s="20">
        <v>12</v>
      </c>
      <c r="H147" s="19">
        <v>10651.5</v>
      </c>
      <c r="I147" s="19">
        <f t="shared" si="33"/>
        <v>5.8524725274725276</v>
      </c>
      <c r="J147" s="21">
        <f t="shared" si="34"/>
        <v>1472.3691498849928</v>
      </c>
      <c r="K147" s="22">
        <v>40</v>
      </c>
      <c r="L147" s="19">
        <v>1032.25</v>
      </c>
      <c r="M147" s="23">
        <f t="shared" si="35"/>
        <v>0.56717032967032965</v>
      </c>
      <c r="N147" s="24">
        <v>27555</v>
      </c>
      <c r="O147" s="22">
        <v>13</v>
      </c>
      <c r="P147" s="25">
        <v>4956</v>
      </c>
      <c r="Q147" s="24">
        <f t="shared" si="36"/>
        <v>32524</v>
      </c>
      <c r="R147" s="25">
        <v>316</v>
      </c>
      <c r="S147" s="27">
        <v>32840</v>
      </c>
      <c r="T147" s="28">
        <f t="shared" si="37"/>
        <v>32840</v>
      </c>
      <c r="U147" s="29">
        <f t="shared" si="28"/>
        <v>3.8110711384472555</v>
      </c>
      <c r="V147" s="24">
        <v>89322</v>
      </c>
      <c r="W147" s="30">
        <f t="shared" si="29"/>
        <v>10.365788557502611</v>
      </c>
      <c r="X147" s="31">
        <f t="shared" si="30"/>
        <v>2.7199147381242388</v>
      </c>
      <c r="Y147" s="25">
        <v>11078</v>
      </c>
      <c r="Z147" s="25">
        <v>18725</v>
      </c>
      <c r="AA147" s="25">
        <v>11723</v>
      </c>
      <c r="AB147" s="25">
        <v>67514</v>
      </c>
      <c r="AC147" s="25">
        <v>16580</v>
      </c>
      <c r="AD147" s="25">
        <v>9678</v>
      </c>
      <c r="AE147" s="25">
        <v>538</v>
      </c>
      <c r="AF147" s="25">
        <v>4427</v>
      </c>
      <c r="AG147" s="25">
        <v>3847</v>
      </c>
      <c r="AH147" s="33">
        <f t="shared" si="31"/>
        <v>0.44644307763722874</v>
      </c>
      <c r="AI147" s="34">
        <v>627</v>
      </c>
      <c r="AJ147" s="24">
        <v>27</v>
      </c>
      <c r="AK147" s="35">
        <f t="shared" si="32"/>
        <v>3.1333410699779507</v>
      </c>
      <c r="AL147" s="25">
        <v>12362</v>
      </c>
      <c r="AM147" s="19">
        <v>7640</v>
      </c>
      <c r="AN147" s="36">
        <f t="shared" si="27"/>
        <v>0.11318518518518518</v>
      </c>
      <c r="AO147" s="37">
        <v>12362</v>
      </c>
    </row>
    <row r="148" spans="1:41" ht="13.8" x14ac:dyDescent="0.25">
      <c r="A148" s="14" t="s">
        <v>85</v>
      </c>
      <c r="B148" s="15">
        <v>1039</v>
      </c>
      <c r="C148" s="16">
        <v>1</v>
      </c>
      <c r="D148" s="17" t="s">
        <v>248</v>
      </c>
      <c r="E148" s="18" t="s">
        <v>7</v>
      </c>
      <c r="F148" s="19">
        <v>1500</v>
      </c>
      <c r="G148" s="20">
        <v>5</v>
      </c>
      <c r="H148" s="19">
        <v>3291.5</v>
      </c>
      <c r="I148" s="19">
        <f t="shared" si="33"/>
        <v>1.8085164835164835</v>
      </c>
      <c r="J148" s="21">
        <f t="shared" si="34"/>
        <v>574.50402552027947</v>
      </c>
      <c r="K148" s="22">
        <v>88</v>
      </c>
      <c r="L148" s="19">
        <v>252</v>
      </c>
      <c r="M148" s="23">
        <f t="shared" si="35"/>
        <v>0.13846153846153847</v>
      </c>
      <c r="N148" s="24">
        <v>9874</v>
      </c>
      <c r="O148" s="22">
        <v>55</v>
      </c>
      <c r="P148" s="25">
        <v>1757</v>
      </c>
      <c r="Q148" s="24">
        <f t="shared" si="36"/>
        <v>11686</v>
      </c>
      <c r="R148" s="26">
        <v>0</v>
      </c>
      <c r="S148" s="27">
        <v>11686</v>
      </c>
      <c r="T148" s="28">
        <f t="shared" si="37"/>
        <v>11686</v>
      </c>
      <c r="U148" s="29">
        <f t="shared" si="28"/>
        <v>11.247353224254091</v>
      </c>
      <c r="V148" s="24">
        <v>17806</v>
      </c>
      <c r="W148" s="30">
        <f t="shared" si="29"/>
        <v>17.137632338787295</v>
      </c>
      <c r="X148" s="31">
        <f t="shared" si="30"/>
        <v>1.5237035769296594</v>
      </c>
      <c r="Y148" s="25">
        <v>8427</v>
      </c>
      <c r="Z148" s="25">
        <v>4181</v>
      </c>
      <c r="AA148" s="25">
        <v>26802</v>
      </c>
      <c r="AB148" s="25">
        <v>29683</v>
      </c>
      <c r="AC148" s="25">
        <v>4047</v>
      </c>
      <c r="AD148" s="25">
        <v>71</v>
      </c>
      <c r="AE148" s="25">
        <v>57</v>
      </c>
      <c r="AF148" s="25">
        <v>1946</v>
      </c>
      <c r="AG148" s="25">
        <v>1111</v>
      </c>
      <c r="AH148" s="33">
        <f t="shared" si="31"/>
        <v>1.0692974013474494</v>
      </c>
      <c r="AI148" s="34">
        <v>209.7</v>
      </c>
      <c r="AJ148" s="24">
        <v>6</v>
      </c>
      <c r="AK148" s="35">
        <f t="shared" si="32"/>
        <v>5.7747834456207894</v>
      </c>
      <c r="AL148" s="25">
        <v>2546</v>
      </c>
      <c r="AM148" s="19">
        <v>2546</v>
      </c>
      <c r="AN148" s="36">
        <f t="shared" si="27"/>
        <v>0.28288888888888891</v>
      </c>
      <c r="AO148" s="37">
        <v>2546</v>
      </c>
    </row>
    <row r="149" spans="1:41" ht="13.8" x14ac:dyDescent="0.25">
      <c r="A149" s="14" t="s">
        <v>84</v>
      </c>
      <c r="B149" s="15">
        <v>3214</v>
      </c>
      <c r="C149" s="16">
        <v>3</v>
      </c>
      <c r="D149" s="17" t="s">
        <v>254</v>
      </c>
      <c r="E149" s="18">
        <v>1</v>
      </c>
      <c r="F149" s="19">
        <v>4750</v>
      </c>
      <c r="G149" s="39">
        <v>8</v>
      </c>
      <c r="H149" s="19">
        <v>3871</v>
      </c>
      <c r="I149" s="19">
        <f t="shared" si="33"/>
        <v>2.1269230769230769</v>
      </c>
      <c r="J149" s="21">
        <f t="shared" si="34"/>
        <v>1511.1030741410489</v>
      </c>
      <c r="K149" s="22">
        <v>4</v>
      </c>
      <c r="L149" s="19">
        <v>52</v>
      </c>
      <c r="M149" s="23">
        <f t="shared" si="35"/>
        <v>2.8571428571428571E-2</v>
      </c>
      <c r="N149" s="24">
        <v>18727</v>
      </c>
      <c r="O149" s="22">
        <v>31</v>
      </c>
      <c r="P149" s="25">
        <v>830</v>
      </c>
      <c r="Q149" s="24">
        <f t="shared" si="36"/>
        <v>19588</v>
      </c>
      <c r="R149" s="25">
        <v>0</v>
      </c>
      <c r="S149" s="27">
        <v>19588</v>
      </c>
      <c r="T149" s="28">
        <f t="shared" si="37"/>
        <v>19588</v>
      </c>
      <c r="U149" s="29">
        <f t="shared" si="28"/>
        <v>6.0945861854387058</v>
      </c>
      <c r="V149" s="24">
        <v>5439</v>
      </c>
      <c r="W149" s="30">
        <f t="shared" si="29"/>
        <v>1.6922837585563162</v>
      </c>
      <c r="X149" s="31">
        <f t="shared" si="30"/>
        <v>0.27767000204206654</v>
      </c>
      <c r="Y149" s="25">
        <v>2418</v>
      </c>
      <c r="Z149" s="25">
        <v>2161</v>
      </c>
      <c r="AA149" s="25">
        <v>3785</v>
      </c>
      <c r="AB149" s="25">
        <v>12634</v>
      </c>
      <c r="AC149" s="25">
        <v>754</v>
      </c>
      <c r="AD149" s="25">
        <v>587</v>
      </c>
      <c r="AE149" s="25">
        <v>46</v>
      </c>
      <c r="AF149" s="25">
        <v>522</v>
      </c>
      <c r="AG149" s="25">
        <v>322</v>
      </c>
      <c r="AH149" s="33">
        <f t="shared" si="31"/>
        <v>0.10018668326073429</v>
      </c>
      <c r="AI149" s="19">
        <v>463.70000000000005</v>
      </c>
      <c r="AJ149" s="24">
        <v>16</v>
      </c>
      <c r="AK149" s="35">
        <f t="shared" si="32"/>
        <v>4.9782202862476668</v>
      </c>
      <c r="AL149" s="25">
        <v>1644</v>
      </c>
      <c r="AM149" s="19">
        <v>45130</v>
      </c>
      <c r="AN149" s="36">
        <f t="shared" si="27"/>
        <v>0.59381578947368419</v>
      </c>
      <c r="AO149" s="37">
        <v>362</v>
      </c>
    </row>
    <row r="150" spans="1:41" ht="13.8" x14ac:dyDescent="0.25">
      <c r="A150" s="14" t="s">
        <v>83</v>
      </c>
      <c r="B150" s="15">
        <v>1006</v>
      </c>
      <c r="C150" s="16">
        <v>1</v>
      </c>
      <c r="D150" s="17" t="s">
        <v>247</v>
      </c>
      <c r="E150" s="18">
        <v>1</v>
      </c>
      <c r="F150" s="19">
        <v>996</v>
      </c>
      <c r="G150" s="20">
        <v>3</v>
      </c>
      <c r="H150" s="19">
        <v>1216.75</v>
      </c>
      <c r="I150" s="19">
        <f t="shared" si="33"/>
        <v>0.668543956043956</v>
      </c>
      <c r="J150" s="21">
        <f t="shared" si="34"/>
        <v>1504.7626874871585</v>
      </c>
      <c r="K150" s="22">
        <v>2</v>
      </c>
      <c r="L150" s="19">
        <v>236</v>
      </c>
      <c r="M150" s="23">
        <f t="shared" si="35"/>
        <v>0.12967032967032968</v>
      </c>
      <c r="N150" s="24">
        <v>7879</v>
      </c>
      <c r="O150" s="22">
        <v>20</v>
      </c>
      <c r="P150" s="25">
        <v>720</v>
      </c>
      <c r="Q150" s="24">
        <f t="shared" si="36"/>
        <v>8619</v>
      </c>
      <c r="R150" s="26">
        <v>0</v>
      </c>
      <c r="S150" s="27">
        <v>8619</v>
      </c>
      <c r="T150" s="28">
        <f t="shared" si="37"/>
        <v>8619</v>
      </c>
      <c r="U150" s="29">
        <f t="shared" si="28"/>
        <v>8.5675944333996021</v>
      </c>
      <c r="V150" s="24">
        <v>9581</v>
      </c>
      <c r="W150" s="30">
        <f t="shared" si="29"/>
        <v>9.5238568588469192</v>
      </c>
      <c r="X150" s="31">
        <f t="shared" si="30"/>
        <v>1.1116138763197587</v>
      </c>
      <c r="Y150" s="25">
        <v>5250</v>
      </c>
      <c r="Z150" s="25">
        <v>5096</v>
      </c>
      <c r="AA150" s="25">
        <v>200</v>
      </c>
      <c r="AB150" s="25">
        <v>9800</v>
      </c>
      <c r="AC150" s="25">
        <v>4632</v>
      </c>
      <c r="AD150" s="25">
        <v>200</v>
      </c>
      <c r="AE150" s="25">
        <v>62</v>
      </c>
      <c r="AF150" s="25">
        <v>538</v>
      </c>
      <c r="AG150" s="25">
        <v>350</v>
      </c>
      <c r="AH150" s="33">
        <f t="shared" si="31"/>
        <v>0.34791252485089463</v>
      </c>
      <c r="AI150" s="34">
        <v>186</v>
      </c>
      <c r="AJ150" s="24">
        <v>3</v>
      </c>
      <c r="AK150" s="35">
        <f t="shared" si="32"/>
        <v>2.982107355864811</v>
      </c>
      <c r="AL150" s="25">
        <v>1000</v>
      </c>
      <c r="AM150" s="19">
        <v>500</v>
      </c>
      <c r="AN150" s="36">
        <f t="shared" si="27"/>
        <v>0.16733601070950468</v>
      </c>
      <c r="AO150" s="37">
        <v>1000</v>
      </c>
    </row>
    <row r="151" spans="1:41" ht="13.8" x14ac:dyDescent="0.25">
      <c r="A151" s="14" t="s">
        <v>82</v>
      </c>
      <c r="B151" s="15">
        <v>174</v>
      </c>
      <c r="C151" s="16">
        <v>1</v>
      </c>
      <c r="D151" s="17" t="s">
        <v>252</v>
      </c>
      <c r="E151" s="18">
        <v>1</v>
      </c>
      <c r="F151" s="19">
        <v>1660</v>
      </c>
      <c r="G151" s="20">
        <v>4</v>
      </c>
      <c r="H151" s="19">
        <v>1595.5</v>
      </c>
      <c r="I151" s="19">
        <f t="shared" si="33"/>
        <v>0.87664835164835164</v>
      </c>
      <c r="J151" s="21">
        <f t="shared" si="34"/>
        <v>198.48323409589472</v>
      </c>
      <c r="K151" s="22">
        <v>3</v>
      </c>
      <c r="L151" s="19">
        <v>70</v>
      </c>
      <c r="M151" s="23">
        <f t="shared" si="35"/>
        <v>3.8461538461538464E-2</v>
      </c>
      <c r="N151" s="24">
        <v>11872</v>
      </c>
      <c r="O151" s="22">
        <v>0</v>
      </c>
      <c r="P151" s="25">
        <v>282</v>
      </c>
      <c r="Q151" s="24">
        <f t="shared" si="36"/>
        <v>12154</v>
      </c>
      <c r="R151" s="25">
        <v>0</v>
      </c>
      <c r="S151" s="27">
        <v>12154</v>
      </c>
      <c r="T151" s="28">
        <f t="shared" si="37"/>
        <v>12154</v>
      </c>
      <c r="U151" s="29">
        <f t="shared" si="28"/>
        <v>69.850574712643677</v>
      </c>
      <c r="V151" s="24">
        <v>12114</v>
      </c>
      <c r="W151" s="30">
        <f t="shared" si="29"/>
        <v>69.620689655172413</v>
      </c>
      <c r="X151" s="31">
        <f t="shared" si="30"/>
        <v>0.99670890241895671</v>
      </c>
      <c r="Y151" s="25">
        <v>2250</v>
      </c>
      <c r="Z151" s="25">
        <v>2093</v>
      </c>
      <c r="AA151" s="25">
        <v>32150</v>
      </c>
      <c r="AB151" s="25">
        <v>33680</v>
      </c>
      <c r="AC151" s="25">
        <v>1210</v>
      </c>
      <c r="AD151" s="25">
        <v>1020</v>
      </c>
      <c r="AE151" s="25">
        <v>26</v>
      </c>
      <c r="AF151" s="25">
        <v>685</v>
      </c>
      <c r="AG151" s="25">
        <v>375</v>
      </c>
      <c r="AH151" s="33">
        <f t="shared" si="31"/>
        <v>2.1551724137931036</v>
      </c>
      <c r="AI151" s="34">
        <v>127</v>
      </c>
      <c r="AJ151" s="24">
        <v>4</v>
      </c>
      <c r="AK151" s="35">
        <f t="shared" si="32"/>
        <v>22.988505747126435</v>
      </c>
      <c r="AL151" s="25">
        <v>600</v>
      </c>
      <c r="AM151" s="19">
        <v>200</v>
      </c>
      <c r="AN151" s="36">
        <f t="shared" si="27"/>
        <v>3.0120481927710843E-2</v>
      </c>
      <c r="AO151" s="37">
        <v>600</v>
      </c>
    </row>
    <row r="152" spans="1:41" ht="13.8" x14ac:dyDescent="0.25">
      <c r="A152" s="14" t="s">
        <v>81</v>
      </c>
      <c r="B152" s="15">
        <v>30568</v>
      </c>
      <c r="C152" s="16">
        <v>4</v>
      </c>
      <c r="D152" s="17" t="s">
        <v>248</v>
      </c>
      <c r="E152" s="18">
        <v>4</v>
      </c>
      <c r="F152" s="19">
        <v>5780</v>
      </c>
      <c r="G152" s="39">
        <v>7</v>
      </c>
      <c r="H152" s="19">
        <v>9456</v>
      </c>
      <c r="I152" s="19">
        <f t="shared" si="33"/>
        <v>5.1956043956043958</v>
      </c>
      <c r="J152" s="21">
        <f t="shared" si="34"/>
        <v>5883.4348561759725</v>
      </c>
      <c r="K152" s="22">
        <v>7</v>
      </c>
      <c r="L152" s="19">
        <v>205</v>
      </c>
      <c r="M152" s="23">
        <f t="shared" si="35"/>
        <v>0.11263736263736264</v>
      </c>
      <c r="N152" s="24">
        <v>36545</v>
      </c>
      <c r="O152" s="22">
        <v>4</v>
      </c>
      <c r="P152" s="25">
        <v>3947</v>
      </c>
      <c r="Q152" s="24">
        <f t="shared" si="36"/>
        <v>40496</v>
      </c>
      <c r="R152" s="25">
        <v>0</v>
      </c>
      <c r="S152" s="27">
        <v>40496</v>
      </c>
      <c r="T152" s="28">
        <f t="shared" si="37"/>
        <v>40496</v>
      </c>
      <c r="U152" s="29">
        <f t="shared" si="28"/>
        <v>1.3247840879350956</v>
      </c>
      <c r="V152" s="24">
        <v>28148</v>
      </c>
      <c r="W152" s="30">
        <f t="shared" si="29"/>
        <v>0.92083224286835907</v>
      </c>
      <c r="X152" s="31">
        <f t="shared" si="30"/>
        <v>0.6950809956538917</v>
      </c>
      <c r="Y152" s="25">
        <v>4748</v>
      </c>
      <c r="Z152" s="25">
        <v>17869</v>
      </c>
      <c r="AA152" s="25">
        <v>7000</v>
      </c>
      <c r="AB152" s="25">
        <v>57450</v>
      </c>
      <c r="AC152" s="25">
        <v>30896</v>
      </c>
      <c r="AD152" s="25">
        <v>1700</v>
      </c>
      <c r="AE152" s="25">
        <v>257</v>
      </c>
      <c r="AF152" s="25">
        <v>2855</v>
      </c>
      <c r="AG152" s="25">
        <v>1431</v>
      </c>
      <c r="AH152" s="33">
        <f t="shared" si="31"/>
        <v>4.6813661345197592E-2</v>
      </c>
      <c r="AI152" s="19">
        <v>413.3</v>
      </c>
      <c r="AJ152" s="24">
        <v>16</v>
      </c>
      <c r="AK152" s="35">
        <f t="shared" si="32"/>
        <v>0.52342318764721274</v>
      </c>
      <c r="AL152" s="25">
        <v>8650</v>
      </c>
      <c r="AM152" s="19">
        <v>4500</v>
      </c>
      <c r="AN152" s="36">
        <f t="shared" si="27"/>
        <v>4.8659169550173013E-2</v>
      </c>
      <c r="AO152" s="37">
        <v>8650</v>
      </c>
    </row>
    <row r="153" spans="1:41" ht="13.8" x14ac:dyDescent="0.25">
      <c r="A153" s="14" t="s">
        <v>80</v>
      </c>
      <c r="B153" s="15">
        <v>1446</v>
      </c>
      <c r="C153" s="16">
        <v>1</v>
      </c>
      <c r="D153" s="17" t="s">
        <v>254</v>
      </c>
      <c r="E153" s="18" t="s">
        <v>7</v>
      </c>
      <c r="F153" s="19">
        <v>250</v>
      </c>
      <c r="G153" s="20">
        <v>1</v>
      </c>
      <c r="H153" s="19">
        <v>300</v>
      </c>
      <c r="I153" s="19">
        <f t="shared" si="33"/>
        <v>0.16483516483516483</v>
      </c>
      <c r="J153" s="21">
        <f t="shared" si="34"/>
        <v>8772.4</v>
      </c>
      <c r="K153" s="22">
        <v>2</v>
      </c>
      <c r="L153" s="19">
        <v>74</v>
      </c>
      <c r="M153" s="23">
        <f t="shared" si="35"/>
        <v>4.0659340659340661E-2</v>
      </c>
      <c r="N153" s="24">
        <v>6120</v>
      </c>
      <c r="O153" s="22">
        <v>0</v>
      </c>
      <c r="P153" s="25">
        <v>25</v>
      </c>
      <c r="Q153" s="24">
        <f t="shared" si="36"/>
        <v>6145</v>
      </c>
      <c r="R153" s="26">
        <v>0</v>
      </c>
      <c r="S153" s="27">
        <v>6145</v>
      </c>
      <c r="T153" s="28">
        <f t="shared" si="37"/>
        <v>6145</v>
      </c>
      <c r="U153" s="29">
        <f t="shared" ref="U153:U184" si="38">IF(T153="n/a","n/a",IF(T153="n.d.","n.d.",T153/B153))</f>
        <v>4.2496542185338866</v>
      </c>
      <c r="V153" s="24">
        <v>2570</v>
      </c>
      <c r="W153" s="30">
        <f t="shared" si="29"/>
        <v>1.7773167358229598</v>
      </c>
      <c r="X153" s="31">
        <f t="shared" si="30"/>
        <v>0.41822620016273393</v>
      </c>
      <c r="Y153" s="25">
        <v>0</v>
      </c>
      <c r="Z153" s="25">
        <v>0</v>
      </c>
      <c r="AA153" s="25">
        <v>100</v>
      </c>
      <c r="AB153" s="25">
        <v>500</v>
      </c>
      <c r="AC153" s="32" t="s">
        <v>145</v>
      </c>
      <c r="AD153" s="25">
        <v>100</v>
      </c>
      <c r="AE153" s="25">
        <v>24</v>
      </c>
      <c r="AF153" s="25">
        <v>522</v>
      </c>
      <c r="AG153" s="25">
        <v>34</v>
      </c>
      <c r="AH153" s="33">
        <f t="shared" si="31"/>
        <v>2.351313969571231E-2</v>
      </c>
      <c r="AI153" s="34">
        <v>86.4</v>
      </c>
      <c r="AJ153" s="24">
        <v>0</v>
      </c>
      <c r="AK153" s="35">
        <f t="shared" si="32"/>
        <v>0</v>
      </c>
      <c r="AL153" s="25">
        <v>0</v>
      </c>
      <c r="AM153" s="19">
        <v>0</v>
      </c>
      <c r="AN153" s="36">
        <v>0</v>
      </c>
      <c r="AO153" s="37">
        <v>0</v>
      </c>
    </row>
    <row r="154" spans="1:41" ht="13.8" x14ac:dyDescent="0.25">
      <c r="A154" s="14" t="s">
        <v>79</v>
      </c>
      <c r="B154" s="15">
        <v>6729</v>
      </c>
      <c r="C154" s="16">
        <v>1</v>
      </c>
      <c r="D154" s="17" t="s">
        <v>254</v>
      </c>
      <c r="E154" s="18" t="s">
        <v>7</v>
      </c>
      <c r="F154" s="19">
        <v>2050</v>
      </c>
      <c r="G154" s="20">
        <v>17</v>
      </c>
      <c r="H154" s="19">
        <v>15239.5</v>
      </c>
      <c r="I154" s="19">
        <f t="shared" si="33"/>
        <v>8.3733516483516475</v>
      </c>
      <c r="J154" s="21">
        <f t="shared" si="34"/>
        <v>803.62085370254943</v>
      </c>
      <c r="K154" s="22">
        <v>23</v>
      </c>
      <c r="L154" s="19">
        <v>690</v>
      </c>
      <c r="M154" s="23">
        <f t="shared" si="35"/>
        <v>0.37912087912087911</v>
      </c>
      <c r="N154" s="24">
        <v>34868</v>
      </c>
      <c r="O154" s="22">
        <v>77</v>
      </c>
      <c r="P154" s="25">
        <v>3082</v>
      </c>
      <c r="Q154" s="24">
        <f t="shared" si="36"/>
        <v>38027</v>
      </c>
      <c r="R154" s="25">
        <v>11</v>
      </c>
      <c r="S154" s="27">
        <v>38038</v>
      </c>
      <c r="T154" s="28">
        <f t="shared" si="37"/>
        <v>38038</v>
      </c>
      <c r="U154" s="29">
        <f t="shared" si="38"/>
        <v>5.6528458909198989</v>
      </c>
      <c r="V154" s="24">
        <v>49832</v>
      </c>
      <c r="W154" s="30">
        <f t="shared" si="29"/>
        <v>7.4055580323970869</v>
      </c>
      <c r="X154" s="31">
        <f t="shared" si="30"/>
        <v>1.3100583626899416</v>
      </c>
      <c r="Y154" s="25">
        <v>16158</v>
      </c>
      <c r="Z154" s="25">
        <v>7447</v>
      </c>
      <c r="AA154" s="25">
        <v>3450</v>
      </c>
      <c r="AB154" s="25">
        <v>44952</v>
      </c>
      <c r="AC154" s="25">
        <v>7170</v>
      </c>
      <c r="AD154" s="25">
        <v>6250</v>
      </c>
      <c r="AE154" s="25">
        <v>193</v>
      </c>
      <c r="AF154" s="25">
        <v>2860</v>
      </c>
      <c r="AG154" s="25">
        <v>2957</v>
      </c>
      <c r="AH154" s="33">
        <f t="shared" si="31"/>
        <v>0.43944122455045326</v>
      </c>
      <c r="AI154" s="34">
        <v>1197</v>
      </c>
      <c r="AJ154" s="24">
        <v>10</v>
      </c>
      <c r="AK154" s="35">
        <f t="shared" si="32"/>
        <v>1.4861049190072819</v>
      </c>
      <c r="AL154" s="25">
        <v>15728</v>
      </c>
      <c r="AM154" s="19">
        <v>7864</v>
      </c>
      <c r="AN154" s="36">
        <f t="shared" ref="AN154:AN185" si="39">IF(AM154="n/a","n/a",(IF(AM154="n.d.","n.d.",AM154/(F154*AJ154))))</f>
        <v>0.38360975609756098</v>
      </c>
      <c r="AO154" s="37">
        <v>5765</v>
      </c>
    </row>
    <row r="155" spans="1:41" ht="13.8" x14ac:dyDescent="0.25">
      <c r="A155" s="14" t="s">
        <v>78</v>
      </c>
      <c r="B155" s="15">
        <v>2842</v>
      </c>
      <c r="C155" s="16">
        <v>1</v>
      </c>
      <c r="D155" s="17" t="s">
        <v>249</v>
      </c>
      <c r="E155" s="18" t="s">
        <v>7</v>
      </c>
      <c r="F155" s="19">
        <v>1950</v>
      </c>
      <c r="G155" s="20">
        <v>8</v>
      </c>
      <c r="H155" s="19">
        <v>7675</v>
      </c>
      <c r="I155" s="19">
        <f t="shared" si="33"/>
        <v>4.2170329670329672</v>
      </c>
      <c r="J155" s="21">
        <f t="shared" si="34"/>
        <v>673.93355048859928</v>
      </c>
      <c r="K155" s="22">
        <v>6</v>
      </c>
      <c r="L155" s="19">
        <v>21</v>
      </c>
      <c r="M155" s="23">
        <f t="shared" si="35"/>
        <v>1.1538461538461539E-2</v>
      </c>
      <c r="N155" s="24">
        <v>14205</v>
      </c>
      <c r="O155" s="22">
        <v>37</v>
      </c>
      <c r="P155" s="25">
        <v>2016</v>
      </c>
      <c r="Q155" s="24">
        <f t="shared" si="36"/>
        <v>16258</v>
      </c>
      <c r="R155" s="26">
        <v>0</v>
      </c>
      <c r="S155" s="27">
        <v>16258</v>
      </c>
      <c r="T155" s="28">
        <f t="shared" si="37"/>
        <v>16258</v>
      </c>
      <c r="U155" s="29">
        <f t="shared" si="38"/>
        <v>5.7206192821956368</v>
      </c>
      <c r="V155" s="24">
        <v>33634</v>
      </c>
      <c r="W155" s="30">
        <f t="shared" si="29"/>
        <v>11.834623504574244</v>
      </c>
      <c r="X155" s="31">
        <f t="shared" si="30"/>
        <v>2.0687661458974045</v>
      </c>
      <c r="Y155" s="25">
        <v>4201</v>
      </c>
      <c r="Z155" s="25">
        <v>4868</v>
      </c>
      <c r="AA155" s="25">
        <v>1500</v>
      </c>
      <c r="AB155" s="25">
        <v>64302</v>
      </c>
      <c r="AC155" s="25">
        <v>45025</v>
      </c>
      <c r="AD155" s="25">
        <v>2400</v>
      </c>
      <c r="AE155" s="25">
        <v>204</v>
      </c>
      <c r="AF155" s="25">
        <v>4041</v>
      </c>
      <c r="AG155" s="25">
        <v>1524</v>
      </c>
      <c r="AH155" s="33">
        <f t="shared" si="31"/>
        <v>0.53624208304011256</v>
      </c>
      <c r="AI155" s="34">
        <v>695</v>
      </c>
      <c r="AJ155" s="24">
        <v>10</v>
      </c>
      <c r="AK155" s="35">
        <f t="shared" si="32"/>
        <v>3.5186488388458832</v>
      </c>
      <c r="AL155" s="25">
        <v>829</v>
      </c>
      <c r="AM155" s="19">
        <v>663.1</v>
      </c>
      <c r="AN155" s="36">
        <f t="shared" si="39"/>
        <v>3.4005128205128209E-2</v>
      </c>
      <c r="AO155" s="37">
        <v>804</v>
      </c>
    </row>
    <row r="156" spans="1:41" ht="13.8" x14ac:dyDescent="0.25">
      <c r="A156" s="14" t="s">
        <v>77</v>
      </c>
      <c r="B156" s="15">
        <v>1650</v>
      </c>
      <c r="C156" s="16">
        <v>1</v>
      </c>
      <c r="D156" s="17" t="s">
        <v>251</v>
      </c>
      <c r="E156" s="18" t="s">
        <v>7</v>
      </c>
      <c r="F156" s="19">
        <v>1850</v>
      </c>
      <c r="G156" s="20">
        <v>3</v>
      </c>
      <c r="H156" s="19">
        <v>3432</v>
      </c>
      <c r="I156" s="19">
        <f t="shared" si="33"/>
        <v>1.8857142857142857</v>
      </c>
      <c r="J156" s="21">
        <f t="shared" si="34"/>
        <v>875</v>
      </c>
      <c r="K156" s="22">
        <v>3</v>
      </c>
      <c r="L156" s="19">
        <v>180</v>
      </c>
      <c r="M156" s="23">
        <f t="shared" si="35"/>
        <v>9.8901098901098897E-2</v>
      </c>
      <c r="N156" s="24">
        <v>18346</v>
      </c>
      <c r="O156" s="22">
        <v>30</v>
      </c>
      <c r="P156" s="25">
        <v>3464</v>
      </c>
      <c r="Q156" s="24">
        <f t="shared" si="36"/>
        <v>21840</v>
      </c>
      <c r="R156" s="26">
        <v>0</v>
      </c>
      <c r="S156" s="27">
        <v>21840</v>
      </c>
      <c r="T156" s="28">
        <f t="shared" si="37"/>
        <v>21840</v>
      </c>
      <c r="U156" s="29">
        <f t="shared" si="38"/>
        <v>13.236363636363636</v>
      </c>
      <c r="V156" s="24">
        <v>48587</v>
      </c>
      <c r="W156" s="30">
        <f t="shared" si="29"/>
        <v>29.446666666666665</v>
      </c>
      <c r="X156" s="31">
        <f t="shared" si="30"/>
        <v>2.224679487179487</v>
      </c>
      <c r="Y156" s="25">
        <v>8608</v>
      </c>
      <c r="Z156" s="25">
        <v>5776</v>
      </c>
      <c r="AA156" s="25">
        <v>652</v>
      </c>
      <c r="AB156" s="25">
        <v>17350</v>
      </c>
      <c r="AC156" s="25">
        <v>7742</v>
      </c>
      <c r="AD156" s="25">
        <v>1250</v>
      </c>
      <c r="AE156" s="25">
        <v>68</v>
      </c>
      <c r="AF156" s="25">
        <v>267</v>
      </c>
      <c r="AG156" s="25">
        <v>1509</v>
      </c>
      <c r="AH156" s="33">
        <f t="shared" si="31"/>
        <v>0.91454545454545455</v>
      </c>
      <c r="AI156" s="34">
        <v>243.3</v>
      </c>
      <c r="AJ156" s="24">
        <v>10</v>
      </c>
      <c r="AK156" s="35">
        <f t="shared" si="32"/>
        <v>6.0606060606060606</v>
      </c>
      <c r="AL156" s="25">
        <v>1000</v>
      </c>
      <c r="AM156" s="19">
        <v>1200</v>
      </c>
      <c r="AN156" s="36">
        <f t="shared" si="39"/>
        <v>6.4864864864864868E-2</v>
      </c>
      <c r="AO156" s="37">
        <v>1000</v>
      </c>
    </row>
    <row r="157" spans="1:41" ht="13.8" x14ac:dyDescent="0.25">
      <c r="A157" s="14" t="s">
        <v>76</v>
      </c>
      <c r="B157" s="15">
        <f>236+3619+3158</f>
        <v>7013</v>
      </c>
      <c r="C157" s="16">
        <v>1</v>
      </c>
      <c r="D157" s="17" t="s">
        <v>251</v>
      </c>
      <c r="E157" s="18" t="s">
        <v>7</v>
      </c>
      <c r="F157" s="19">
        <v>2500</v>
      </c>
      <c r="G157" s="20">
        <v>9</v>
      </c>
      <c r="H157" s="19">
        <v>7350</v>
      </c>
      <c r="I157" s="19">
        <f t="shared" si="33"/>
        <v>4.0384615384615383</v>
      </c>
      <c r="J157" s="21">
        <f t="shared" si="34"/>
        <v>1736.5523809523811</v>
      </c>
      <c r="K157" s="22">
        <v>61</v>
      </c>
      <c r="L157" s="19">
        <v>524</v>
      </c>
      <c r="M157" s="23">
        <f t="shared" si="35"/>
        <v>0.28791208791208789</v>
      </c>
      <c r="N157" s="24">
        <v>23037</v>
      </c>
      <c r="O157" s="22">
        <v>41</v>
      </c>
      <c r="P157" s="25">
        <v>2006</v>
      </c>
      <c r="Q157" s="24">
        <f t="shared" si="36"/>
        <v>25084</v>
      </c>
      <c r="R157" s="26">
        <v>0</v>
      </c>
      <c r="S157" s="27">
        <v>25084</v>
      </c>
      <c r="T157" s="28">
        <f t="shared" si="37"/>
        <v>25084</v>
      </c>
      <c r="U157" s="29">
        <f t="shared" si="38"/>
        <v>3.5767859689148724</v>
      </c>
      <c r="V157" s="24">
        <v>39576</v>
      </c>
      <c r="W157" s="30">
        <f t="shared" si="29"/>
        <v>5.6432339940111218</v>
      </c>
      <c r="X157" s="31">
        <f t="shared" si="30"/>
        <v>1.5777387976399297</v>
      </c>
      <c r="Y157" s="25">
        <v>9458</v>
      </c>
      <c r="Z157" s="25">
        <v>6772</v>
      </c>
      <c r="AA157" s="25">
        <v>4000</v>
      </c>
      <c r="AB157" s="25">
        <v>26573</v>
      </c>
      <c r="AC157" s="25">
        <v>18637</v>
      </c>
      <c r="AD157" s="25">
        <v>2200</v>
      </c>
      <c r="AE157" s="25">
        <v>101</v>
      </c>
      <c r="AF157" s="25">
        <v>1706</v>
      </c>
      <c r="AG157" s="25">
        <v>1852</v>
      </c>
      <c r="AH157" s="33">
        <f t="shared" si="31"/>
        <v>0.26408099244260658</v>
      </c>
      <c r="AI157" s="34">
        <v>276</v>
      </c>
      <c r="AJ157" s="24">
        <v>6</v>
      </c>
      <c r="AK157" s="35">
        <f t="shared" si="32"/>
        <v>0.85555397119634968</v>
      </c>
      <c r="AL157" s="25">
        <v>4750</v>
      </c>
      <c r="AM157" s="19">
        <v>3700</v>
      </c>
      <c r="AN157" s="36">
        <f t="shared" si="39"/>
        <v>0.24666666666666667</v>
      </c>
      <c r="AO157" s="37">
        <v>3640</v>
      </c>
    </row>
    <row r="158" spans="1:41" ht="13.8" x14ac:dyDescent="0.25">
      <c r="A158" s="14" t="s">
        <v>75</v>
      </c>
      <c r="B158" s="15">
        <v>6773</v>
      </c>
      <c r="C158" s="16">
        <v>1</v>
      </c>
      <c r="D158" s="17" t="s">
        <v>249</v>
      </c>
      <c r="E158" s="18" t="s">
        <v>7</v>
      </c>
      <c r="F158" s="19">
        <v>2375</v>
      </c>
      <c r="G158" s="20">
        <v>9</v>
      </c>
      <c r="H158" s="19">
        <v>7093</v>
      </c>
      <c r="I158" s="19">
        <f t="shared" si="33"/>
        <v>3.8972527472527472</v>
      </c>
      <c r="J158" s="21">
        <f t="shared" si="34"/>
        <v>1737.8908783307486</v>
      </c>
      <c r="K158" s="22">
        <v>5</v>
      </c>
      <c r="L158" s="19">
        <v>30</v>
      </c>
      <c r="M158" s="23">
        <f t="shared" si="35"/>
        <v>1.6483516483516484E-2</v>
      </c>
      <c r="N158" s="24">
        <v>21767</v>
      </c>
      <c r="O158" s="22">
        <v>63</v>
      </c>
      <c r="P158" s="25">
        <v>2530</v>
      </c>
      <c r="Q158" s="24">
        <f t="shared" si="36"/>
        <v>24360</v>
      </c>
      <c r="R158" s="26">
        <v>0</v>
      </c>
      <c r="S158" s="27">
        <v>24360</v>
      </c>
      <c r="T158" s="28">
        <f t="shared" si="37"/>
        <v>24360</v>
      </c>
      <c r="U158" s="29">
        <f t="shared" si="38"/>
        <v>3.5966336926029823</v>
      </c>
      <c r="V158" s="24">
        <v>65514</v>
      </c>
      <c r="W158" s="30">
        <f t="shared" si="29"/>
        <v>9.6728185442196963</v>
      </c>
      <c r="X158" s="31">
        <f t="shared" si="30"/>
        <v>2.6894088669950738</v>
      </c>
      <c r="Y158" s="25">
        <v>11294</v>
      </c>
      <c r="Z158" s="25">
        <v>8809</v>
      </c>
      <c r="AA158" s="25">
        <v>3659</v>
      </c>
      <c r="AB158" s="25">
        <v>43736</v>
      </c>
      <c r="AC158" s="25">
        <v>18819</v>
      </c>
      <c r="AD158" s="25">
        <v>4903</v>
      </c>
      <c r="AE158" s="25">
        <v>164</v>
      </c>
      <c r="AF158" s="25">
        <v>2194</v>
      </c>
      <c r="AG158" s="25">
        <v>1463</v>
      </c>
      <c r="AH158" s="33">
        <f t="shared" si="31"/>
        <v>0.21600472464196072</v>
      </c>
      <c r="AI158" s="34">
        <v>414</v>
      </c>
      <c r="AJ158" s="24">
        <v>8</v>
      </c>
      <c r="AK158" s="35">
        <f t="shared" si="32"/>
        <v>1.1811604901816035</v>
      </c>
      <c r="AL158" s="25">
        <v>8534</v>
      </c>
      <c r="AM158" s="19">
        <v>5904.1</v>
      </c>
      <c r="AN158" s="36">
        <f t="shared" si="39"/>
        <v>0.31074210526315793</v>
      </c>
      <c r="AO158" s="37">
        <v>8534</v>
      </c>
    </row>
    <row r="159" spans="1:41" ht="13.8" x14ac:dyDescent="0.25">
      <c r="A159" s="14" t="s">
        <v>74</v>
      </c>
      <c r="B159" s="15">
        <v>2041</v>
      </c>
      <c r="C159" s="16">
        <v>1</v>
      </c>
      <c r="D159" s="17" t="s">
        <v>249</v>
      </c>
      <c r="E159" s="18" t="s">
        <v>7</v>
      </c>
      <c r="F159" s="19">
        <v>1550</v>
      </c>
      <c r="G159" s="20">
        <v>6</v>
      </c>
      <c r="H159" s="19">
        <v>2469.25</v>
      </c>
      <c r="I159" s="19">
        <f t="shared" si="33"/>
        <v>1.3567307692307693</v>
      </c>
      <c r="J159" s="21">
        <f t="shared" si="34"/>
        <v>1504.3515237420268</v>
      </c>
      <c r="K159" s="22">
        <v>14</v>
      </c>
      <c r="L159" s="19">
        <v>114</v>
      </c>
      <c r="M159" s="23">
        <f t="shared" si="35"/>
        <v>6.2637362637362637E-2</v>
      </c>
      <c r="N159" s="24">
        <v>8777</v>
      </c>
      <c r="O159" s="22">
        <v>4</v>
      </c>
      <c r="P159" s="25">
        <v>632</v>
      </c>
      <c r="Q159" s="24">
        <f t="shared" si="36"/>
        <v>9413</v>
      </c>
      <c r="R159" s="26">
        <v>0</v>
      </c>
      <c r="S159" s="27">
        <v>9413</v>
      </c>
      <c r="T159" s="28">
        <f t="shared" si="37"/>
        <v>9413</v>
      </c>
      <c r="U159" s="29">
        <f t="shared" si="38"/>
        <v>4.6119549240568345</v>
      </c>
      <c r="V159" s="24">
        <v>13043</v>
      </c>
      <c r="W159" s="30">
        <f t="shared" si="29"/>
        <v>6.3904948554630083</v>
      </c>
      <c r="X159" s="31">
        <f t="shared" si="30"/>
        <v>1.385636885158823</v>
      </c>
      <c r="Y159" s="25">
        <v>2090</v>
      </c>
      <c r="Z159" s="25">
        <v>1563</v>
      </c>
      <c r="AA159" s="25">
        <v>479</v>
      </c>
      <c r="AB159" s="25">
        <v>7762</v>
      </c>
      <c r="AC159" s="25">
        <v>5771</v>
      </c>
      <c r="AD159" s="25">
        <v>3564</v>
      </c>
      <c r="AE159" s="25">
        <v>40</v>
      </c>
      <c r="AF159" s="25">
        <v>554</v>
      </c>
      <c r="AG159" s="25">
        <v>400</v>
      </c>
      <c r="AH159" s="33">
        <f t="shared" si="31"/>
        <v>0.19598236158745713</v>
      </c>
      <c r="AI159" s="34">
        <v>144</v>
      </c>
      <c r="AJ159" s="24">
        <v>3</v>
      </c>
      <c r="AK159" s="35">
        <f t="shared" si="32"/>
        <v>1.4698677119059285</v>
      </c>
      <c r="AL159" s="25">
        <v>996</v>
      </c>
      <c r="AM159" s="19">
        <v>3257</v>
      </c>
      <c r="AN159" s="36">
        <f t="shared" si="39"/>
        <v>0.70043010752688173</v>
      </c>
      <c r="AO159" s="37">
        <v>996</v>
      </c>
    </row>
    <row r="160" spans="1:41" ht="13.8" x14ac:dyDescent="0.25">
      <c r="A160" s="14" t="s">
        <v>73</v>
      </c>
      <c r="B160" s="15">
        <v>2288</v>
      </c>
      <c r="C160" s="16">
        <v>2</v>
      </c>
      <c r="D160" s="17" t="s">
        <v>249</v>
      </c>
      <c r="E160" s="18" t="s">
        <v>7</v>
      </c>
      <c r="F160" s="19">
        <v>1450</v>
      </c>
      <c r="G160" s="39">
        <v>2</v>
      </c>
      <c r="H160" s="19">
        <v>1290</v>
      </c>
      <c r="I160" s="19">
        <f t="shared" si="33"/>
        <v>0.70879120879120883</v>
      </c>
      <c r="J160" s="21">
        <f t="shared" si="34"/>
        <v>3228.031007751938</v>
      </c>
      <c r="K160" s="22">
        <v>31</v>
      </c>
      <c r="L160" s="19">
        <v>1225</v>
      </c>
      <c r="M160" s="23">
        <f t="shared" si="35"/>
        <v>0.67307692307692313</v>
      </c>
      <c r="N160" s="24">
        <v>9415</v>
      </c>
      <c r="O160" s="22">
        <v>15</v>
      </c>
      <c r="P160" s="25">
        <v>465</v>
      </c>
      <c r="Q160" s="24">
        <f t="shared" si="36"/>
        <v>9895</v>
      </c>
      <c r="R160" s="25">
        <v>0</v>
      </c>
      <c r="S160" s="27">
        <v>9895</v>
      </c>
      <c r="T160" s="28">
        <f t="shared" si="37"/>
        <v>9895</v>
      </c>
      <c r="U160" s="29">
        <f t="shared" si="38"/>
        <v>4.3247377622377625</v>
      </c>
      <c r="V160" s="24">
        <v>1945</v>
      </c>
      <c r="W160" s="30">
        <f t="shared" si="29"/>
        <v>0.85008741258741261</v>
      </c>
      <c r="X160" s="31">
        <f t="shared" si="30"/>
        <v>0.19656392117230925</v>
      </c>
      <c r="Y160" s="25">
        <v>273</v>
      </c>
      <c r="Z160" s="25">
        <v>860</v>
      </c>
      <c r="AA160" s="25">
        <v>1740</v>
      </c>
      <c r="AB160" s="25">
        <v>2050</v>
      </c>
      <c r="AC160" s="25">
        <v>1280</v>
      </c>
      <c r="AD160" s="25">
        <v>7000</v>
      </c>
      <c r="AE160" s="25">
        <v>20</v>
      </c>
      <c r="AF160" s="25">
        <v>300</v>
      </c>
      <c r="AG160" s="25">
        <v>76</v>
      </c>
      <c r="AH160" s="33">
        <f t="shared" si="31"/>
        <v>3.3216783216783216E-2</v>
      </c>
      <c r="AI160" s="19">
        <v>85</v>
      </c>
      <c r="AJ160" s="24">
        <v>5</v>
      </c>
      <c r="AK160" s="35">
        <f t="shared" si="32"/>
        <v>2.1853146853146854</v>
      </c>
      <c r="AL160" s="25">
        <v>3850</v>
      </c>
      <c r="AM160" s="19">
        <v>1200</v>
      </c>
      <c r="AN160" s="36">
        <f t="shared" si="39"/>
        <v>0.16551724137931034</v>
      </c>
      <c r="AO160" s="37">
        <v>2300</v>
      </c>
    </row>
    <row r="161" spans="1:41" ht="13.8" x14ac:dyDescent="0.25">
      <c r="A161" s="14" t="s">
        <v>72</v>
      </c>
      <c r="B161" s="15">
        <v>938</v>
      </c>
      <c r="C161" s="16">
        <v>1</v>
      </c>
      <c r="D161" s="17" t="s">
        <v>254</v>
      </c>
      <c r="E161" s="18" t="s">
        <v>7</v>
      </c>
      <c r="F161" s="19">
        <v>1200</v>
      </c>
      <c r="G161" s="20">
        <v>3</v>
      </c>
      <c r="H161" s="19">
        <v>1207.5</v>
      </c>
      <c r="I161" s="19">
        <f t="shared" si="33"/>
        <v>0.66346153846153844</v>
      </c>
      <c r="J161" s="21">
        <f t="shared" si="34"/>
        <v>1413.7971014492755</v>
      </c>
      <c r="K161" s="22">
        <v>45</v>
      </c>
      <c r="L161" s="19">
        <v>735</v>
      </c>
      <c r="M161" s="23">
        <f t="shared" si="35"/>
        <v>0.40384615384615385</v>
      </c>
      <c r="N161" s="24">
        <v>8029</v>
      </c>
      <c r="O161" s="22">
        <v>0</v>
      </c>
      <c r="P161" s="25">
        <v>179</v>
      </c>
      <c r="Q161" s="24">
        <f t="shared" si="36"/>
        <v>8208</v>
      </c>
      <c r="R161" s="26">
        <v>0</v>
      </c>
      <c r="S161" s="27">
        <v>8208</v>
      </c>
      <c r="T161" s="28">
        <f t="shared" si="37"/>
        <v>8208</v>
      </c>
      <c r="U161" s="29">
        <f t="shared" si="38"/>
        <v>8.7505330490405111</v>
      </c>
      <c r="V161" s="24">
        <v>958</v>
      </c>
      <c r="W161" s="30">
        <f t="shared" si="29"/>
        <v>1.0213219616204692</v>
      </c>
      <c r="X161" s="31">
        <f t="shared" si="30"/>
        <v>0.11671539961013645</v>
      </c>
      <c r="Y161" s="25">
        <v>243</v>
      </c>
      <c r="Z161" s="25">
        <v>763</v>
      </c>
      <c r="AA161" s="25">
        <v>75</v>
      </c>
      <c r="AB161" s="25">
        <v>1554</v>
      </c>
      <c r="AC161" s="25">
        <v>267</v>
      </c>
      <c r="AD161" s="25">
        <v>750</v>
      </c>
      <c r="AE161" s="25">
        <v>13</v>
      </c>
      <c r="AF161" s="25">
        <v>174</v>
      </c>
      <c r="AG161" s="25">
        <v>80</v>
      </c>
      <c r="AH161" s="33">
        <f t="shared" si="31"/>
        <v>8.5287846481876331E-2</v>
      </c>
      <c r="AI161" s="34">
        <v>102.2</v>
      </c>
      <c r="AJ161" s="24">
        <v>4</v>
      </c>
      <c r="AK161" s="35">
        <f t="shared" si="32"/>
        <v>4.2643923240938166</v>
      </c>
      <c r="AL161" s="25">
        <v>500</v>
      </c>
      <c r="AM161" s="19">
        <v>1000</v>
      </c>
      <c r="AN161" s="36">
        <f t="shared" si="39"/>
        <v>0.20833333333333334</v>
      </c>
      <c r="AO161" s="37">
        <v>450</v>
      </c>
    </row>
    <row r="162" spans="1:41" ht="13.8" x14ac:dyDescent="0.25">
      <c r="A162" s="14" t="s">
        <v>71</v>
      </c>
      <c r="B162" s="15">
        <v>4139</v>
      </c>
      <c r="C162" s="16">
        <v>1</v>
      </c>
      <c r="D162" s="17" t="s">
        <v>251</v>
      </c>
      <c r="E162" s="18" t="s">
        <v>7</v>
      </c>
      <c r="F162" s="19">
        <v>2189</v>
      </c>
      <c r="G162" s="20">
        <v>7</v>
      </c>
      <c r="H162" s="19">
        <v>5880</v>
      </c>
      <c r="I162" s="19">
        <f t="shared" si="33"/>
        <v>3.2307692307692308</v>
      </c>
      <c r="J162" s="21">
        <f t="shared" si="34"/>
        <v>1281.1190476190477</v>
      </c>
      <c r="K162" s="22">
        <v>13</v>
      </c>
      <c r="L162" s="19">
        <v>751</v>
      </c>
      <c r="M162" s="23">
        <f t="shared" si="35"/>
        <v>0.41263736263736261</v>
      </c>
      <c r="N162" s="24">
        <v>16899</v>
      </c>
      <c r="O162" s="22">
        <v>4</v>
      </c>
      <c r="P162" s="25">
        <v>3839</v>
      </c>
      <c r="Q162" s="24">
        <f t="shared" si="36"/>
        <v>20742</v>
      </c>
      <c r="R162" s="25">
        <v>1</v>
      </c>
      <c r="S162" s="27">
        <v>20743</v>
      </c>
      <c r="T162" s="28">
        <f t="shared" si="37"/>
        <v>20743</v>
      </c>
      <c r="U162" s="29">
        <f t="shared" si="38"/>
        <v>5.0115970041072719</v>
      </c>
      <c r="V162" s="24">
        <v>54138</v>
      </c>
      <c r="W162" s="30">
        <f t="shared" si="29"/>
        <v>13.079971007489732</v>
      </c>
      <c r="X162" s="31">
        <f t="shared" si="30"/>
        <v>2.6099407028877213</v>
      </c>
      <c r="Y162" s="25">
        <v>14407</v>
      </c>
      <c r="Z162" s="25">
        <v>5479</v>
      </c>
      <c r="AA162" s="25">
        <v>12750</v>
      </c>
      <c r="AB162" s="25">
        <v>48600</v>
      </c>
      <c r="AC162" s="25">
        <v>8721</v>
      </c>
      <c r="AD162" s="25">
        <v>9270</v>
      </c>
      <c r="AE162" s="25">
        <v>43</v>
      </c>
      <c r="AF162" s="25">
        <v>1265</v>
      </c>
      <c r="AG162" s="25">
        <v>1388</v>
      </c>
      <c r="AH162" s="33">
        <f t="shared" si="31"/>
        <v>0.33534670210195699</v>
      </c>
      <c r="AI162" s="34">
        <v>431.7</v>
      </c>
      <c r="AJ162" s="24">
        <v>6</v>
      </c>
      <c r="AK162" s="35">
        <f t="shared" si="32"/>
        <v>1.4496255134090359</v>
      </c>
      <c r="AL162" s="25">
        <v>3250</v>
      </c>
      <c r="AM162" s="19">
        <v>4875</v>
      </c>
      <c r="AN162" s="36">
        <f t="shared" si="39"/>
        <v>0.37117405207857468</v>
      </c>
      <c r="AO162" s="37">
        <v>3250</v>
      </c>
    </row>
    <row r="163" spans="1:41" ht="13.8" x14ac:dyDescent="0.25">
      <c r="A163" s="14" t="s">
        <v>70</v>
      </c>
      <c r="B163" s="15">
        <v>100807</v>
      </c>
      <c r="C163" s="16">
        <v>3</v>
      </c>
      <c r="D163" s="17" t="s">
        <v>250</v>
      </c>
      <c r="E163" s="18">
        <v>1</v>
      </c>
      <c r="F163" s="19">
        <v>9075</v>
      </c>
      <c r="G163" s="39">
        <v>81</v>
      </c>
      <c r="H163" s="19">
        <v>85949</v>
      </c>
      <c r="I163" s="19">
        <f t="shared" si="33"/>
        <v>47.224725274725273</v>
      </c>
      <c r="J163" s="21">
        <f t="shared" si="34"/>
        <v>2134.6233231334863</v>
      </c>
      <c r="K163" s="22">
        <v>332</v>
      </c>
      <c r="L163" s="19">
        <v>7998</v>
      </c>
      <c r="M163" s="23">
        <f t="shared" si="35"/>
        <v>4.3945054945054949</v>
      </c>
      <c r="N163" s="24">
        <v>390884</v>
      </c>
      <c r="O163" s="22">
        <v>482</v>
      </c>
      <c r="P163" s="25">
        <v>32389</v>
      </c>
      <c r="Q163" s="24">
        <f t="shared" si="36"/>
        <v>423755</v>
      </c>
      <c r="R163" s="25">
        <v>128753</v>
      </c>
      <c r="S163" s="27">
        <v>552508</v>
      </c>
      <c r="T163" s="28">
        <f t="shared" si="37"/>
        <v>552508</v>
      </c>
      <c r="U163" s="29">
        <f t="shared" si="38"/>
        <v>5.4808495441784792</v>
      </c>
      <c r="V163" s="24">
        <v>710379</v>
      </c>
      <c r="W163" s="30">
        <f t="shared" si="29"/>
        <v>7.0469213447478847</v>
      </c>
      <c r="X163" s="31">
        <f t="shared" si="30"/>
        <v>1.2857352291731523</v>
      </c>
      <c r="Y163" s="25">
        <v>3856</v>
      </c>
      <c r="Z163" s="25">
        <v>2512</v>
      </c>
      <c r="AA163" s="25">
        <v>76050</v>
      </c>
      <c r="AB163" s="25">
        <v>417105</v>
      </c>
      <c r="AC163" s="25">
        <v>297699</v>
      </c>
      <c r="AD163" s="25">
        <v>79383</v>
      </c>
      <c r="AE163" s="25">
        <v>2324</v>
      </c>
      <c r="AF163" s="25">
        <v>50654</v>
      </c>
      <c r="AG163" s="25">
        <v>27938</v>
      </c>
      <c r="AH163" s="33">
        <f t="shared" si="31"/>
        <v>0.27714345233961929</v>
      </c>
      <c r="AI163" s="19">
        <v>5390</v>
      </c>
      <c r="AJ163" s="24">
        <v>48</v>
      </c>
      <c r="AK163" s="35">
        <f t="shared" si="32"/>
        <v>0.47615740970369119</v>
      </c>
      <c r="AL163" s="25">
        <v>40284</v>
      </c>
      <c r="AM163" s="19">
        <v>26846</v>
      </c>
      <c r="AN163" s="36">
        <f t="shared" si="39"/>
        <v>6.1629935720844811E-2</v>
      </c>
      <c r="AO163" s="37">
        <v>3889</v>
      </c>
    </row>
    <row r="164" spans="1:41" ht="13.8" x14ac:dyDescent="0.25">
      <c r="A164" s="14" t="s">
        <v>69</v>
      </c>
      <c r="B164" s="15">
        <v>5588</v>
      </c>
      <c r="C164" s="16">
        <v>1</v>
      </c>
      <c r="D164" s="17" t="s">
        <v>253</v>
      </c>
      <c r="E164" s="18" t="s">
        <v>7</v>
      </c>
      <c r="F164" s="19">
        <v>2850</v>
      </c>
      <c r="G164" s="20">
        <v>7</v>
      </c>
      <c r="H164" s="19">
        <v>7067.25</v>
      </c>
      <c r="I164" s="19">
        <f t="shared" si="33"/>
        <v>3.8831043956043958</v>
      </c>
      <c r="J164" s="21">
        <f t="shared" si="34"/>
        <v>1439.0547950051293</v>
      </c>
      <c r="K164" s="22">
        <v>0</v>
      </c>
      <c r="L164" s="19">
        <v>0</v>
      </c>
      <c r="M164" s="23">
        <f t="shared" si="35"/>
        <v>0</v>
      </c>
      <c r="N164" s="24">
        <v>17411</v>
      </c>
      <c r="O164" s="22">
        <v>95</v>
      </c>
      <c r="P164" s="25">
        <v>3248</v>
      </c>
      <c r="Q164" s="24">
        <f t="shared" si="36"/>
        <v>20754</v>
      </c>
      <c r="R164" s="25">
        <v>0</v>
      </c>
      <c r="S164" s="27">
        <v>75868</v>
      </c>
      <c r="T164" s="28">
        <f t="shared" si="37"/>
        <v>20754</v>
      </c>
      <c r="U164" s="29">
        <f t="shared" si="38"/>
        <v>3.7140300644237652</v>
      </c>
      <c r="V164" s="24">
        <v>48865</v>
      </c>
      <c r="W164" s="30">
        <f t="shared" si="29"/>
        <v>8.74463135289907</v>
      </c>
      <c r="X164" s="31">
        <f t="shared" si="30"/>
        <v>2.3544858822395685</v>
      </c>
      <c r="Y164" s="25">
        <v>435</v>
      </c>
      <c r="Z164" s="32" t="s">
        <v>145</v>
      </c>
      <c r="AA164" s="25">
        <v>599</v>
      </c>
      <c r="AB164" s="25">
        <v>30545</v>
      </c>
      <c r="AC164" s="25">
        <v>13872</v>
      </c>
      <c r="AD164" s="25">
        <v>2600</v>
      </c>
      <c r="AE164" s="25">
        <v>116</v>
      </c>
      <c r="AF164" s="25">
        <v>1348</v>
      </c>
      <c r="AG164" s="25">
        <v>921</v>
      </c>
      <c r="AH164" s="33">
        <f t="shared" si="31"/>
        <v>0.16481746599856836</v>
      </c>
      <c r="AI164" s="34">
        <v>438.5</v>
      </c>
      <c r="AJ164" s="24">
        <v>6</v>
      </c>
      <c r="AK164" s="35">
        <f t="shared" si="32"/>
        <v>1.0737294201861132</v>
      </c>
      <c r="AL164" s="25">
        <v>7069</v>
      </c>
      <c r="AM164" s="19">
        <v>5563</v>
      </c>
      <c r="AN164" s="36">
        <f t="shared" si="39"/>
        <v>0.32532163742690057</v>
      </c>
      <c r="AO164" s="37">
        <v>5264</v>
      </c>
    </row>
    <row r="165" spans="1:41" ht="13.8" x14ac:dyDescent="0.25">
      <c r="A165" s="14" t="s">
        <v>68</v>
      </c>
      <c r="B165" s="15">
        <v>2116</v>
      </c>
      <c r="C165" s="16">
        <v>1</v>
      </c>
      <c r="D165" s="17" t="s">
        <v>252</v>
      </c>
      <c r="E165" s="18" t="s">
        <v>7</v>
      </c>
      <c r="F165" s="19">
        <v>1900</v>
      </c>
      <c r="G165" s="20">
        <v>4</v>
      </c>
      <c r="H165" s="19">
        <v>3762</v>
      </c>
      <c r="I165" s="19">
        <f t="shared" si="33"/>
        <v>2.0670329670329672</v>
      </c>
      <c r="J165" s="21">
        <f t="shared" si="34"/>
        <v>1023.6895268474215</v>
      </c>
      <c r="K165" s="22">
        <v>39</v>
      </c>
      <c r="L165" s="19">
        <v>640</v>
      </c>
      <c r="M165" s="23">
        <f t="shared" si="35"/>
        <v>0.35164835164835168</v>
      </c>
      <c r="N165" s="24">
        <v>10176</v>
      </c>
      <c r="O165" s="22">
        <v>16</v>
      </c>
      <c r="P165" s="25">
        <v>3278</v>
      </c>
      <c r="Q165" s="24">
        <f t="shared" si="36"/>
        <v>13470</v>
      </c>
      <c r="R165" s="25">
        <v>0</v>
      </c>
      <c r="S165" s="27">
        <v>13470</v>
      </c>
      <c r="T165" s="28">
        <f t="shared" si="37"/>
        <v>13470</v>
      </c>
      <c r="U165" s="29">
        <f t="shared" si="38"/>
        <v>6.3657844990548202</v>
      </c>
      <c r="V165" s="24">
        <v>17189</v>
      </c>
      <c r="W165" s="30">
        <f t="shared" si="29"/>
        <v>8.1233459357277891</v>
      </c>
      <c r="X165" s="31">
        <f t="shared" si="30"/>
        <v>1.2760950259836674</v>
      </c>
      <c r="Y165" s="25">
        <v>2480</v>
      </c>
      <c r="Z165" s="25">
        <v>6291</v>
      </c>
      <c r="AA165" s="25">
        <v>2250</v>
      </c>
      <c r="AB165" s="25">
        <v>10121</v>
      </c>
      <c r="AC165" s="25">
        <v>5268</v>
      </c>
      <c r="AD165" s="25">
        <v>2550</v>
      </c>
      <c r="AE165" s="25">
        <v>267</v>
      </c>
      <c r="AF165" s="25">
        <v>1036</v>
      </c>
      <c r="AG165" s="25">
        <v>921</v>
      </c>
      <c r="AH165" s="33">
        <f t="shared" si="31"/>
        <v>0.43525519848771266</v>
      </c>
      <c r="AI165" s="34">
        <v>234</v>
      </c>
      <c r="AJ165" s="24">
        <v>4</v>
      </c>
      <c r="AK165" s="35">
        <f t="shared" si="32"/>
        <v>1.890359168241966</v>
      </c>
      <c r="AL165" s="25">
        <v>1786</v>
      </c>
      <c r="AM165" s="19">
        <v>893</v>
      </c>
      <c r="AN165" s="36">
        <f t="shared" si="39"/>
        <v>0.11749999999999999</v>
      </c>
      <c r="AO165" s="37">
        <v>1648</v>
      </c>
    </row>
    <row r="166" spans="1:41" ht="13.8" x14ac:dyDescent="0.25">
      <c r="A166" s="14" t="s">
        <v>67</v>
      </c>
      <c r="B166" s="15">
        <v>2378</v>
      </c>
      <c r="C166" s="16">
        <v>1</v>
      </c>
      <c r="D166" s="17" t="s">
        <v>249</v>
      </c>
      <c r="E166" s="18" t="s">
        <v>7</v>
      </c>
      <c r="F166" s="19">
        <v>2020</v>
      </c>
      <c r="G166" s="20">
        <v>13</v>
      </c>
      <c r="H166" s="19">
        <v>7383</v>
      </c>
      <c r="I166" s="19">
        <f t="shared" si="33"/>
        <v>4.0565934065934064</v>
      </c>
      <c r="J166" s="21">
        <f t="shared" si="34"/>
        <v>586.2061492618177</v>
      </c>
      <c r="K166" s="22">
        <v>18</v>
      </c>
      <c r="L166" s="19">
        <v>283.25</v>
      </c>
      <c r="M166" s="23">
        <f t="shared" si="35"/>
        <v>0.15563186813186813</v>
      </c>
      <c r="N166" s="24">
        <v>17291</v>
      </c>
      <c r="O166" s="22">
        <v>39</v>
      </c>
      <c r="P166" s="25">
        <v>2005</v>
      </c>
      <c r="Q166" s="24">
        <f t="shared" si="36"/>
        <v>19335</v>
      </c>
      <c r="R166" s="25">
        <v>13</v>
      </c>
      <c r="S166" s="27">
        <v>19348</v>
      </c>
      <c r="T166" s="28">
        <f t="shared" si="37"/>
        <v>19348</v>
      </c>
      <c r="U166" s="29">
        <f t="shared" si="38"/>
        <v>8.1362489486963838</v>
      </c>
      <c r="V166" s="24">
        <v>32245</v>
      </c>
      <c r="W166" s="30">
        <f t="shared" si="29"/>
        <v>13.559714045416316</v>
      </c>
      <c r="X166" s="31">
        <f t="shared" si="30"/>
        <v>1.6665805251188754</v>
      </c>
      <c r="Y166" s="25">
        <v>5209</v>
      </c>
      <c r="Z166" s="25">
        <v>7008</v>
      </c>
      <c r="AA166" s="25">
        <v>1728</v>
      </c>
      <c r="AB166" s="25">
        <v>24187</v>
      </c>
      <c r="AC166" s="25">
        <v>18424</v>
      </c>
      <c r="AD166" s="25">
        <v>1560</v>
      </c>
      <c r="AE166" s="25">
        <v>444</v>
      </c>
      <c r="AF166" s="25">
        <v>4985</v>
      </c>
      <c r="AG166" s="25">
        <v>1033</v>
      </c>
      <c r="AH166" s="33">
        <f t="shared" si="31"/>
        <v>0.43439865433137093</v>
      </c>
      <c r="AI166" s="34">
        <v>252</v>
      </c>
      <c r="AJ166" s="24">
        <v>8</v>
      </c>
      <c r="AK166" s="35">
        <f t="shared" si="32"/>
        <v>3.3641715727502102</v>
      </c>
      <c r="AL166" s="25">
        <v>3467</v>
      </c>
      <c r="AM166" s="19">
        <v>3176</v>
      </c>
      <c r="AN166" s="36">
        <f t="shared" si="39"/>
        <v>0.19653465346534654</v>
      </c>
      <c r="AO166" s="37">
        <v>3465</v>
      </c>
    </row>
    <row r="167" spans="1:41" ht="13.8" x14ac:dyDescent="0.25">
      <c r="A167" s="14" t="s">
        <v>66</v>
      </c>
      <c r="B167" s="15">
        <v>7220</v>
      </c>
      <c r="C167" s="16">
        <v>1</v>
      </c>
      <c r="D167" s="17" t="s">
        <v>249</v>
      </c>
      <c r="E167" s="18" t="s">
        <v>7</v>
      </c>
      <c r="F167" s="19">
        <v>2500</v>
      </c>
      <c r="G167" s="20">
        <v>17</v>
      </c>
      <c r="H167" s="19">
        <v>11443.75</v>
      </c>
      <c r="I167" s="19">
        <f t="shared" si="33"/>
        <v>6.2877747252747254</v>
      </c>
      <c r="J167" s="21">
        <f t="shared" si="34"/>
        <v>1148.2599672310214</v>
      </c>
      <c r="K167" s="22">
        <v>19</v>
      </c>
      <c r="L167" s="19">
        <v>203</v>
      </c>
      <c r="M167" s="23">
        <f t="shared" si="35"/>
        <v>0.11153846153846154</v>
      </c>
      <c r="N167" s="24">
        <v>30419</v>
      </c>
      <c r="O167" s="22">
        <v>59</v>
      </c>
      <c r="P167" s="25">
        <v>3704</v>
      </c>
      <c r="Q167" s="24">
        <f t="shared" si="36"/>
        <v>34182</v>
      </c>
      <c r="R167" s="25">
        <v>31</v>
      </c>
      <c r="S167" s="27">
        <v>34213</v>
      </c>
      <c r="T167" s="28">
        <f t="shared" si="37"/>
        <v>34213</v>
      </c>
      <c r="U167" s="29">
        <f t="shared" si="38"/>
        <v>4.7386426592797788</v>
      </c>
      <c r="V167" s="24">
        <v>91560</v>
      </c>
      <c r="W167" s="30">
        <f t="shared" si="29"/>
        <v>12.681440443213296</v>
      </c>
      <c r="X167" s="31">
        <f t="shared" si="30"/>
        <v>2.6761757226785141</v>
      </c>
      <c r="Y167" s="25">
        <v>12205</v>
      </c>
      <c r="Z167" s="25">
        <v>9231</v>
      </c>
      <c r="AA167" s="25">
        <v>6562</v>
      </c>
      <c r="AB167" s="25">
        <v>102150</v>
      </c>
      <c r="AC167" s="25">
        <v>52923</v>
      </c>
      <c r="AD167" s="25">
        <v>26000</v>
      </c>
      <c r="AE167" s="25">
        <v>189</v>
      </c>
      <c r="AF167" s="25">
        <v>4061</v>
      </c>
      <c r="AG167" s="25">
        <v>4279</v>
      </c>
      <c r="AH167" s="33">
        <f t="shared" si="31"/>
        <v>0.59265927977839339</v>
      </c>
      <c r="AI167" s="34">
        <v>761.4</v>
      </c>
      <c r="AJ167" s="24">
        <v>14</v>
      </c>
      <c r="AK167" s="35">
        <f t="shared" si="32"/>
        <v>1.9390581717451523</v>
      </c>
      <c r="AL167" s="25">
        <v>13736</v>
      </c>
      <c r="AM167" s="19">
        <v>9230</v>
      </c>
      <c r="AN167" s="36">
        <f t="shared" si="39"/>
        <v>0.26371428571428573</v>
      </c>
      <c r="AO167" s="37">
        <v>1918</v>
      </c>
    </row>
    <row r="168" spans="1:41" ht="13.8" x14ac:dyDescent="0.25">
      <c r="A168" s="14" t="s">
        <v>65</v>
      </c>
      <c r="B168" s="15">
        <v>325</v>
      </c>
      <c r="C168" s="16">
        <v>1</v>
      </c>
      <c r="D168" s="17" t="s">
        <v>247</v>
      </c>
      <c r="E168" s="18" t="s">
        <v>7</v>
      </c>
      <c r="F168" s="19">
        <v>900</v>
      </c>
      <c r="G168" s="20">
        <v>3</v>
      </c>
      <c r="H168" s="19">
        <v>1183</v>
      </c>
      <c r="I168" s="19">
        <f t="shared" si="33"/>
        <v>0.65</v>
      </c>
      <c r="J168" s="21">
        <f t="shared" si="34"/>
        <v>500</v>
      </c>
      <c r="K168" s="22">
        <v>14</v>
      </c>
      <c r="L168" s="19">
        <v>255.75</v>
      </c>
      <c r="M168" s="23">
        <f t="shared" si="35"/>
        <v>0.14052197802197802</v>
      </c>
      <c r="N168" s="50" t="s">
        <v>145</v>
      </c>
      <c r="O168" s="22">
        <v>16</v>
      </c>
      <c r="P168" s="25">
        <v>371</v>
      </c>
      <c r="Q168" s="24">
        <f t="shared" si="36"/>
        <v>387</v>
      </c>
      <c r="R168" s="26">
        <v>0</v>
      </c>
      <c r="S168" s="27">
        <v>387</v>
      </c>
      <c r="T168" s="28">
        <f t="shared" si="37"/>
        <v>387</v>
      </c>
      <c r="U168" s="29">
        <f t="shared" si="38"/>
        <v>1.1907692307692308</v>
      </c>
      <c r="V168" s="24">
        <v>3009</v>
      </c>
      <c r="W168" s="30">
        <f t="shared" si="29"/>
        <v>9.258461538461539</v>
      </c>
      <c r="X168" s="31">
        <f t="shared" si="30"/>
        <v>7.775193798449612</v>
      </c>
      <c r="Y168" s="25">
        <v>1355</v>
      </c>
      <c r="Z168" s="25">
        <v>2189</v>
      </c>
      <c r="AA168" s="25">
        <v>155</v>
      </c>
      <c r="AB168" s="25">
        <v>2213</v>
      </c>
      <c r="AC168" s="25">
        <v>1938</v>
      </c>
      <c r="AD168" s="25">
        <v>66</v>
      </c>
      <c r="AE168" s="25">
        <v>192</v>
      </c>
      <c r="AF168" s="25">
        <v>1145</v>
      </c>
      <c r="AG168" s="25">
        <v>226</v>
      </c>
      <c r="AH168" s="33">
        <f t="shared" si="31"/>
        <v>0.69538461538461538</v>
      </c>
      <c r="AI168" s="34">
        <v>134</v>
      </c>
      <c r="AJ168" s="24">
        <v>3</v>
      </c>
      <c r="AK168" s="35">
        <f t="shared" si="32"/>
        <v>9.2307692307692299</v>
      </c>
      <c r="AL168" s="25">
        <v>155</v>
      </c>
      <c r="AM168" s="19">
        <v>168.25</v>
      </c>
      <c r="AN168" s="36">
        <f t="shared" si="39"/>
        <v>6.2314814814814816E-2</v>
      </c>
      <c r="AO168" s="37">
        <v>150</v>
      </c>
    </row>
    <row r="169" spans="1:41" ht="13.8" x14ac:dyDescent="0.25">
      <c r="A169" s="14" t="s">
        <v>64</v>
      </c>
      <c r="B169" s="15">
        <v>421</v>
      </c>
      <c r="C169" s="16">
        <v>1</v>
      </c>
      <c r="D169" s="17" t="s">
        <v>253</v>
      </c>
      <c r="E169" s="18">
        <v>1</v>
      </c>
      <c r="F169" s="19">
        <v>1721.5</v>
      </c>
      <c r="G169" s="20">
        <v>3</v>
      </c>
      <c r="H169" s="19">
        <v>1921</v>
      </c>
      <c r="I169" s="19">
        <f t="shared" si="33"/>
        <v>1.0554945054945055</v>
      </c>
      <c r="J169" s="21">
        <f t="shared" si="34"/>
        <v>398.86517438833937</v>
      </c>
      <c r="K169" s="22">
        <v>1</v>
      </c>
      <c r="L169" s="19">
        <v>2</v>
      </c>
      <c r="M169" s="23">
        <f t="shared" si="35"/>
        <v>1.0989010989010989E-3</v>
      </c>
      <c r="N169" s="24">
        <v>17566</v>
      </c>
      <c r="O169" s="22">
        <v>5</v>
      </c>
      <c r="P169" s="25">
        <v>948</v>
      </c>
      <c r="Q169" s="24">
        <f t="shared" si="36"/>
        <v>18519</v>
      </c>
      <c r="R169" s="25">
        <v>0</v>
      </c>
      <c r="S169" s="27">
        <v>73633</v>
      </c>
      <c r="T169" s="28">
        <f t="shared" si="37"/>
        <v>18519</v>
      </c>
      <c r="U169" s="29">
        <f t="shared" si="38"/>
        <v>43.988123515439433</v>
      </c>
      <c r="V169" s="24">
        <v>13930</v>
      </c>
      <c r="W169" s="30">
        <f t="shared" si="29"/>
        <v>33.087885985748215</v>
      </c>
      <c r="X169" s="31">
        <f t="shared" si="30"/>
        <v>0.75220044278848752</v>
      </c>
      <c r="Y169" s="25">
        <v>4</v>
      </c>
      <c r="Z169" s="25">
        <v>15</v>
      </c>
      <c r="AA169" s="25">
        <v>894</v>
      </c>
      <c r="AB169" s="25">
        <v>8626</v>
      </c>
      <c r="AC169" s="32" t="s">
        <v>145</v>
      </c>
      <c r="AD169" s="25">
        <v>2742</v>
      </c>
      <c r="AE169" s="25">
        <v>512</v>
      </c>
      <c r="AF169" s="25">
        <v>7043</v>
      </c>
      <c r="AG169" s="25">
        <v>296</v>
      </c>
      <c r="AH169" s="33">
        <f t="shared" si="31"/>
        <v>0.70308788598574823</v>
      </c>
      <c r="AI169" s="34">
        <v>100</v>
      </c>
      <c r="AJ169" s="24">
        <v>4</v>
      </c>
      <c r="AK169" s="35">
        <f t="shared" si="32"/>
        <v>9.5011876484560567</v>
      </c>
      <c r="AL169" s="25">
        <v>1500</v>
      </c>
      <c r="AM169" s="19">
        <v>750</v>
      </c>
      <c r="AN169" s="36">
        <f t="shared" si="39"/>
        <v>0.10891664246296834</v>
      </c>
      <c r="AO169" s="37">
        <v>1500</v>
      </c>
    </row>
    <row r="170" spans="1:41" ht="13.8" x14ac:dyDescent="0.25">
      <c r="A170" s="14" t="s">
        <v>63</v>
      </c>
      <c r="B170" s="15">
        <v>628</v>
      </c>
      <c r="C170" s="16">
        <v>1</v>
      </c>
      <c r="D170" s="17" t="s">
        <v>254</v>
      </c>
      <c r="E170" s="18" t="s">
        <v>7</v>
      </c>
      <c r="F170" s="19">
        <v>1200</v>
      </c>
      <c r="G170" s="20">
        <v>2</v>
      </c>
      <c r="H170" s="19">
        <v>1094</v>
      </c>
      <c r="I170" s="19">
        <f t="shared" si="33"/>
        <v>0.60109890109890107</v>
      </c>
      <c r="J170" s="21">
        <f t="shared" si="34"/>
        <v>1044.7531992687386</v>
      </c>
      <c r="K170" s="22">
        <v>23</v>
      </c>
      <c r="L170" s="19">
        <v>403</v>
      </c>
      <c r="M170" s="23">
        <f t="shared" si="35"/>
        <v>0.22142857142857142</v>
      </c>
      <c r="N170" s="24">
        <v>6179</v>
      </c>
      <c r="O170" s="22">
        <v>0</v>
      </c>
      <c r="P170" s="25">
        <v>361</v>
      </c>
      <c r="Q170" s="24">
        <f t="shared" si="36"/>
        <v>6540</v>
      </c>
      <c r="R170" s="26">
        <v>0</v>
      </c>
      <c r="S170" s="27">
        <v>6540</v>
      </c>
      <c r="T170" s="28">
        <f t="shared" si="37"/>
        <v>6540</v>
      </c>
      <c r="U170" s="29">
        <f t="shared" si="38"/>
        <v>10.414012738853502</v>
      </c>
      <c r="V170" s="24">
        <v>3025</v>
      </c>
      <c r="W170" s="30">
        <f t="shared" si="29"/>
        <v>4.8168789808917198</v>
      </c>
      <c r="X170" s="31">
        <f t="shared" si="30"/>
        <v>0.46253822629969421</v>
      </c>
      <c r="Y170" s="25">
        <v>855</v>
      </c>
      <c r="Z170" s="25">
        <v>903</v>
      </c>
      <c r="AA170" s="25">
        <v>1250</v>
      </c>
      <c r="AB170" s="25">
        <v>1242</v>
      </c>
      <c r="AC170" s="25">
        <v>212</v>
      </c>
      <c r="AD170" s="25">
        <v>650</v>
      </c>
      <c r="AE170" s="25">
        <v>9</v>
      </c>
      <c r="AF170" s="25">
        <v>150</v>
      </c>
      <c r="AG170" s="25">
        <v>95</v>
      </c>
      <c r="AH170" s="33">
        <f t="shared" si="31"/>
        <v>0.15127388535031847</v>
      </c>
      <c r="AI170" s="34">
        <v>182.4</v>
      </c>
      <c r="AJ170" s="24">
        <v>3</v>
      </c>
      <c r="AK170" s="35">
        <f t="shared" si="32"/>
        <v>4.7770700636942678</v>
      </c>
      <c r="AL170" s="25">
        <v>48</v>
      </c>
      <c r="AM170" s="19">
        <v>40</v>
      </c>
      <c r="AN170" s="36">
        <f t="shared" si="39"/>
        <v>1.1111111111111112E-2</v>
      </c>
      <c r="AO170" s="37">
        <v>30</v>
      </c>
    </row>
    <row r="171" spans="1:41" ht="13.8" x14ac:dyDescent="0.25">
      <c r="A171" s="14" t="s">
        <v>62</v>
      </c>
      <c r="B171" s="15">
        <v>497</v>
      </c>
      <c r="C171" s="16">
        <v>1</v>
      </c>
      <c r="D171" s="17" t="s">
        <v>252</v>
      </c>
      <c r="E171" s="18" t="s">
        <v>7</v>
      </c>
      <c r="F171" s="19">
        <v>1183</v>
      </c>
      <c r="G171" s="20">
        <v>4</v>
      </c>
      <c r="H171" s="19">
        <v>1548</v>
      </c>
      <c r="I171" s="19">
        <f t="shared" si="33"/>
        <v>0.85054945054945053</v>
      </c>
      <c r="J171" s="21">
        <f t="shared" si="34"/>
        <v>584.32816537467704</v>
      </c>
      <c r="K171" s="22">
        <v>6</v>
      </c>
      <c r="L171" s="19">
        <v>51</v>
      </c>
      <c r="M171" s="23">
        <f t="shared" si="35"/>
        <v>2.8021978021978023E-2</v>
      </c>
      <c r="N171" s="24">
        <v>15389</v>
      </c>
      <c r="O171" s="22">
        <v>26</v>
      </c>
      <c r="P171" s="25">
        <v>1479</v>
      </c>
      <c r="Q171" s="24">
        <f t="shared" si="36"/>
        <v>16894</v>
      </c>
      <c r="R171" s="25">
        <v>0</v>
      </c>
      <c r="S171" s="27">
        <v>16894</v>
      </c>
      <c r="T171" s="28">
        <f t="shared" si="37"/>
        <v>16894</v>
      </c>
      <c r="U171" s="29">
        <f t="shared" si="38"/>
        <v>33.991951710261567</v>
      </c>
      <c r="V171" s="24">
        <v>5456</v>
      </c>
      <c r="W171" s="30">
        <f t="shared" si="29"/>
        <v>10.977867203219317</v>
      </c>
      <c r="X171" s="31">
        <f t="shared" si="30"/>
        <v>0.32295489522907539</v>
      </c>
      <c r="Y171" s="25">
        <v>2401</v>
      </c>
      <c r="Z171" s="25">
        <v>4149</v>
      </c>
      <c r="AA171" s="25">
        <v>590</v>
      </c>
      <c r="AB171" s="25">
        <v>3016</v>
      </c>
      <c r="AC171" s="25">
        <v>1979</v>
      </c>
      <c r="AD171" s="25">
        <v>423</v>
      </c>
      <c r="AE171" s="25">
        <v>158</v>
      </c>
      <c r="AF171" s="25">
        <v>931</v>
      </c>
      <c r="AG171" s="25">
        <v>135</v>
      </c>
      <c r="AH171" s="33">
        <f t="shared" si="31"/>
        <v>0.2716297786720322</v>
      </c>
      <c r="AI171" s="34">
        <v>91.4</v>
      </c>
      <c r="AJ171" s="24">
        <v>4</v>
      </c>
      <c r="AK171" s="35">
        <f t="shared" si="32"/>
        <v>8.0482897384305829</v>
      </c>
      <c r="AL171" s="25">
        <v>3608</v>
      </c>
      <c r="AM171" s="19">
        <v>1804</v>
      </c>
      <c r="AN171" s="36">
        <f t="shared" si="39"/>
        <v>0.38123415046491971</v>
      </c>
      <c r="AO171" s="37">
        <v>1657</v>
      </c>
    </row>
    <row r="172" spans="1:41" ht="13.8" x14ac:dyDescent="0.25">
      <c r="A172" s="14" t="s">
        <v>61</v>
      </c>
      <c r="B172" s="15">
        <v>2288</v>
      </c>
      <c r="C172" s="16">
        <v>3</v>
      </c>
      <c r="D172" s="17" t="s">
        <v>254</v>
      </c>
      <c r="E172" s="18">
        <v>3</v>
      </c>
      <c r="F172" s="19">
        <v>1326</v>
      </c>
      <c r="G172" s="39">
        <v>4</v>
      </c>
      <c r="H172" s="19">
        <v>2010.5</v>
      </c>
      <c r="I172" s="19">
        <f t="shared" si="33"/>
        <v>1.1046703296703297</v>
      </c>
      <c r="J172" s="21">
        <f t="shared" si="34"/>
        <v>2071.2061676199951</v>
      </c>
      <c r="K172" s="22">
        <v>12</v>
      </c>
      <c r="L172" s="19">
        <v>172</v>
      </c>
      <c r="M172" s="23">
        <f t="shared" si="35"/>
        <v>9.4505494505494503E-2</v>
      </c>
      <c r="N172" s="24">
        <v>8390</v>
      </c>
      <c r="O172" s="22">
        <v>6</v>
      </c>
      <c r="P172" s="25">
        <v>462</v>
      </c>
      <c r="Q172" s="24">
        <f t="shared" si="36"/>
        <v>8858</v>
      </c>
      <c r="R172" s="25">
        <v>0</v>
      </c>
      <c r="S172" s="27">
        <v>8858</v>
      </c>
      <c r="T172" s="28">
        <f t="shared" si="37"/>
        <v>8858</v>
      </c>
      <c r="U172" s="29">
        <f t="shared" si="38"/>
        <v>3.8715034965034967</v>
      </c>
      <c r="V172" s="24">
        <v>4983</v>
      </c>
      <c r="W172" s="30">
        <f t="shared" si="29"/>
        <v>2.1778846153846154</v>
      </c>
      <c r="X172" s="31">
        <f t="shared" si="30"/>
        <v>0.56254233461277936</v>
      </c>
      <c r="Y172" s="25">
        <v>2247</v>
      </c>
      <c r="Z172" s="25">
        <v>2874</v>
      </c>
      <c r="AA172" s="25">
        <v>2660</v>
      </c>
      <c r="AB172" s="25">
        <v>4240</v>
      </c>
      <c r="AC172" s="25">
        <v>1997</v>
      </c>
      <c r="AD172" s="25">
        <v>3040</v>
      </c>
      <c r="AE172" s="25">
        <v>99</v>
      </c>
      <c r="AF172" s="25">
        <v>1038</v>
      </c>
      <c r="AG172" s="25">
        <v>468</v>
      </c>
      <c r="AH172" s="33">
        <f t="shared" si="31"/>
        <v>0.20454545454545456</v>
      </c>
      <c r="AI172" s="19">
        <v>241.7</v>
      </c>
      <c r="AJ172" s="24">
        <v>4</v>
      </c>
      <c r="AK172" s="35">
        <f t="shared" si="32"/>
        <v>1.7482517482517483</v>
      </c>
      <c r="AL172" s="25">
        <v>1080</v>
      </c>
      <c r="AM172" s="19">
        <v>843</v>
      </c>
      <c r="AN172" s="36">
        <f t="shared" si="39"/>
        <v>0.1589366515837104</v>
      </c>
      <c r="AO172" s="37">
        <v>690</v>
      </c>
    </row>
    <row r="173" spans="1:41" ht="13.8" x14ac:dyDescent="0.25">
      <c r="A173" s="14" t="s">
        <v>60</v>
      </c>
      <c r="B173" s="15">
        <v>143</v>
      </c>
      <c r="C173" s="16">
        <v>1</v>
      </c>
      <c r="D173" s="17" t="s">
        <v>248</v>
      </c>
      <c r="E173" s="18"/>
      <c r="F173" s="19">
        <v>971</v>
      </c>
      <c r="G173" s="20">
        <v>2</v>
      </c>
      <c r="H173" s="19">
        <v>1443.5</v>
      </c>
      <c r="I173" s="19">
        <f t="shared" si="33"/>
        <v>0.79313186813186809</v>
      </c>
      <c r="J173" s="21">
        <f t="shared" si="34"/>
        <v>180.29788708001385</v>
      </c>
      <c r="K173" s="22">
        <v>23</v>
      </c>
      <c r="L173" s="19">
        <v>193</v>
      </c>
      <c r="M173" s="23">
        <f t="shared" si="35"/>
        <v>0.10604395604395604</v>
      </c>
      <c r="N173" s="24">
        <v>6436</v>
      </c>
      <c r="O173" s="22">
        <v>0</v>
      </c>
      <c r="P173" s="25">
        <v>1018</v>
      </c>
      <c r="Q173" s="24">
        <f t="shared" si="36"/>
        <v>7454</v>
      </c>
      <c r="R173" s="25">
        <v>8</v>
      </c>
      <c r="S173" s="27">
        <v>7462</v>
      </c>
      <c r="T173" s="28">
        <f t="shared" si="37"/>
        <v>7462</v>
      </c>
      <c r="U173" s="29">
        <f t="shared" si="38"/>
        <v>52.18181818181818</v>
      </c>
      <c r="V173" s="24">
        <v>4367</v>
      </c>
      <c r="W173" s="30">
        <f t="shared" si="29"/>
        <v>30.53846153846154</v>
      </c>
      <c r="X173" s="31">
        <f t="shared" si="30"/>
        <v>0.58523184132940231</v>
      </c>
      <c r="Y173" s="25">
        <v>1772</v>
      </c>
      <c r="Z173" s="25">
        <v>2760</v>
      </c>
      <c r="AA173" s="25">
        <v>150</v>
      </c>
      <c r="AB173" s="25">
        <v>4450</v>
      </c>
      <c r="AC173" s="25">
        <v>1934</v>
      </c>
      <c r="AD173" s="25">
        <v>694</v>
      </c>
      <c r="AE173" s="25">
        <v>25</v>
      </c>
      <c r="AF173" s="25">
        <v>250</v>
      </c>
      <c r="AG173" s="25">
        <v>723</v>
      </c>
      <c r="AH173" s="33">
        <f t="shared" si="31"/>
        <v>5.0559440559440558</v>
      </c>
      <c r="AI173" s="34">
        <v>80.599999999999994</v>
      </c>
      <c r="AJ173" s="24">
        <v>8</v>
      </c>
      <c r="AK173" s="35">
        <f t="shared" si="32"/>
        <v>55.944055944055947</v>
      </c>
      <c r="AL173" s="32" t="s">
        <v>145</v>
      </c>
      <c r="AM173" s="48" t="s">
        <v>145</v>
      </c>
      <c r="AN173" s="36" t="str">
        <f t="shared" si="39"/>
        <v>n.d.</v>
      </c>
      <c r="AO173" s="351" t="s">
        <v>145</v>
      </c>
    </row>
    <row r="174" spans="1:41" ht="13.8" x14ac:dyDescent="0.25">
      <c r="A174" s="14" t="s">
        <v>59</v>
      </c>
      <c r="B174" s="15">
        <v>857</v>
      </c>
      <c r="C174" s="16">
        <v>1</v>
      </c>
      <c r="D174" s="17" t="s">
        <v>249</v>
      </c>
      <c r="E174" s="18" t="s">
        <v>7</v>
      </c>
      <c r="F174" s="19">
        <v>850</v>
      </c>
      <c r="G174" s="20">
        <v>2</v>
      </c>
      <c r="H174" s="19">
        <v>797</v>
      </c>
      <c r="I174" s="19">
        <f t="shared" si="33"/>
        <v>0.43791208791208791</v>
      </c>
      <c r="J174" s="21">
        <f t="shared" si="34"/>
        <v>1957.0138017565871</v>
      </c>
      <c r="K174" s="22">
        <v>23</v>
      </c>
      <c r="L174" s="19">
        <v>209</v>
      </c>
      <c r="M174" s="23">
        <f t="shared" si="35"/>
        <v>0.11483516483516483</v>
      </c>
      <c r="N174" s="24">
        <v>11021</v>
      </c>
      <c r="O174" s="22">
        <v>10</v>
      </c>
      <c r="P174" s="25">
        <v>234</v>
      </c>
      <c r="Q174" s="24">
        <f t="shared" si="36"/>
        <v>11265</v>
      </c>
      <c r="R174" s="26">
        <v>0</v>
      </c>
      <c r="S174" s="27">
        <v>11265</v>
      </c>
      <c r="T174" s="28">
        <f t="shared" si="37"/>
        <v>11265</v>
      </c>
      <c r="U174" s="29">
        <f t="shared" si="38"/>
        <v>13.144690781796966</v>
      </c>
      <c r="V174" s="24">
        <v>6566</v>
      </c>
      <c r="W174" s="30">
        <f t="shared" si="29"/>
        <v>7.6616102683780634</v>
      </c>
      <c r="X174" s="31">
        <f t="shared" si="30"/>
        <v>0.58286728806036392</v>
      </c>
      <c r="Y174" s="25">
        <v>1328</v>
      </c>
      <c r="Z174" s="25">
        <v>1883</v>
      </c>
      <c r="AA174" s="25">
        <v>200</v>
      </c>
      <c r="AB174" s="25">
        <v>2800</v>
      </c>
      <c r="AC174" s="25">
        <v>3128</v>
      </c>
      <c r="AD174" s="25">
        <v>550</v>
      </c>
      <c r="AE174" s="25">
        <v>37</v>
      </c>
      <c r="AF174" s="25">
        <v>105</v>
      </c>
      <c r="AG174" s="25">
        <v>230</v>
      </c>
      <c r="AH174" s="33">
        <f t="shared" si="31"/>
        <v>0.26837806301050177</v>
      </c>
      <c r="AI174" s="34">
        <v>180</v>
      </c>
      <c r="AJ174" s="24">
        <v>3</v>
      </c>
      <c r="AK174" s="35">
        <f t="shared" si="32"/>
        <v>3.500583430571762</v>
      </c>
      <c r="AL174" s="25">
        <v>1000</v>
      </c>
      <c r="AM174" s="19">
        <v>550</v>
      </c>
      <c r="AN174" s="36">
        <f t="shared" si="39"/>
        <v>0.21568627450980393</v>
      </c>
      <c r="AO174" s="37">
        <v>1000</v>
      </c>
    </row>
    <row r="175" spans="1:41" ht="13.8" x14ac:dyDescent="0.25">
      <c r="A175" s="14" t="s">
        <v>58</v>
      </c>
      <c r="B175" s="15">
        <v>2418</v>
      </c>
      <c r="C175" s="16">
        <v>1</v>
      </c>
      <c r="D175" s="17" t="s">
        <v>254</v>
      </c>
      <c r="E175" s="18" t="s">
        <v>7</v>
      </c>
      <c r="F175" s="19">
        <v>2050</v>
      </c>
      <c r="G175" s="20">
        <v>5</v>
      </c>
      <c r="H175" s="19">
        <v>5926.5</v>
      </c>
      <c r="I175" s="19">
        <f t="shared" si="33"/>
        <v>3.2563186813186813</v>
      </c>
      <c r="J175" s="21">
        <f t="shared" si="34"/>
        <v>742.55631485699826</v>
      </c>
      <c r="K175" s="22">
        <v>17</v>
      </c>
      <c r="L175" s="19">
        <v>180</v>
      </c>
      <c r="M175" s="23">
        <f t="shared" si="35"/>
        <v>9.8901098901098897E-2</v>
      </c>
      <c r="N175" s="24">
        <v>17620</v>
      </c>
      <c r="O175" s="22">
        <v>30</v>
      </c>
      <c r="P175" s="25">
        <v>1902</v>
      </c>
      <c r="Q175" s="24">
        <f t="shared" si="36"/>
        <v>19552</v>
      </c>
      <c r="R175" s="25">
        <v>138</v>
      </c>
      <c r="S175" s="27">
        <v>19690</v>
      </c>
      <c r="T175" s="28">
        <f t="shared" si="37"/>
        <v>19690</v>
      </c>
      <c r="U175" s="29">
        <f t="shared" si="38"/>
        <v>8.1430934656741112</v>
      </c>
      <c r="V175" s="24">
        <v>41609</v>
      </c>
      <c r="W175" s="30">
        <f t="shared" si="29"/>
        <v>17.208023159636063</v>
      </c>
      <c r="X175" s="31">
        <f t="shared" si="30"/>
        <v>2.1132046724225497</v>
      </c>
      <c r="Y175" s="25">
        <v>8543</v>
      </c>
      <c r="Z175" s="25">
        <v>8440</v>
      </c>
      <c r="AA175" s="25">
        <v>6200</v>
      </c>
      <c r="AB175" s="25">
        <v>19494</v>
      </c>
      <c r="AC175" s="25">
        <v>2788</v>
      </c>
      <c r="AD175" s="25">
        <v>750</v>
      </c>
      <c r="AE175" s="25">
        <v>174</v>
      </c>
      <c r="AF175" s="25">
        <v>1910</v>
      </c>
      <c r="AG175" s="25">
        <v>1264</v>
      </c>
      <c r="AH175" s="33">
        <f t="shared" si="31"/>
        <v>0.52274607113316796</v>
      </c>
      <c r="AI175" s="34">
        <v>184</v>
      </c>
      <c r="AJ175" s="24">
        <v>4</v>
      </c>
      <c r="AK175" s="35">
        <f t="shared" si="32"/>
        <v>1.6542597187758479</v>
      </c>
      <c r="AL175" s="25">
        <v>3400</v>
      </c>
      <c r="AM175" s="19">
        <v>4525</v>
      </c>
      <c r="AN175" s="36">
        <f t="shared" si="39"/>
        <v>0.55182926829268297</v>
      </c>
      <c r="AO175" s="37">
        <v>3400</v>
      </c>
    </row>
    <row r="176" spans="1:41" ht="13.8" x14ac:dyDescent="0.25">
      <c r="A176" s="14" t="s">
        <v>57</v>
      </c>
      <c r="B176" s="15">
        <f>2373+2511</f>
        <v>4884</v>
      </c>
      <c r="C176" s="16">
        <v>1</v>
      </c>
      <c r="D176" s="17" t="s">
        <v>247</v>
      </c>
      <c r="E176" s="18" t="s">
        <v>7</v>
      </c>
      <c r="F176" s="19">
        <v>2550</v>
      </c>
      <c r="G176" s="20">
        <v>6</v>
      </c>
      <c r="H176" s="19">
        <v>6300</v>
      </c>
      <c r="I176" s="19">
        <f t="shared" si="33"/>
        <v>3.4615384615384617</v>
      </c>
      <c r="J176" s="21">
        <f t="shared" si="34"/>
        <v>1410.9333333333332</v>
      </c>
      <c r="K176" s="22">
        <v>99</v>
      </c>
      <c r="L176" s="19">
        <v>1820</v>
      </c>
      <c r="M176" s="23">
        <f t="shared" si="35"/>
        <v>1</v>
      </c>
      <c r="N176" s="24">
        <v>22209</v>
      </c>
      <c r="O176" s="22">
        <v>68</v>
      </c>
      <c r="P176" s="25">
        <v>2188</v>
      </c>
      <c r="Q176" s="24">
        <f t="shared" si="36"/>
        <v>24465</v>
      </c>
      <c r="R176" s="26">
        <v>0</v>
      </c>
      <c r="S176" s="27">
        <v>24465</v>
      </c>
      <c r="T176" s="28">
        <f t="shared" si="37"/>
        <v>24465</v>
      </c>
      <c r="U176" s="29">
        <f t="shared" si="38"/>
        <v>5.0092137592137593</v>
      </c>
      <c r="V176" s="24">
        <v>44498</v>
      </c>
      <c r="W176" s="30">
        <f t="shared" si="29"/>
        <v>9.1109746109746101</v>
      </c>
      <c r="X176" s="31">
        <f t="shared" si="30"/>
        <v>1.8188432454526875</v>
      </c>
      <c r="Y176" s="25">
        <v>12261</v>
      </c>
      <c r="Z176" s="25">
        <v>12470</v>
      </c>
      <c r="AA176" s="25">
        <v>1800</v>
      </c>
      <c r="AB176" s="25">
        <v>39500</v>
      </c>
      <c r="AC176" s="25">
        <v>7772</v>
      </c>
      <c r="AD176" s="25">
        <v>2950</v>
      </c>
      <c r="AE176" s="25">
        <v>565</v>
      </c>
      <c r="AF176" s="25">
        <v>7389</v>
      </c>
      <c r="AG176" s="25">
        <v>2683</v>
      </c>
      <c r="AH176" s="33">
        <f t="shared" si="31"/>
        <v>0.54934479934479929</v>
      </c>
      <c r="AI176" s="34">
        <v>929</v>
      </c>
      <c r="AJ176" s="24">
        <v>9</v>
      </c>
      <c r="AK176" s="35">
        <f t="shared" si="32"/>
        <v>1.8427518427518428</v>
      </c>
      <c r="AL176" s="25">
        <v>4650</v>
      </c>
      <c r="AM176" s="19">
        <v>5850</v>
      </c>
      <c r="AN176" s="36">
        <f t="shared" si="39"/>
        <v>0.25490196078431371</v>
      </c>
      <c r="AO176" s="37">
        <v>4650</v>
      </c>
    </row>
    <row r="177" spans="1:41" ht="13.8" x14ac:dyDescent="0.25">
      <c r="A177" s="14" t="s">
        <v>56</v>
      </c>
      <c r="B177" s="15">
        <f>6782+3074</f>
        <v>9856</v>
      </c>
      <c r="C177" s="16">
        <v>3</v>
      </c>
      <c r="D177" s="17" t="s">
        <v>254</v>
      </c>
      <c r="E177" s="18" t="s">
        <v>7</v>
      </c>
      <c r="F177" s="19">
        <v>4284</v>
      </c>
      <c r="G177" s="39">
        <v>22</v>
      </c>
      <c r="H177" s="19">
        <v>14930</v>
      </c>
      <c r="I177" s="19">
        <f t="shared" si="33"/>
        <v>8.2032967032967026</v>
      </c>
      <c r="J177" s="21">
        <f t="shared" si="34"/>
        <v>1201.4681848626926</v>
      </c>
      <c r="K177" s="22">
        <v>42</v>
      </c>
      <c r="L177" s="19">
        <v>388.5</v>
      </c>
      <c r="M177" s="23">
        <f t="shared" si="35"/>
        <v>0.21346153846153845</v>
      </c>
      <c r="N177" s="24">
        <v>43909</v>
      </c>
      <c r="O177" s="22">
        <v>92</v>
      </c>
      <c r="P177" s="25">
        <v>5409</v>
      </c>
      <c r="Q177" s="24">
        <f t="shared" si="36"/>
        <v>49410</v>
      </c>
      <c r="R177" s="25">
        <v>0</v>
      </c>
      <c r="S177" s="27">
        <v>49410</v>
      </c>
      <c r="T177" s="28">
        <f t="shared" si="37"/>
        <v>49410</v>
      </c>
      <c r="U177" s="29">
        <f t="shared" si="38"/>
        <v>5.0131899350649354</v>
      </c>
      <c r="V177" s="24">
        <v>36217</v>
      </c>
      <c r="W177" s="30">
        <f t="shared" si="29"/>
        <v>3.674614448051948</v>
      </c>
      <c r="X177" s="31">
        <f t="shared" si="30"/>
        <v>0.73298927342643194</v>
      </c>
      <c r="Y177" s="25">
        <v>9678</v>
      </c>
      <c r="Z177" s="25">
        <v>17029</v>
      </c>
      <c r="AA177" s="25">
        <v>11500</v>
      </c>
      <c r="AB177" s="25">
        <v>33000</v>
      </c>
      <c r="AC177" s="25">
        <v>21397</v>
      </c>
      <c r="AD177" s="25">
        <v>11050</v>
      </c>
      <c r="AE177" s="25">
        <v>449</v>
      </c>
      <c r="AF177" s="25">
        <v>4010</v>
      </c>
      <c r="AG177" s="25">
        <v>2317</v>
      </c>
      <c r="AH177" s="33">
        <f t="shared" si="31"/>
        <v>0.23508522727272727</v>
      </c>
      <c r="AI177" s="19">
        <v>4206</v>
      </c>
      <c r="AJ177" s="24">
        <v>22</v>
      </c>
      <c r="AK177" s="35">
        <f t="shared" si="32"/>
        <v>2.2321428571428572</v>
      </c>
      <c r="AL177" s="25">
        <v>14100</v>
      </c>
      <c r="AM177" s="19">
        <v>27675</v>
      </c>
      <c r="AN177" s="36">
        <f t="shared" si="39"/>
        <v>0.29364018334606568</v>
      </c>
      <c r="AO177" s="37">
        <v>10950</v>
      </c>
    </row>
    <row r="178" spans="1:41" ht="13.8" x14ac:dyDescent="0.25">
      <c r="A178" s="14" t="s">
        <v>55</v>
      </c>
      <c r="B178" s="15">
        <v>1022</v>
      </c>
      <c r="C178" s="16">
        <v>1</v>
      </c>
      <c r="D178" s="17" t="s">
        <v>252</v>
      </c>
      <c r="E178" s="18" t="s">
        <v>7</v>
      </c>
      <c r="F178" s="19">
        <v>1175</v>
      </c>
      <c r="G178" s="20">
        <v>2</v>
      </c>
      <c r="H178" s="19">
        <v>1463</v>
      </c>
      <c r="I178" s="19">
        <f t="shared" si="33"/>
        <v>0.80384615384615388</v>
      </c>
      <c r="J178" s="21">
        <f t="shared" si="34"/>
        <v>1271.3875598086124</v>
      </c>
      <c r="K178" s="22">
        <v>2</v>
      </c>
      <c r="L178" s="19">
        <v>118</v>
      </c>
      <c r="M178" s="23">
        <f t="shared" si="35"/>
        <v>6.4835164835164841E-2</v>
      </c>
      <c r="N178" s="24">
        <v>8918</v>
      </c>
      <c r="O178" s="22">
        <v>14</v>
      </c>
      <c r="P178" s="25">
        <v>1220</v>
      </c>
      <c r="Q178" s="24">
        <f t="shared" si="36"/>
        <v>10152</v>
      </c>
      <c r="R178" s="25">
        <v>0</v>
      </c>
      <c r="S178" s="27">
        <v>10152</v>
      </c>
      <c r="T178" s="28">
        <f t="shared" si="37"/>
        <v>10152</v>
      </c>
      <c r="U178" s="29">
        <f t="shared" si="38"/>
        <v>9.9334637964774952</v>
      </c>
      <c r="V178" s="24">
        <v>10435</v>
      </c>
      <c r="W178" s="30">
        <f t="shared" si="29"/>
        <v>10.21037181996086</v>
      </c>
      <c r="X178" s="31">
        <f t="shared" si="30"/>
        <v>1.027876280535855</v>
      </c>
      <c r="Y178" s="25">
        <v>4807</v>
      </c>
      <c r="Z178" s="25">
        <v>3202</v>
      </c>
      <c r="AA178" s="25">
        <v>222</v>
      </c>
      <c r="AB178" s="25">
        <v>5354</v>
      </c>
      <c r="AC178" s="25">
        <v>4213</v>
      </c>
      <c r="AD178" s="25">
        <v>436</v>
      </c>
      <c r="AE178" s="25">
        <v>55</v>
      </c>
      <c r="AF178" s="25">
        <v>631</v>
      </c>
      <c r="AG178" s="25">
        <v>217</v>
      </c>
      <c r="AH178" s="33">
        <f t="shared" si="31"/>
        <v>0.21232876712328766</v>
      </c>
      <c r="AI178" s="34">
        <v>162</v>
      </c>
      <c r="AJ178" s="24">
        <v>6</v>
      </c>
      <c r="AK178" s="35">
        <f t="shared" si="32"/>
        <v>5.8708414872798436</v>
      </c>
      <c r="AL178" s="25">
        <v>1654</v>
      </c>
      <c r="AM178" s="19">
        <v>1907</v>
      </c>
      <c r="AN178" s="36">
        <f t="shared" si="39"/>
        <v>0.2704964539007092</v>
      </c>
      <c r="AO178" s="37">
        <v>1654</v>
      </c>
    </row>
    <row r="179" spans="1:41" ht="13.8" x14ac:dyDescent="0.25">
      <c r="A179" s="14" t="s">
        <v>54</v>
      </c>
      <c r="B179" s="15">
        <v>1025</v>
      </c>
      <c r="C179" s="16">
        <v>1</v>
      </c>
      <c r="D179" s="17" t="s">
        <v>254</v>
      </c>
      <c r="E179" s="18" t="s">
        <v>7</v>
      </c>
      <c r="F179" s="19">
        <v>1192</v>
      </c>
      <c r="G179" s="20">
        <v>3</v>
      </c>
      <c r="H179" s="19">
        <v>1509</v>
      </c>
      <c r="I179" s="19">
        <f t="shared" si="33"/>
        <v>0.82912087912087917</v>
      </c>
      <c r="J179" s="21">
        <f t="shared" si="34"/>
        <v>1236.2491716368454</v>
      </c>
      <c r="K179" s="22">
        <v>98</v>
      </c>
      <c r="L179" s="19">
        <v>707</v>
      </c>
      <c r="M179" s="23">
        <f t="shared" si="35"/>
        <v>0.38846153846153847</v>
      </c>
      <c r="N179" s="24">
        <v>9987</v>
      </c>
      <c r="O179" s="22">
        <v>6</v>
      </c>
      <c r="P179" s="25">
        <v>614</v>
      </c>
      <c r="Q179" s="24">
        <f t="shared" si="36"/>
        <v>10607</v>
      </c>
      <c r="R179" s="26">
        <v>0</v>
      </c>
      <c r="S179" s="27">
        <v>10607</v>
      </c>
      <c r="T179" s="28">
        <f t="shared" si="37"/>
        <v>10607</v>
      </c>
      <c r="U179" s="29">
        <f t="shared" si="38"/>
        <v>10.348292682926829</v>
      </c>
      <c r="V179" s="24">
        <v>7855</v>
      </c>
      <c r="W179" s="30">
        <f t="shared" si="29"/>
        <v>7.6634146341463412</v>
      </c>
      <c r="X179" s="31">
        <f t="shared" si="30"/>
        <v>0.74054869425850856</v>
      </c>
      <c r="Y179" s="25">
        <v>4018</v>
      </c>
      <c r="Z179" s="25">
        <v>921</v>
      </c>
      <c r="AA179" s="25">
        <v>3900</v>
      </c>
      <c r="AB179" s="25">
        <v>3708</v>
      </c>
      <c r="AC179" s="25">
        <v>498</v>
      </c>
      <c r="AD179" s="25">
        <v>462</v>
      </c>
      <c r="AE179" s="25">
        <v>24</v>
      </c>
      <c r="AF179" s="25">
        <v>596</v>
      </c>
      <c r="AG179" s="25">
        <v>377</v>
      </c>
      <c r="AH179" s="33">
        <f t="shared" si="31"/>
        <v>0.36780487804878048</v>
      </c>
      <c r="AI179" s="34">
        <v>104.1</v>
      </c>
      <c r="AJ179" s="24">
        <v>3</v>
      </c>
      <c r="AK179" s="35">
        <f t="shared" si="32"/>
        <v>2.9268292682926829</v>
      </c>
      <c r="AL179" s="25">
        <v>395</v>
      </c>
      <c r="AM179" s="19">
        <v>415</v>
      </c>
      <c r="AN179" s="36">
        <f t="shared" si="39"/>
        <v>0.11605145413870246</v>
      </c>
      <c r="AO179" s="37">
        <v>250</v>
      </c>
    </row>
    <row r="180" spans="1:41" ht="13.8" x14ac:dyDescent="0.25">
      <c r="A180" s="14" t="s">
        <v>53</v>
      </c>
      <c r="B180" s="15">
        <v>32036</v>
      </c>
      <c r="C180" s="16">
        <v>1</v>
      </c>
      <c r="D180" s="17" t="s">
        <v>248</v>
      </c>
      <c r="E180" s="18" t="s">
        <v>7</v>
      </c>
      <c r="F180" s="19">
        <v>3150</v>
      </c>
      <c r="G180" s="20">
        <v>28</v>
      </c>
      <c r="H180" s="19">
        <v>32708</v>
      </c>
      <c r="I180" s="19">
        <f t="shared" si="33"/>
        <v>17.971428571428572</v>
      </c>
      <c r="J180" s="21">
        <f t="shared" si="34"/>
        <v>1782.6073131955484</v>
      </c>
      <c r="K180" s="22">
        <v>22</v>
      </c>
      <c r="L180" s="19">
        <v>840</v>
      </c>
      <c r="M180" s="23">
        <f t="shared" si="35"/>
        <v>0.46153846153846156</v>
      </c>
      <c r="N180" s="24">
        <v>52960</v>
      </c>
      <c r="O180" s="22">
        <v>50</v>
      </c>
      <c r="P180" s="25">
        <v>13924</v>
      </c>
      <c r="Q180" s="24">
        <f t="shared" si="36"/>
        <v>66934</v>
      </c>
      <c r="R180" s="26">
        <v>0</v>
      </c>
      <c r="S180" s="27">
        <v>66934</v>
      </c>
      <c r="T180" s="28">
        <f t="shared" si="37"/>
        <v>66934</v>
      </c>
      <c r="U180" s="29">
        <f t="shared" si="38"/>
        <v>2.0893369958796355</v>
      </c>
      <c r="V180" s="24">
        <v>348776</v>
      </c>
      <c r="W180" s="30">
        <f t="shared" si="29"/>
        <v>10.887002122612062</v>
      </c>
      <c r="X180" s="31">
        <f t="shared" si="30"/>
        <v>5.2107449128992736</v>
      </c>
      <c r="Y180" s="25">
        <v>53733</v>
      </c>
      <c r="Z180" s="25">
        <v>33552</v>
      </c>
      <c r="AA180" s="25">
        <v>19558</v>
      </c>
      <c r="AB180" s="25">
        <v>153342</v>
      </c>
      <c r="AC180" s="25">
        <v>83087</v>
      </c>
      <c r="AD180" s="25">
        <v>5600</v>
      </c>
      <c r="AE180" s="25">
        <v>784</v>
      </c>
      <c r="AF180" s="25">
        <v>18769</v>
      </c>
      <c r="AG180" s="25">
        <v>5145</v>
      </c>
      <c r="AH180" s="33">
        <f t="shared" si="31"/>
        <v>0.16060057435385192</v>
      </c>
      <c r="AI180" s="34">
        <v>1520</v>
      </c>
      <c r="AJ180" s="24">
        <v>21</v>
      </c>
      <c r="AK180" s="35">
        <f t="shared" si="32"/>
        <v>0.65551254838306905</v>
      </c>
      <c r="AL180" s="25">
        <v>25195</v>
      </c>
      <c r="AM180" s="19">
        <v>9455</v>
      </c>
      <c r="AN180" s="36">
        <f t="shared" si="39"/>
        <v>0.14293272864701437</v>
      </c>
      <c r="AO180" s="37">
        <v>25195</v>
      </c>
    </row>
    <row r="181" spans="1:41" ht="13.8" x14ac:dyDescent="0.25">
      <c r="A181" s="14" t="s">
        <v>52</v>
      </c>
      <c r="B181" s="15">
        <v>63255</v>
      </c>
      <c r="C181" s="16">
        <v>1</v>
      </c>
      <c r="D181" s="17" t="s">
        <v>250</v>
      </c>
      <c r="E181" s="18" t="s">
        <v>7</v>
      </c>
      <c r="F181" s="19">
        <v>3450</v>
      </c>
      <c r="G181" s="20">
        <v>64</v>
      </c>
      <c r="H181" s="19">
        <v>72566</v>
      </c>
      <c r="I181" s="19">
        <f t="shared" si="33"/>
        <v>39.871428571428574</v>
      </c>
      <c r="J181" s="21">
        <f t="shared" si="34"/>
        <v>1586.4743819419562</v>
      </c>
      <c r="K181" s="22">
        <v>136</v>
      </c>
      <c r="L181" s="19">
        <v>4418</v>
      </c>
      <c r="M181" s="23">
        <f t="shared" si="35"/>
        <v>2.4274725274725273</v>
      </c>
      <c r="N181" s="24">
        <v>147375</v>
      </c>
      <c r="O181" s="22">
        <v>292</v>
      </c>
      <c r="P181" s="25">
        <v>28295</v>
      </c>
      <c r="Q181" s="24">
        <f t="shared" si="36"/>
        <v>175962</v>
      </c>
      <c r="R181" s="25">
        <v>550436</v>
      </c>
      <c r="S181" s="27">
        <v>726398</v>
      </c>
      <c r="T181" s="28">
        <f t="shared" si="37"/>
        <v>726398</v>
      </c>
      <c r="U181" s="29">
        <f t="shared" si="38"/>
        <v>11.483645561615683</v>
      </c>
      <c r="V181" s="24">
        <v>1035012</v>
      </c>
      <c r="W181" s="30">
        <f t="shared" si="29"/>
        <v>16.362532606118094</v>
      </c>
      <c r="X181" s="31">
        <f t="shared" si="30"/>
        <v>1.4248552446454974</v>
      </c>
      <c r="Y181" s="25">
        <v>1682</v>
      </c>
      <c r="Z181" s="25">
        <v>2538</v>
      </c>
      <c r="AA181" s="25">
        <v>107314</v>
      </c>
      <c r="AB181" s="25">
        <v>341732</v>
      </c>
      <c r="AC181" s="25">
        <v>922811</v>
      </c>
      <c r="AD181" s="25">
        <v>52812</v>
      </c>
      <c r="AE181" s="25">
        <v>1201</v>
      </c>
      <c r="AF181" s="25">
        <v>44624</v>
      </c>
      <c r="AG181" s="25">
        <v>13750</v>
      </c>
      <c r="AH181" s="33">
        <f t="shared" si="31"/>
        <v>0.21737412062287567</v>
      </c>
      <c r="AI181" s="34">
        <v>2482.8000000000002</v>
      </c>
      <c r="AJ181" s="24">
        <v>45</v>
      </c>
      <c r="AK181" s="35">
        <f t="shared" si="32"/>
        <v>0.7114062129475931</v>
      </c>
      <c r="AL181" s="25">
        <v>37583</v>
      </c>
      <c r="AM181" s="19">
        <v>0</v>
      </c>
      <c r="AN181" s="36">
        <f t="shared" si="39"/>
        <v>0</v>
      </c>
      <c r="AO181" s="37">
        <v>37583</v>
      </c>
    </row>
    <row r="182" spans="1:41" ht="13.8" x14ac:dyDescent="0.25">
      <c r="A182" s="14" t="s">
        <v>51</v>
      </c>
      <c r="B182" s="15">
        <v>6004</v>
      </c>
      <c r="C182" s="16">
        <v>1</v>
      </c>
      <c r="D182" s="17" t="s">
        <v>252</v>
      </c>
      <c r="E182" s="18" t="s">
        <v>7</v>
      </c>
      <c r="F182" s="19">
        <v>2200</v>
      </c>
      <c r="G182" s="20">
        <v>7</v>
      </c>
      <c r="H182" s="19">
        <v>7375</v>
      </c>
      <c r="I182" s="19">
        <f t="shared" si="33"/>
        <v>4.052197802197802</v>
      </c>
      <c r="J182" s="21">
        <f t="shared" si="34"/>
        <v>1481.6650847457627</v>
      </c>
      <c r="K182" s="22">
        <v>6</v>
      </c>
      <c r="L182" s="19">
        <v>1100</v>
      </c>
      <c r="M182" s="23">
        <f t="shared" si="35"/>
        <v>0.60439560439560436</v>
      </c>
      <c r="N182" s="24">
        <v>21933</v>
      </c>
      <c r="O182" s="22">
        <v>41</v>
      </c>
      <c r="P182" s="25">
        <v>1907</v>
      </c>
      <c r="Q182" s="24">
        <f t="shared" si="36"/>
        <v>23881</v>
      </c>
      <c r="R182" s="25">
        <v>0</v>
      </c>
      <c r="S182" s="27">
        <v>23881</v>
      </c>
      <c r="T182" s="28">
        <f t="shared" si="37"/>
        <v>23881</v>
      </c>
      <c r="U182" s="29">
        <f t="shared" si="38"/>
        <v>3.9775149900066622</v>
      </c>
      <c r="V182" s="24">
        <v>33137</v>
      </c>
      <c r="W182" s="30">
        <f t="shared" si="29"/>
        <v>5.5191538974017318</v>
      </c>
      <c r="X182" s="31">
        <f t="shared" si="30"/>
        <v>1.387588459444747</v>
      </c>
      <c r="Y182" s="25">
        <v>9519</v>
      </c>
      <c r="Z182" s="25">
        <v>7327</v>
      </c>
      <c r="AA182" s="25">
        <v>300</v>
      </c>
      <c r="AB182" s="25">
        <v>37960</v>
      </c>
      <c r="AC182" s="25">
        <v>11626</v>
      </c>
      <c r="AD182" s="25">
        <v>2000</v>
      </c>
      <c r="AE182" s="25">
        <v>290</v>
      </c>
      <c r="AF182" s="25">
        <v>2974</v>
      </c>
      <c r="AG182" s="25">
        <v>1983</v>
      </c>
      <c r="AH182" s="33">
        <f t="shared" si="31"/>
        <v>0.33027981345769486</v>
      </c>
      <c r="AI182" s="34">
        <v>499.5</v>
      </c>
      <c r="AJ182" s="24">
        <v>13</v>
      </c>
      <c r="AK182" s="35">
        <f t="shared" si="32"/>
        <v>2.1652231845436374</v>
      </c>
      <c r="AL182" s="25">
        <v>7538</v>
      </c>
      <c r="AM182" s="19">
        <v>3769</v>
      </c>
      <c r="AN182" s="36">
        <f t="shared" si="39"/>
        <v>0.13178321678321678</v>
      </c>
      <c r="AO182" s="37">
        <v>7538</v>
      </c>
    </row>
    <row r="183" spans="1:41" ht="13.8" x14ac:dyDescent="0.25">
      <c r="A183" s="14" t="s">
        <v>50</v>
      </c>
      <c r="B183" s="15">
        <v>6168</v>
      </c>
      <c r="C183" s="16">
        <v>2</v>
      </c>
      <c r="D183" s="17" t="s">
        <v>252</v>
      </c>
      <c r="E183" s="18">
        <v>2</v>
      </c>
      <c r="F183" s="19">
        <v>3705.38</v>
      </c>
      <c r="G183" s="39">
        <v>5</v>
      </c>
      <c r="H183" s="19">
        <v>5002</v>
      </c>
      <c r="I183" s="19">
        <f t="shared" si="33"/>
        <v>2.7483516483516484</v>
      </c>
      <c r="J183" s="21">
        <f t="shared" si="34"/>
        <v>2244.2542982806876</v>
      </c>
      <c r="K183" s="22">
        <v>7</v>
      </c>
      <c r="L183" s="19">
        <v>330</v>
      </c>
      <c r="M183" s="23">
        <f t="shared" si="35"/>
        <v>0.18131868131868131</v>
      </c>
      <c r="N183" s="24">
        <v>12743</v>
      </c>
      <c r="O183" s="22">
        <v>26</v>
      </c>
      <c r="P183" s="25">
        <v>525</v>
      </c>
      <c r="Q183" s="24">
        <f t="shared" si="36"/>
        <v>13294</v>
      </c>
      <c r="R183" s="25">
        <v>23</v>
      </c>
      <c r="S183" s="27">
        <v>13317</v>
      </c>
      <c r="T183" s="28">
        <f t="shared" si="37"/>
        <v>13317</v>
      </c>
      <c r="U183" s="29">
        <f t="shared" si="38"/>
        <v>2.1590466926070038</v>
      </c>
      <c r="V183" s="24">
        <v>13478</v>
      </c>
      <c r="W183" s="30">
        <f t="shared" si="29"/>
        <v>2.18514915693904</v>
      </c>
      <c r="X183" s="31">
        <f t="shared" si="30"/>
        <v>1.0120898100172711</v>
      </c>
      <c r="Y183" s="25">
        <v>2996</v>
      </c>
      <c r="Z183" s="25">
        <v>3324</v>
      </c>
      <c r="AA183" s="25">
        <v>6676</v>
      </c>
      <c r="AB183" s="25">
        <v>67380</v>
      </c>
      <c r="AC183" s="25">
        <v>962</v>
      </c>
      <c r="AD183" s="25">
        <v>8740</v>
      </c>
      <c r="AE183" s="25">
        <v>6</v>
      </c>
      <c r="AF183" s="25">
        <v>463</v>
      </c>
      <c r="AG183" s="25">
        <v>1103</v>
      </c>
      <c r="AH183" s="33">
        <f t="shared" si="31"/>
        <v>0.17882619974059663</v>
      </c>
      <c r="AI183" s="19">
        <v>386</v>
      </c>
      <c r="AJ183" s="24">
        <v>15</v>
      </c>
      <c r="AK183" s="35">
        <f t="shared" si="32"/>
        <v>2.431906614785992</v>
      </c>
      <c r="AL183" s="25">
        <v>3320</v>
      </c>
      <c r="AM183" s="19">
        <v>2040</v>
      </c>
      <c r="AN183" s="36">
        <f t="shared" si="39"/>
        <v>3.6703388046570119E-2</v>
      </c>
      <c r="AO183" s="37">
        <v>3320</v>
      </c>
    </row>
    <row r="184" spans="1:41" ht="13.8" x14ac:dyDescent="0.25">
      <c r="A184" s="14" t="s">
        <v>49</v>
      </c>
      <c r="B184" s="15">
        <v>379</v>
      </c>
      <c r="C184" s="16">
        <v>1</v>
      </c>
      <c r="D184" s="17" t="s">
        <v>247</v>
      </c>
      <c r="E184" s="18" t="s">
        <v>7</v>
      </c>
      <c r="F184" s="19">
        <v>900</v>
      </c>
      <c r="G184" s="20">
        <v>4</v>
      </c>
      <c r="H184" s="19">
        <v>960</v>
      </c>
      <c r="I184" s="19">
        <f t="shared" si="33"/>
        <v>0.52747252747252749</v>
      </c>
      <c r="J184" s="21">
        <f t="shared" si="34"/>
        <v>718.52083333333337</v>
      </c>
      <c r="K184" s="22">
        <v>24</v>
      </c>
      <c r="L184" s="19">
        <v>223</v>
      </c>
      <c r="M184" s="23">
        <f t="shared" si="35"/>
        <v>0.12252747252747252</v>
      </c>
      <c r="N184" s="24">
        <v>6446</v>
      </c>
      <c r="O184" s="22">
        <v>10</v>
      </c>
      <c r="P184" s="25">
        <v>950</v>
      </c>
      <c r="Q184" s="24">
        <f t="shared" si="36"/>
        <v>7406</v>
      </c>
      <c r="R184" s="26">
        <v>0</v>
      </c>
      <c r="S184" s="27">
        <v>7406</v>
      </c>
      <c r="T184" s="28">
        <f t="shared" si="37"/>
        <v>7406</v>
      </c>
      <c r="U184" s="29">
        <f t="shared" si="38"/>
        <v>19.540897097625329</v>
      </c>
      <c r="V184" s="24">
        <v>4582</v>
      </c>
      <c r="W184" s="30">
        <f t="shared" si="29"/>
        <v>12.089709762532982</v>
      </c>
      <c r="X184" s="31">
        <f t="shared" si="30"/>
        <v>0.61868755063462055</v>
      </c>
      <c r="Y184" s="25">
        <v>3007</v>
      </c>
      <c r="Z184" s="25">
        <v>2174</v>
      </c>
      <c r="AA184" s="25">
        <v>5500</v>
      </c>
      <c r="AB184" s="25">
        <v>4620</v>
      </c>
      <c r="AC184" s="25">
        <v>4452</v>
      </c>
      <c r="AD184" s="25">
        <v>1100</v>
      </c>
      <c r="AE184" s="25">
        <v>152</v>
      </c>
      <c r="AF184" s="25">
        <v>690</v>
      </c>
      <c r="AG184" s="25">
        <v>212</v>
      </c>
      <c r="AH184" s="33">
        <f t="shared" si="31"/>
        <v>0.55936675461741425</v>
      </c>
      <c r="AI184" s="34">
        <v>144</v>
      </c>
      <c r="AJ184" s="24">
        <v>3</v>
      </c>
      <c r="AK184" s="35">
        <f t="shared" si="32"/>
        <v>7.9155672823218994</v>
      </c>
      <c r="AL184" s="25">
        <v>750</v>
      </c>
      <c r="AM184" s="19">
        <v>15</v>
      </c>
      <c r="AN184" s="36">
        <f t="shared" si="39"/>
        <v>5.5555555555555558E-3</v>
      </c>
      <c r="AO184" s="37">
        <v>750</v>
      </c>
    </row>
    <row r="185" spans="1:41" ht="13.8" x14ac:dyDescent="0.25">
      <c r="A185" s="14" t="s">
        <v>48</v>
      </c>
      <c r="B185" s="15">
        <v>505</v>
      </c>
      <c r="C185" s="16">
        <v>1</v>
      </c>
      <c r="D185" s="17" t="s">
        <v>251</v>
      </c>
      <c r="E185" s="18">
        <v>1</v>
      </c>
      <c r="F185" s="19">
        <v>1075</v>
      </c>
      <c r="G185" s="20">
        <v>1</v>
      </c>
      <c r="H185" s="19">
        <v>1075</v>
      </c>
      <c r="I185" s="19">
        <f t="shared" si="33"/>
        <v>0.59065934065934067</v>
      </c>
      <c r="J185" s="21">
        <f t="shared" si="34"/>
        <v>854.97674418604652</v>
      </c>
      <c r="K185" s="22">
        <v>1</v>
      </c>
      <c r="L185" s="19">
        <v>60</v>
      </c>
      <c r="M185" s="23">
        <f t="shared" si="35"/>
        <v>3.2967032967032968E-2</v>
      </c>
      <c r="N185" s="24">
        <v>6623</v>
      </c>
      <c r="O185" s="22">
        <v>266</v>
      </c>
      <c r="P185" s="25">
        <v>788</v>
      </c>
      <c r="Q185" s="24">
        <f t="shared" si="36"/>
        <v>7677</v>
      </c>
      <c r="R185" s="25">
        <v>360</v>
      </c>
      <c r="S185" s="27">
        <v>8037</v>
      </c>
      <c r="T185" s="28">
        <f t="shared" si="37"/>
        <v>8037</v>
      </c>
      <c r="U185" s="29">
        <f t="shared" ref="U185:U216" si="40">IF(T185="n/a","n/a",IF(T185="n.d.","n.d.",T185/B185))</f>
        <v>15.914851485148516</v>
      </c>
      <c r="V185" s="24">
        <v>7120</v>
      </c>
      <c r="W185" s="30">
        <f t="shared" si="29"/>
        <v>14.099009900990099</v>
      </c>
      <c r="X185" s="31">
        <f t="shared" si="30"/>
        <v>0.88590270001244242</v>
      </c>
      <c r="Y185" s="25">
        <v>2024</v>
      </c>
      <c r="Z185" s="25">
        <v>1500</v>
      </c>
      <c r="AA185" s="25">
        <v>1300</v>
      </c>
      <c r="AB185" s="25">
        <v>3650</v>
      </c>
      <c r="AC185" s="25">
        <v>3657</v>
      </c>
      <c r="AD185" s="25">
        <v>1200</v>
      </c>
      <c r="AE185" s="25">
        <v>35</v>
      </c>
      <c r="AF185" s="25">
        <v>258</v>
      </c>
      <c r="AG185" s="25">
        <v>297</v>
      </c>
      <c r="AH185" s="33">
        <f t="shared" si="31"/>
        <v>0.58811881188118809</v>
      </c>
      <c r="AI185" s="34">
        <v>298.8</v>
      </c>
      <c r="AJ185" s="24">
        <v>5</v>
      </c>
      <c r="AK185" s="35">
        <f t="shared" si="32"/>
        <v>9.9009900990099009</v>
      </c>
      <c r="AL185" s="25">
        <v>613</v>
      </c>
      <c r="AM185" s="19">
        <v>241</v>
      </c>
      <c r="AN185" s="36">
        <f t="shared" si="39"/>
        <v>4.4837209302325584E-2</v>
      </c>
      <c r="AO185" s="37">
        <v>700</v>
      </c>
    </row>
    <row r="186" spans="1:41" ht="13.8" x14ac:dyDescent="0.25">
      <c r="A186" s="14" t="s">
        <v>47</v>
      </c>
      <c r="B186" s="15">
        <f>5748+5103</f>
        <v>10851</v>
      </c>
      <c r="C186" s="16">
        <v>1</v>
      </c>
      <c r="D186" s="17" t="s">
        <v>249</v>
      </c>
      <c r="E186" s="18" t="s">
        <v>7</v>
      </c>
      <c r="F186" s="19">
        <v>2700</v>
      </c>
      <c r="G186" s="20">
        <v>21</v>
      </c>
      <c r="H186" s="19">
        <v>11288.75</v>
      </c>
      <c r="I186" s="19">
        <f t="shared" si="33"/>
        <v>6.2026098901098905</v>
      </c>
      <c r="J186" s="21">
        <f t="shared" si="34"/>
        <v>1749.4248698925921</v>
      </c>
      <c r="K186" s="22">
        <v>71</v>
      </c>
      <c r="L186" s="19">
        <v>625.5</v>
      </c>
      <c r="M186" s="23">
        <f t="shared" si="35"/>
        <v>0.34368131868131868</v>
      </c>
      <c r="N186" s="24">
        <v>18579</v>
      </c>
      <c r="O186" s="22">
        <v>32</v>
      </c>
      <c r="P186" s="25">
        <v>4629</v>
      </c>
      <c r="Q186" s="24">
        <f t="shared" si="36"/>
        <v>23240</v>
      </c>
      <c r="R186" s="25">
        <v>135</v>
      </c>
      <c r="S186" s="27">
        <v>23375</v>
      </c>
      <c r="T186" s="28">
        <f t="shared" si="37"/>
        <v>23375</v>
      </c>
      <c r="U186" s="29">
        <f t="shared" si="40"/>
        <v>2.1541793383098331</v>
      </c>
      <c r="V186" s="24">
        <v>70241</v>
      </c>
      <c r="W186" s="30">
        <f t="shared" si="29"/>
        <v>6.4732282738918068</v>
      </c>
      <c r="X186" s="31">
        <f t="shared" si="30"/>
        <v>3.0049625668449198</v>
      </c>
      <c r="Y186" s="25">
        <v>10829</v>
      </c>
      <c r="Z186" s="25">
        <v>13561</v>
      </c>
      <c r="AA186" s="25">
        <v>22994</v>
      </c>
      <c r="AB186" s="25">
        <v>36635</v>
      </c>
      <c r="AC186" s="25">
        <v>26434</v>
      </c>
      <c r="AD186" s="25">
        <v>3664</v>
      </c>
      <c r="AE186" s="25">
        <v>478</v>
      </c>
      <c r="AF186" s="25">
        <v>7081</v>
      </c>
      <c r="AG186" s="25">
        <v>2094</v>
      </c>
      <c r="AH186" s="33">
        <f t="shared" si="31"/>
        <v>0.19297760575062206</v>
      </c>
      <c r="AI186" s="34">
        <v>630</v>
      </c>
      <c r="AJ186" s="24">
        <v>10</v>
      </c>
      <c r="AK186" s="35">
        <f t="shared" si="32"/>
        <v>0.92157404847479496</v>
      </c>
      <c r="AL186" s="25">
        <v>10043</v>
      </c>
      <c r="AM186" s="19">
        <v>10043</v>
      </c>
      <c r="AN186" s="36">
        <f t="shared" ref="AN186:AN217" si="41">IF(AM186="n/a","n/a",(IF(AM186="n.d.","n.d.",AM186/(F186*AJ186))))</f>
        <v>0.37196296296296294</v>
      </c>
      <c r="AO186" s="37">
        <v>10043</v>
      </c>
    </row>
    <row r="187" spans="1:41" ht="13.8" x14ac:dyDescent="0.25">
      <c r="A187" s="14" t="s">
        <v>46</v>
      </c>
      <c r="B187" s="15">
        <v>1215</v>
      </c>
      <c r="C187" s="16">
        <v>1</v>
      </c>
      <c r="D187" s="17" t="s">
        <v>251</v>
      </c>
      <c r="E187" s="18" t="s">
        <v>7</v>
      </c>
      <c r="F187" s="19">
        <v>1320</v>
      </c>
      <c r="G187" s="20">
        <v>4</v>
      </c>
      <c r="H187" s="19">
        <v>1929</v>
      </c>
      <c r="I187" s="19">
        <f t="shared" si="33"/>
        <v>1.0598901098901099</v>
      </c>
      <c r="J187" s="21">
        <f t="shared" si="34"/>
        <v>1146.3452566096423</v>
      </c>
      <c r="K187" s="22">
        <v>48</v>
      </c>
      <c r="L187" s="19">
        <v>175</v>
      </c>
      <c r="M187" s="23">
        <f t="shared" si="35"/>
        <v>9.6153846153846159E-2</v>
      </c>
      <c r="N187" s="24">
        <v>17960</v>
      </c>
      <c r="O187" s="22">
        <v>0</v>
      </c>
      <c r="P187" s="25">
        <v>2184</v>
      </c>
      <c r="Q187" s="24">
        <f t="shared" si="36"/>
        <v>20144</v>
      </c>
      <c r="R187" s="26">
        <v>0</v>
      </c>
      <c r="S187" s="27">
        <v>20144</v>
      </c>
      <c r="T187" s="28">
        <f t="shared" si="37"/>
        <v>20144</v>
      </c>
      <c r="U187" s="29">
        <f t="shared" si="40"/>
        <v>16.579423868312759</v>
      </c>
      <c r="V187" s="24">
        <v>14851</v>
      </c>
      <c r="W187" s="30">
        <f t="shared" si="29"/>
        <v>12.223045267489711</v>
      </c>
      <c r="X187" s="31">
        <f t="shared" si="30"/>
        <v>0.73724185861795077</v>
      </c>
      <c r="Y187" s="25">
        <v>4072</v>
      </c>
      <c r="Z187" s="25">
        <v>4165</v>
      </c>
      <c r="AA187" s="25">
        <v>557</v>
      </c>
      <c r="AB187" s="25">
        <v>9304</v>
      </c>
      <c r="AC187" s="25">
        <v>2139</v>
      </c>
      <c r="AD187" s="25">
        <v>1250</v>
      </c>
      <c r="AE187" s="25">
        <v>63</v>
      </c>
      <c r="AF187" s="25">
        <v>493</v>
      </c>
      <c r="AG187" s="25">
        <v>726</v>
      </c>
      <c r="AH187" s="33">
        <f t="shared" si="31"/>
        <v>0.59753086419753088</v>
      </c>
      <c r="AI187" s="34">
        <v>123.3</v>
      </c>
      <c r="AJ187" s="24">
        <v>4</v>
      </c>
      <c r="AK187" s="35">
        <f t="shared" si="32"/>
        <v>3.2921810699588478</v>
      </c>
      <c r="AL187" s="25">
        <v>580</v>
      </c>
      <c r="AM187" s="19">
        <v>325</v>
      </c>
      <c r="AN187" s="36">
        <f t="shared" si="41"/>
        <v>6.1553030303030304E-2</v>
      </c>
      <c r="AO187" s="37">
        <v>580</v>
      </c>
    </row>
    <row r="188" spans="1:41" ht="13.8" x14ac:dyDescent="0.25">
      <c r="A188" s="14" t="s">
        <v>45</v>
      </c>
      <c r="B188" s="15">
        <v>16127</v>
      </c>
      <c r="C188" s="16">
        <v>1</v>
      </c>
      <c r="D188" s="17" t="s">
        <v>248</v>
      </c>
      <c r="E188" s="18" t="s">
        <v>7</v>
      </c>
      <c r="F188" s="19">
        <v>2850</v>
      </c>
      <c r="G188" s="20">
        <v>22</v>
      </c>
      <c r="H188" s="19">
        <v>18713.25</v>
      </c>
      <c r="I188" s="19">
        <f t="shared" si="33"/>
        <v>10.282005494505494</v>
      </c>
      <c r="J188" s="21">
        <f t="shared" si="34"/>
        <v>1568.468331262608</v>
      </c>
      <c r="K188" s="22">
        <v>66</v>
      </c>
      <c r="L188" s="19">
        <v>1934</v>
      </c>
      <c r="M188" s="23">
        <f t="shared" si="35"/>
        <v>1.0626373626373626</v>
      </c>
      <c r="N188" s="24">
        <v>45989</v>
      </c>
      <c r="O188" s="22">
        <v>90</v>
      </c>
      <c r="P188" s="25">
        <v>6776</v>
      </c>
      <c r="Q188" s="24">
        <f t="shared" si="36"/>
        <v>52855</v>
      </c>
      <c r="R188" s="25">
        <v>393</v>
      </c>
      <c r="S188" s="27">
        <v>53248</v>
      </c>
      <c r="T188" s="28">
        <f t="shared" si="37"/>
        <v>53248</v>
      </c>
      <c r="U188" s="29">
        <f t="shared" si="40"/>
        <v>3.3017920257952502</v>
      </c>
      <c r="V188" s="24">
        <v>228125</v>
      </c>
      <c r="W188" s="30">
        <f t="shared" si="29"/>
        <v>14.145532337074471</v>
      </c>
      <c r="X188" s="31">
        <f t="shared" si="30"/>
        <v>4.2841984675480766</v>
      </c>
      <c r="Y188" s="25">
        <v>47331</v>
      </c>
      <c r="Z188" s="25">
        <v>26854</v>
      </c>
      <c r="AA188" s="25">
        <v>13615</v>
      </c>
      <c r="AB188" s="25">
        <v>119616</v>
      </c>
      <c r="AC188" s="25">
        <v>34087</v>
      </c>
      <c r="AD188" s="25">
        <v>4627</v>
      </c>
      <c r="AE188" s="25">
        <v>203</v>
      </c>
      <c r="AF188" s="25">
        <v>8350</v>
      </c>
      <c r="AG188" s="25">
        <v>9136</v>
      </c>
      <c r="AH188" s="33">
        <f t="shared" si="31"/>
        <v>0.56650337942580764</v>
      </c>
      <c r="AI188" s="34">
        <v>925</v>
      </c>
      <c r="AJ188" s="24">
        <v>15</v>
      </c>
      <c r="AK188" s="35">
        <f t="shared" si="32"/>
        <v>0.93011719476654053</v>
      </c>
      <c r="AL188" s="25">
        <v>19028</v>
      </c>
      <c r="AM188" s="19">
        <v>12050</v>
      </c>
      <c r="AN188" s="36">
        <f t="shared" si="41"/>
        <v>0.28187134502923977</v>
      </c>
      <c r="AO188" s="37">
        <v>19028</v>
      </c>
    </row>
    <row r="189" spans="1:41" ht="13.8" x14ac:dyDescent="0.25">
      <c r="A189" s="14" t="s">
        <v>44</v>
      </c>
      <c r="B189" s="15">
        <v>95597</v>
      </c>
      <c r="C189" s="16">
        <v>2</v>
      </c>
      <c r="D189" s="17" t="s">
        <v>250</v>
      </c>
      <c r="E189" s="18" t="s">
        <v>7</v>
      </c>
      <c r="F189" s="19">
        <v>3486</v>
      </c>
      <c r="G189" s="20">
        <v>110</v>
      </c>
      <c r="H189" s="19">
        <v>132969</v>
      </c>
      <c r="I189" s="19">
        <f t="shared" si="33"/>
        <v>73.059890109890105</v>
      </c>
      <c r="J189" s="21">
        <f t="shared" si="34"/>
        <v>1308.4744564522559</v>
      </c>
      <c r="K189" s="22">
        <v>248</v>
      </c>
      <c r="L189" s="19">
        <v>3357</v>
      </c>
      <c r="M189" s="23">
        <f t="shared" si="35"/>
        <v>1.8445054945054946</v>
      </c>
      <c r="N189" s="24">
        <v>197486</v>
      </c>
      <c r="O189" s="22">
        <v>522</v>
      </c>
      <c r="P189" s="25">
        <v>41359</v>
      </c>
      <c r="Q189" s="24">
        <f t="shared" si="36"/>
        <v>239367</v>
      </c>
      <c r="R189" s="25">
        <v>13184</v>
      </c>
      <c r="S189" s="27">
        <v>252551</v>
      </c>
      <c r="T189" s="28">
        <f t="shared" si="37"/>
        <v>252551</v>
      </c>
      <c r="U189" s="29">
        <f t="shared" si="40"/>
        <v>2.6418297645323596</v>
      </c>
      <c r="V189" s="24">
        <v>1400187</v>
      </c>
      <c r="W189" s="30">
        <f t="shared" si="29"/>
        <v>14.646767157965208</v>
      </c>
      <c r="X189" s="31">
        <f t="shared" si="30"/>
        <v>5.5441752358929479</v>
      </c>
      <c r="Y189" s="25">
        <v>3892</v>
      </c>
      <c r="Z189" s="25">
        <v>2342</v>
      </c>
      <c r="AA189" s="25">
        <v>121200</v>
      </c>
      <c r="AB189" s="25">
        <v>565417</v>
      </c>
      <c r="AC189" s="25">
        <v>1052908</v>
      </c>
      <c r="AD189" s="25">
        <v>94969</v>
      </c>
      <c r="AE189" s="25">
        <v>3099</v>
      </c>
      <c r="AF189" s="25">
        <v>71431</v>
      </c>
      <c r="AG189" s="25">
        <v>17747</v>
      </c>
      <c r="AH189" s="33">
        <f t="shared" si="31"/>
        <v>0.18564390095923511</v>
      </c>
      <c r="AI189" s="34">
        <v>5600</v>
      </c>
      <c r="AJ189" s="24">
        <v>82</v>
      </c>
      <c r="AK189" s="35">
        <f t="shared" si="32"/>
        <v>0.85776750316432526</v>
      </c>
      <c r="AL189" s="25">
        <v>65239</v>
      </c>
      <c r="AM189" s="19">
        <v>44238</v>
      </c>
      <c r="AN189" s="36">
        <f t="shared" si="41"/>
        <v>0.15475840644809202</v>
      </c>
      <c r="AO189" s="37">
        <v>65239</v>
      </c>
    </row>
    <row r="190" spans="1:41" ht="13.8" x14ac:dyDescent="0.25">
      <c r="A190" s="14" t="s">
        <v>43</v>
      </c>
      <c r="B190" s="15">
        <v>13327</v>
      </c>
      <c r="C190" s="16">
        <v>1</v>
      </c>
      <c r="D190" s="17" t="s">
        <v>247</v>
      </c>
      <c r="E190" s="18" t="s">
        <v>7</v>
      </c>
      <c r="F190" s="19">
        <v>2600</v>
      </c>
      <c r="G190" s="20">
        <v>16</v>
      </c>
      <c r="H190" s="19">
        <v>11773</v>
      </c>
      <c r="I190" s="19">
        <f t="shared" si="33"/>
        <v>6.4686813186813188</v>
      </c>
      <c r="J190" s="21">
        <f t="shared" si="34"/>
        <v>2060.2344347235198</v>
      </c>
      <c r="K190" s="22">
        <v>41</v>
      </c>
      <c r="L190" s="19">
        <v>1211</v>
      </c>
      <c r="M190" s="23">
        <f t="shared" si="35"/>
        <v>0.66538461538461535</v>
      </c>
      <c r="N190" s="24">
        <v>28588</v>
      </c>
      <c r="O190" s="22">
        <v>42</v>
      </c>
      <c r="P190" s="25">
        <v>3303</v>
      </c>
      <c r="Q190" s="24">
        <f t="shared" si="36"/>
        <v>31933</v>
      </c>
      <c r="R190" s="26">
        <v>0</v>
      </c>
      <c r="S190" s="27">
        <v>31933</v>
      </c>
      <c r="T190" s="28">
        <f t="shared" si="37"/>
        <v>31933</v>
      </c>
      <c r="U190" s="29">
        <f t="shared" si="40"/>
        <v>2.3961131537480305</v>
      </c>
      <c r="V190" s="24">
        <v>100635</v>
      </c>
      <c r="W190" s="30">
        <f t="shared" si="29"/>
        <v>7.5512118256171679</v>
      </c>
      <c r="X190" s="31">
        <f t="shared" si="30"/>
        <v>3.151442081858892</v>
      </c>
      <c r="Y190" s="25">
        <v>17902</v>
      </c>
      <c r="Z190" s="25">
        <v>12861</v>
      </c>
      <c r="AA190" s="32" t="s">
        <v>145</v>
      </c>
      <c r="AB190" s="25">
        <v>61540</v>
      </c>
      <c r="AC190" s="25">
        <v>22074</v>
      </c>
      <c r="AD190" s="25">
        <v>3054</v>
      </c>
      <c r="AE190" s="25">
        <v>238</v>
      </c>
      <c r="AF190" s="25">
        <v>3183</v>
      </c>
      <c r="AG190" s="25">
        <v>5945</v>
      </c>
      <c r="AH190" s="33">
        <f t="shared" si="31"/>
        <v>0.44608689127335482</v>
      </c>
      <c r="AI190" s="34">
        <v>398</v>
      </c>
      <c r="AJ190" s="24">
        <v>10</v>
      </c>
      <c r="AK190" s="35">
        <f t="shared" si="32"/>
        <v>0.75035641929916708</v>
      </c>
      <c r="AL190" s="25">
        <v>8537</v>
      </c>
      <c r="AM190" s="19">
        <v>4269</v>
      </c>
      <c r="AN190" s="36">
        <f t="shared" si="41"/>
        <v>0.16419230769230769</v>
      </c>
      <c r="AO190" s="37">
        <v>8537</v>
      </c>
    </row>
    <row r="191" spans="1:41" ht="13.8" x14ac:dyDescent="0.25">
      <c r="A191" s="14" t="s">
        <v>42</v>
      </c>
      <c r="B191" s="15">
        <v>2695</v>
      </c>
      <c r="C191" s="16">
        <v>1</v>
      </c>
      <c r="D191" s="17" t="s">
        <v>249</v>
      </c>
      <c r="E191" s="18" t="s">
        <v>7</v>
      </c>
      <c r="F191" s="19">
        <v>1500</v>
      </c>
      <c r="G191" s="20">
        <v>5</v>
      </c>
      <c r="H191" s="19">
        <v>6480</v>
      </c>
      <c r="I191" s="19">
        <f t="shared" si="33"/>
        <v>3.5604395604395602</v>
      </c>
      <c r="J191" s="21">
        <f t="shared" si="34"/>
        <v>756.9290123456791</v>
      </c>
      <c r="K191" s="22">
        <v>49</v>
      </c>
      <c r="L191" s="19">
        <v>1436</v>
      </c>
      <c r="M191" s="23">
        <f t="shared" si="35"/>
        <v>0.78901098901098898</v>
      </c>
      <c r="N191" s="24">
        <v>21402</v>
      </c>
      <c r="O191" s="22">
        <v>70</v>
      </c>
      <c r="P191" s="25">
        <v>3622</v>
      </c>
      <c r="Q191" s="24">
        <f t="shared" si="36"/>
        <v>25094</v>
      </c>
      <c r="R191" s="25">
        <v>54</v>
      </c>
      <c r="S191" s="27">
        <v>25148</v>
      </c>
      <c r="T191" s="28">
        <f t="shared" si="37"/>
        <v>25148</v>
      </c>
      <c r="U191" s="29">
        <f t="shared" si="40"/>
        <v>9.331354359925788</v>
      </c>
      <c r="V191" s="24">
        <v>41804</v>
      </c>
      <c r="W191" s="30">
        <f t="shared" si="29"/>
        <v>15.511688311688312</v>
      </c>
      <c r="X191" s="31">
        <f t="shared" si="30"/>
        <v>1.6623190710990934</v>
      </c>
      <c r="Y191" s="25">
        <v>8002</v>
      </c>
      <c r="Z191" s="25">
        <v>6942</v>
      </c>
      <c r="AA191" s="25">
        <v>1788</v>
      </c>
      <c r="AB191" s="25">
        <v>26200</v>
      </c>
      <c r="AC191" s="25">
        <v>15946</v>
      </c>
      <c r="AD191" s="25">
        <v>1600</v>
      </c>
      <c r="AE191" s="25">
        <v>227</v>
      </c>
      <c r="AF191" s="25">
        <v>2988</v>
      </c>
      <c r="AG191" s="25">
        <v>1305</v>
      </c>
      <c r="AH191" s="33">
        <f t="shared" si="31"/>
        <v>0.48423005565862709</v>
      </c>
      <c r="AI191" s="34">
        <v>569.6</v>
      </c>
      <c r="AJ191" s="24">
        <v>16</v>
      </c>
      <c r="AK191" s="35">
        <f t="shared" si="32"/>
        <v>5.9369202226345079</v>
      </c>
      <c r="AL191" s="25">
        <v>2950</v>
      </c>
      <c r="AM191" s="19">
        <v>4567</v>
      </c>
      <c r="AN191" s="36">
        <f t="shared" si="41"/>
        <v>0.19029166666666666</v>
      </c>
      <c r="AO191" s="37">
        <v>2900</v>
      </c>
    </row>
    <row r="192" spans="1:41" ht="13.8" x14ac:dyDescent="0.25">
      <c r="A192" s="14" t="s">
        <v>41</v>
      </c>
      <c r="B192" s="15">
        <v>1465</v>
      </c>
      <c r="C192" s="16">
        <v>1</v>
      </c>
      <c r="D192" s="17" t="s">
        <v>248</v>
      </c>
      <c r="E192" s="18" t="s">
        <v>7</v>
      </c>
      <c r="F192" s="19">
        <v>1750</v>
      </c>
      <c r="G192" s="20">
        <v>4</v>
      </c>
      <c r="H192" s="19">
        <v>3848</v>
      </c>
      <c r="I192" s="19">
        <f t="shared" si="33"/>
        <v>2.1142857142857143</v>
      </c>
      <c r="J192" s="21">
        <f t="shared" si="34"/>
        <v>692.90540540540542</v>
      </c>
      <c r="K192" s="22">
        <v>3</v>
      </c>
      <c r="L192" s="19">
        <v>105</v>
      </c>
      <c r="M192" s="23">
        <f t="shared" si="35"/>
        <v>5.7692307692307696E-2</v>
      </c>
      <c r="N192" s="24">
        <v>11803</v>
      </c>
      <c r="O192" s="22">
        <v>21</v>
      </c>
      <c r="P192" s="25">
        <v>689</v>
      </c>
      <c r="Q192" s="24">
        <f t="shared" si="36"/>
        <v>12513</v>
      </c>
      <c r="R192" s="26">
        <v>0</v>
      </c>
      <c r="S192" s="27">
        <v>12513</v>
      </c>
      <c r="T192" s="28">
        <f t="shared" si="37"/>
        <v>12513</v>
      </c>
      <c r="U192" s="29">
        <f t="shared" si="40"/>
        <v>8.541296928327645</v>
      </c>
      <c r="V192" s="24">
        <v>7750</v>
      </c>
      <c r="W192" s="30">
        <f t="shared" si="29"/>
        <v>5.2901023890784984</v>
      </c>
      <c r="X192" s="31">
        <f t="shared" si="30"/>
        <v>0.61935586989530889</v>
      </c>
      <c r="Y192" s="25">
        <v>2587</v>
      </c>
      <c r="Z192" s="25">
        <v>3021</v>
      </c>
      <c r="AA192" s="25">
        <v>1500</v>
      </c>
      <c r="AB192" s="25">
        <v>6000</v>
      </c>
      <c r="AC192" s="25">
        <v>3458</v>
      </c>
      <c r="AD192" s="25">
        <v>2400</v>
      </c>
      <c r="AE192" s="25">
        <v>162</v>
      </c>
      <c r="AF192" s="25">
        <v>2443</v>
      </c>
      <c r="AG192" s="25">
        <v>535</v>
      </c>
      <c r="AH192" s="33">
        <f t="shared" si="31"/>
        <v>0.3651877133105802</v>
      </c>
      <c r="AI192" s="34">
        <v>456.6</v>
      </c>
      <c r="AJ192" s="24">
        <v>4</v>
      </c>
      <c r="AK192" s="35">
        <f t="shared" si="32"/>
        <v>2.7303754266211606</v>
      </c>
      <c r="AL192" s="25">
        <v>5500</v>
      </c>
      <c r="AM192" s="19">
        <v>4125</v>
      </c>
      <c r="AN192" s="36">
        <f t="shared" si="41"/>
        <v>0.5892857142857143</v>
      </c>
      <c r="AO192" s="37">
        <v>5045</v>
      </c>
    </row>
    <row r="193" spans="1:41" ht="13.8" x14ac:dyDescent="0.25">
      <c r="A193" s="14" t="s">
        <v>40</v>
      </c>
      <c r="B193" s="15">
        <v>14310</v>
      </c>
      <c r="C193" s="16">
        <v>1</v>
      </c>
      <c r="D193" s="17" t="s">
        <v>249</v>
      </c>
      <c r="E193" s="18" t="s">
        <v>7</v>
      </c>
      <c r="F193" s="19">
        <v>2750</v>
      </c>
      <c r="G193" s="20">
        <v>19</v>
      </c>
      <c r="H193" s="19">
        <v>13141.5</v>
      </c>
      <c r="I193" s="19">
        <f t="shared" si="33"/>
        <v>7.2206043956043953</v>
      </c>
      <c r="J193" s="21">
        <f t="shared" si="34"/>
        <v>1981.8285583837462</v>
      </c>
      <c r="K193" s="22">
        <v>31</v>
      </c>
      <c r="L193" s="19">
        <v>535.5</v>
      </c>
      <c r="M193" s="23">
        <f t="shared" si="35"/>
        <v>0.29423076923076924</v>
      </c>
      <c r="N193" s="24">
        <v>30971</v>
      </c>
      <c r="O193" s="22">
        <v>65</v>
      </c>
      <c r="P193" s="25">
        <v>5583</v>
      </c>
      <c r="Q193" s="24">
        <f t="shared" si="36"/>
        <v>36619</v>
      </c>
      <c r="R193" s="25">
        <v>239</v>
      </c>
      <c r="S193" s="27">
        <v>36858</v>
      </c>
      <c r="T193" s="28">
        <f t="shared" si="37"/>
        <v>36858</v>
      </c>
      <c r="U193" s="29">
        <f t="shared" si="40"/>
        <v>2.5756813417190774</v>
      </c>
      <c r="V193" s="24">
        <v>86785</v>
      </c>
      <c r="W193" s="30">
        <f t="shared" si="29"/>
        <v>6.0646401118099229</v>
      </c>
      <c r="X193" s="31">
        <f t="shared" si="30"/>
        <v>2.3545770253404958</v>
      </c>
      <c r="Y193" s="25">
        <v>10281</v>
      </c>
      <c r="Z193" s="25">
        <v>12762</v>
      </c>
      <c r="AA193" s="25">
        <v>442</v>
      </c>
      <c r="AB193" s="25">
        <v>65689</v>
      </c>
      <c r="AC193" s="25">
        <v>37456</v>
      </c>
      <c r="AD193" s="25">
        <v>7100</v>
      </c>
      <c r="AE193" s="25">
        <v>333</v>
      </c>
      <c r="AF193" s="25">
        <v>5562</v>
      </c>
      <c r="AG193" s="25">
        <v>2985</v>
      </c>
      <c r="AH193" s="33">
        <f t="shared" si="31"/>
        <v>0.20859538784067086</v>
      </c>
      <c r="AI193" s="34">
        <v>643.70000000000005</v>
      </c>
      <c r="AJ193" s="24">
        <v>14</v>
      </c>
      <c r="AK193" s="35">
        <f t="shared" si="32"/>
        <v>0.9783368273934312</v>
      </c>
      <c r="AL193" s="25">
        <v>26662</v>
      </c>
      <c r="AM193" s="19">
        <v>13331</v>
      </c>
      <c r="AN193" s="36">
        <f t="shared" si="41"/>
        <v>0.34625974025974027</v>
      </c>
      <c r="AO193" s="37">
        <v>9181</v>
      </c>
    </row>
    <row r="194" spans="1:41" ht="13.8" x14ac:dyDescent="0.25">
      <c r="A194" s="14" t="s">
        <v>39</v>
      </c>
      <c r="B194" s="15">
        <v>8380</v>
      </c>
      <c r="C194" s="16">
        <v>1</v>
      </c>
      <c r="D194" s="17" t="s">
        <v>251</v>
      </c>
      <c r="E194" s="18" t="s">
        <v>7</v>
      </c>
      <c r="F194" s="19">
        <v>2450</v>
      </c>
      <c r="G194" s="20">
        <v>8</v>
      </c>
      <c r="H194" s="19">
        <v>9186</v>
      </c>
      <c r="I194" s="19">
        <f t="shared" si="33"/>
        <v>5.0472527472527471</v>
      </c>
      <c r="J194" s="21">
        <f t="shared" si="34"/>
        <v>1660.3091661223602</v>
      </c>
      <c r="K194" s="22">
        <v>13</v>
      </c>
      <c r="L194" s="19">
        <v>366</v>
      </c>
      <c r="M194" s="23">
        <f t="shared" si="35"/>
        <v>0.20109890109890111</v>
      </c>
      <c r="N194" s="24">
        <v>37206</v>
      </c>
      <c r="O194" s="22">
        <v>62</v>
      </c>
      <c r="P194" s="25">
        <v>4980</v>
      </c>
      <c r="Q194" s="24">
        <f t="shared" si="36"/>
        <v>42248</v>
      </c>
      <c r="R194" s="26">
        <v>0</v>
      </c>
      <c r="S194" s="27">
        <v>42248</v>
      </c>
      <c r="T194" s="28">
        <f t="shared" si="37"/>
        <v>42248</v>
      </c>
      <c r="U194" s="29">
        <f t="shared" si="40"/>
        <v>5.0415274463007158</v>
      </c>
      <c r="V194" s="24">
        <v>70894</v>
      </c>
      <c r="W194" s="30">
        <f t="shared" ref="W194:W257" si="42">IF(V194="n/a","n/a",IF(V194="n.d.","n.d.",V194/B194))</f>
        <v>8.4599045346062045</v>
      </c>
      <c r="X194" s="31">
        <f t="shared" ref="X194:X224" si="43">IF(V194="n/a","n/a",IF(V194="n.d.","n.d.",V194/T194))</f>
        <v>1.6780439310736603</v>
      </c>
      <c r="Y194" s="25">
        <v>9590</v>
      </c>
      <c r="Z194" s="25">
        <v>9437</v>
      </c>
      <c r="AA194" s="25">
        <v>8916</v>
      </c>
      <c r="AB194" s="25">
        <v>54661</v>
      </c>
      <c r="AC194" s="25">
        <v>12376</v>
      </c>
      <c r="AD194" s="25">
        <v>36853</v>
      </c>
      <c r="AE194" s="25">
        <v>269</v>
      </c>
      <c r="AF194" s="25">
        <v>4044</v>
      </c>
      <c r="AG194" s="25">
        <v>1242</v>
      </c>
      <c r="AH194" s="33">
        <f t="shared" ref="AH194:AH257" si="44">IF(AG194="n/a","n/a",(IF(AG194="n.d.","n.d.",(AG194/B194))))</f>
        <v>0.14821002386634846</v>
      </c>
      <c r="AI194" s="34">
        <v>1125</v>
      </c>
      <c r="AJ194" s="24">
        <v>9</v>
      </c>
      <c r="AK194" s="35">
        <f t="shared" ref="AK194:AK257" si="45">IF(AJ194="n/a","n/a",(IF(AJ194="n.d.","n.d.",(AJ194*1000/B194))))</f>
        <v>1.0739856801909309</v>
      </c>
      <c r="AL194" s="25">
        <v>5230</v>
      </c>
      <c r="AM194" s="19">
        <v>5230</v>
      </c>
      <c r="AN194" s="36">
        <f t="shared" si="41"/>
        <v>0.23718820861678006</v>
      </c>
      <c r="AO194" s="37">
        <v>5230</v>
      </c>
    </row>
    <row r="195" spans="1:41" ht="13.8" x14ac:dyDescent="0.25">
      <c r="A195" s="14" t="s">
        <v>38</v>
      </c>
      <c r="B195" s="15">
        <v>7116</v>
      </c>
      <c r="C195" s="16">
        <v>3</v>
      </c>
      <c r="D195" s="17" t="s">
        <v>251</v>
      </c>
      <c r="E195" s="18">
        <v>1</v>
      </c>
      <c r="F195" s="19">
        <v>4633</v>
      </c>
      <c r="G195" s="39">
        <v>7</v>
      </c>
      <c r="H195" s="19">
        <v>3828</v>
      </c>
      <c r="I195" s="19">
        <f t="shared" ref="I195:I224" si="46">IF(H195="n/a","n/a", (H195/1820))</f>
        <v>2.1032967032967034</v>
      </c>
      <c r="J195" s="21">
        <f t="shared" ref="J195:J224" si="47">IF(I195="n/a","n/a",IF(I195="n.d.","n.d.",IF(I195=0,0,B195/I195)))</f>
        <v>3383.2601880877742</v>
      </c>
      <c r="K195" s="22">
        <v>33</v>
      </c>
      <c r="L195" s="19">
        <v>1513</v>
      </c>
      <c r="M195" s="23">
        <f t="shared" ref="M195:M224" si="48">IF(L195="n/a","n/a",IF(L195="n.d.","n.d.",L195/1820))</f>
        <v>0.83131868131868136</v>
      </c>
      <c r="N195" s="24">
        <v>26370</v>
      </c>
      <c r="O195" s="22">
        <v>12</v>
      </c>
      <c r="P195" s="25">
        <v>3717</v>
      </c>
      <c r="Q195" s="24">
        <f t="shared" ref="Q195:Q224" si="49">SUM(N195:P195)</f>
        <v>30099</v>
      </c>
      <c r="R195" s="25">
        <v>0</v>
      </c>
      <c r="S195" s="27">
        <v>30099</v>
      </c>
      <c r="T195" s="28">
        <f t="shared" ref="T195:T224" si="50">SUM(R195+Q195)</f>
        <v>30099</v>
      </c>
      <c r="U195" s="29">
        <f t="shared" si="40"/>
        <v>4.229763912310287</v>
      </c>
      <c r="V195" s="24">
        <v>20337</v>
      </c>
      <c r="W195" s="30">
        <f t="shared" si="42"/>
        <v>2.8579258010118043</v>
      </c>
      <c r="X195" s="31">
        <f t="shared" si="43"/>
        <v>0.67567028804943685</v>
      </c>
      <c r="Y195" s="25">
        <v>5405</v>
      </c>
      <c r="Z195" s="25">
        <v>6500</v>
      </c>
      <c r="AA195" s="25">
        <v>11352</v>
      </c>
      <c r="AB195" s="25">
        <v>12730</v>
      </c>
      <c r="AC195" s="25">
        <v>1251</v>
      </c>
      <c r="AD195" s="25">
        <v>8398</v>
      </c>
      <c r="AE195" s="25">
        <v>100</v>
      </c>
      <c r="AF195" s="25">
        <v>400</v>
      </c>
      <c r="AG195" s="25">
        <v>854</v>
      </c>
      <c r="AH195" s="33">
        <f t="shared" si="44"/>
        <v>0.12001124227093873</v>
      </c>
      <c r="AI195" s="19">
        <v>1654</v>
      </c>
      <c r="AJ195" s="24">
        <v>15</v>
      </c>
      <c r="AK195" s="35">
        <f t="shared" si="45"/>
        <v>2.1079258010118043</v>
      </c>
      <c r="AL195" s="25">
        <v>3292</v>
      </c>
      <c r="AM195" s="19">
        <v>4779</v>
      </c>
      <c r="AN195" s="36">
        <f t="shared" si="41"/>
        <v>6.8767537232894457E-2</v>
      </c>
      <c r="AO195" s="37">
        <v>2872</v>
      </c>
    </row>
    <row r="196" spans="1:41" ht="13.8" x14ac:dyDescent="0.25">
      <c r="A196" s="14" t="s">
        <v>37</v>
      </c>
      <c r="B196" s="15">
        <v>3417</v>
      </c>
      <c r="C196" s="16">
        <v>3</v>
      </c>
      <c r="D196" s="17" t="s">
        <v>252</v>
      </c>
      <c r="E196" s="18" t="s">
        <v>7</v>
      </c>
      <c r="F196" s="19">
        <v>4255</v>
      </c>
      <c r="G196" s="39">
        <v>7</v>
      </c>
      <c r="H196" s="19">
        <v>3833.5</v>
      </c>
      <c r="I196" s="19">
        <f t="shared" si="46"/>
        <v>2.1063186813186814</v>
      </c>
      <c r="J196" s="21">
        <f t="shared" si="47"/>
        <v>1622.2616407982262</v>
      </c>
      <c r="K196" s="22">
        <v>59</v>
      </c>
      <c r="L196" s="19">
        <v>640.5</v>
      </c>
      <c r="M196" s="23">
        <f t="shared" si="48"/>
        <v>0.35192307692307695</v>
      </c>
      <c r="N196" s="24">
        <v>16537</v>
      </c>
      <c r="O196" s="22">
        <v>70</v>
      </c>
      <c r="P196" s="25">
        <v>4519</v>
      </c>
      <c r="Q196" s="24">
        <f t="shared" si="49"/>
        <v>21126</v>
      </c>
      <c r="R196" s="25">
        <v>0</v>
      </c>
      <c r="S196" s="27">
        <v>21126</v>
      </c>
      <c r="T196" s="28">
        <f t="shared" si="50"/>
        <v>21126</v>
      </c>
      <c r="U196" s="29">
        <f t="shared" si="40"/>
        <v>6.1826163301141355</v>
      </c>
      <c r="V196" s="24">
        <v>18051</v>
      </c>
      <c r="W196" s="30">
        <f t="shared" si="42"/>
        <v>5.2827041264266903</v>
      </c>
      <c r="X196" s="31">
        <f t="shared" si="43"/>
        <v>0.85444476001136038</v>
      </c>
      <c r="Y196" s="25">
        <v>7159</v>
      </c>
      <c r="Z196" s="25">
        <v>8754</v>
      </c>
      <c r="AA196" s="25">
        <v>1291</v>
      </c>
      <c r="AB196" s="25">
        <v>12950</v>
      </c>
      <c r="AC196" s="25">
        <v>11636</v>
      </c>
      <c r="AD196" s="25">
        <v>1845</v>
      </c>
      <c r="AE196" s="25">
        <v>425</v>
      </c>
      <c r="AF196" s="25">
        <v>2365</v>
      </c>
      <c r="AG196" s="25">
        <v>1041</v>
      </c>
      <c r="AH196" s="33">
        <f t="shared" si="44"/>
        <v>0.30465320456540823</v>
      </c>
      <c r="AI196" s="19">
        <v>440.7</v>
      </c>
      <c r="AJ196" s="24">
        <v>12</v>
      </c>
      <c r="AK196" s="35">
        <f t="shared" si="45"/>
        <v>3.5118525021949076</v>
      </c>
      <c r="AL196" s="25">
        <v>4050</v>
      </c>
      <c r="AM196" s="19">
        <v>4636.25</v>
      </c>
      <c r="AN196" s="36">
        <f t="shared" si="41"/>
        <v>9.0800039169604385E-2</v>
      </c>
      <c r="AO196" s="37">
        <v>2598</v>
      </c>
    </row>
    <row r="197" spans="1:41" ht="13.8" x14ac:dyDescent="0.25">
      <c r="A197" s="14" t="s">
        <v>36</v>
      </c>
      <c r="B197" s="15">
        <v>1025</v>
      </c>
      <c r="C197" s="16">
        <v>1</v>
      </c>
      <c r="D197" s="17" t="s">
        <v>248</v>
      </c>
      <c r="E197" s="18" t="s">
        <v>7</v>
      </c>
      <c r="F197" s="19">
        <v>1523</v>
      </c>
      <c r="G197" s="20">
        <v>6</v>
      </c>
      <c r="H197" s="19">
        <v>1650</v>
      </c>
      <c r="I197" s="19">
        <f t="shared" si="46"/>
        <v>0.90659340659340659</v>
      </c>
      <c r="J197" s="21">
        <f t="shared" si="47"/>
        <v>1130.6060606060605</v>
      </c>
      <c r="K197" s="22">
        <v>7</v>
      </c>
      <c r="L197" s="19">
        <v>149</v>
      </c>
      <c r="M197" s="23">
        <f t="shared" si="48"/>
        <v>8.1868131868131869E-2</v>
      </c>
      <c r="N197" s="24">
        <v>8793</v>
      </c>
      <c r="O197" s="22">
        <v>9</v>
      </c>
      <c r="P197" s="25">
        <v>914</v>
      </c>
      <c r="Q197" s="24">
        <f t="shared" si="49"/>
        <v>9716</v>
      </c>
      <c r="R197" s="26">
        <v>0</v>
      </c>
      <c r="S197" s="27">
        <v>9716</v>
      </c>
      <c r="T197" s="28">
        <f t="shared" si="50"/>
        <v>9716</v>
      </c>
      <c r="U197" s="29">
        <f t="shared" si="40"/>
        <v>9.479024390243902</v>
      </c>
      <c r="V197" s="24">
        <v>15110</v>
      </c>
      <c r="W197" s="30">
        <f t="shared" si="42"/>
        <v>14.741463414634147</v>
      </c>
      <c r="X197" s="31">
        <f t="shared" si="43"/>
        <v>1.5551667352820091</v>
      </c>
      <c r="Y197" s="25">
        <v>5700</v>
      </c>
      <c r="Z197" s="25">
        <v>2880</v>
      </c>
      <c r="AA197" s="25">
        <v>1050</v>
      </c>
      <c r="AB197" s="25">
        <v>8600</v>
      </c>
      <c r="AC197" s="25">
        <v>2219</v>
      </c>
      <c r="AD197" s="25">
        <v>1300</v>
      </c>
      <c r="AE197" s="25">
        <v>33</v>
      </c>
      <c r="AF197" s="25">
        <v>322</v>
      </c>
      <c r="AG197" s="25">
        <v>1259</v>
      </c>
      <c r="AH197" s="33">
        <f t="shared" si="44"/>
        <v>1.2282926829268292</v>
      </c>
      <c r="AI197" s="34">
        <v>200</v>
      </c>
      <c r="AJ197" s="24">
        <v>6</v>
      </c>
      <c r="AK197" s="35">
        <f t="shared" si="45"/>
        <v>5.8536585365853657</v>
      </c>
      <c r="AL197" s="25">
        <v>5400</v>
      </c>
      <c r="AM197" s="19">
        <v>5200</v>
      </c>
      <c r="AN197" s="36">
        <f t="shared" si="41"/>
        <v>0.56905230903917703</v>
      </c>
      <c r="AO197" s="37">
        <v>2250</v>
      </c>
    </row>
    <row r="198" spans="1:41" ht="13.8" x14ac:dyDescent="0.25">
      <c r="A198" s="14" t="s">
        <v>35</v>
      </c>
      <c r="B198" s="15">
        <v>3230</v>
      </c>
      <c r="C198" s="16">
        <v>1</v>
      </c>
      <c r="D198" s="17" t="s">
        <v>247</v>
      </c>
      <c r="E198" s="18" t="s">
        <v>7</v>
      </c>
      <c r="F198" s="19">
        <v>2250</v>
      </c>
      <c r="G198" s="20">
        <v>5</v>
      </c>
      <c r="H198" s="19">
        <v>4036.5</v>
      </c>
      <c r="I198" s="19">
        <f t="shared" si="46"/>
        <v>2.217857142857143</v>
      </c>
      <c r="J198" s="21">
        <f t="shared" si="47"/>
        <v>1456.3607085346216</v>
      </c>
      <c r="K198" s="22">
        <v>14</v>
      </c>
      <c r="L198" s="19">
        <v>494</v>
      </c>
      <c r="M198" s="23">
        <f t="shared" si="48"/>
        <v>0.27142857142857141</v>
      </c>
      <c r="N198" s="24">
        <v>17472</v>
      </c>
      <c r="O198" s="22">
        <v>56</v>
      </c>
      <c r="P198" s="25">
        <v>1705</v>
      </c>
      <c r="Q198" s="24">
        <f t="shared" si="49"/>
        <v>19233</v>
      </c>
      <c r="R198" s="26">
        <v>0</v>
      </c>
      <c r="S198" s="27">
        <v>19233</v>
      </c>
      <c r="T198" s="28">
        <f t="shared" si="50"/>
        <v>19233</v>
      </c>
      <c r="U198" s="29">
        <f t="shared" si="40"/>
        <v>5.954489164086687</v>
      </c>
      <c r="V198" s="24">
        <v>48237</v>
      </c>
      <c r="W198" s="30">
        <f t="shared" si="42"/>
        <v>14.934055727554179</v>
      </c>
      <c r="X198" s="31">
        <f t="shared" si="43"/>
        <v>2.5080330681640928</v>
      </c>
      <c r="Y198" s="25">
        <v>10355</v>
      </c>
      <c r="Z198" s="25">
        <v>5395</v>
      </c>
      <c r="AA198" s="25">
        <v>3750</v>
      </c>
      <c r="AB198" s="25">
        <v>19350</v>
      </c>
      <c r="AC198" s="25">
        <v>7772</v>
      </c>
      <c r="AD198" s="25">
        <v>3125</v>
      </c>
      <c r="AE198" s="25">
        <v>161</v>
      </c>
      <c r="AF198" s="25">
        <v>2431</v>
      </c>
      <c r="AG198" s="25">
        <v>2049</v>
      </c>
      <c r="AH198" s="33">
        <f t="shared" si="44"/>
        <v>0.6343653250773994</v>
      </c>
      <c r="AI198" s="34">
        <v>288</v>
      </c>
      <c r="AJ198" s="24">
        <v>4</v>
      </c>
      <c r="AK198" s="35">
        <f t="shared" si="45"/>
        <v>1.2383900928792571</v>
      </c>
      <c r="AL198" s="25">
        <v>2700</v>
      </c>
      <c r="AM198" s="19">
        <v>1350</v>
      </c>
      <c r="AN198" s="36">
        <f t="shared" si="41"/>
        <v>0.15</v>
      </c>
      <c r="AO198" s="37">
        <v>2250</v>
      </c>
    </row>
    <row r="199" spans="1:41" ht="13.8" x14ac:dyDescent="0.25">
      <c r="A199" s="14" t="s">
        <v>34</v>
      </c>
      <c r="B199" s="15">
        <v>2182</v>
      </c>
      <c r="C199" s="16">
        <v>1</v>
      </c>
      <c r="D199" s="17" t="s">
        <v>252</v>
      </c>
      <c r="E199" s="18" t="s">
        <v>7</v>
      </c>
      <c r="F199" s="19">
        <v>2089</v>
      </c>
      <c r="G199" s="20">
        <v>6</v>
      </c>
      <c r="H199" s="19">
        <v>5774.5</v>
      </c>
      <c r="I199" s="19">
        <f t="shared" si="46"/>
        <v>3.1728021978021976</v>
      </c>
      <c r="J199" s="21">
        <f t="shared" si="47"/>
        <v>687.7201489306434</v>
      </c>
      <c r="K199" s="22">
        <v>14</v>
      </c>
      <c r="L199" s="19">
        <v>331</v>
      </c>
      <c r="M199" s="23">
        <f t="shared" si="48"/>
        <v>0.18186813186813186</v>
      </c>
      <c r="N199" s="24">
        <v>14490</v>
      </c>
      <c r="O199" s="22">
        <v>60</v>
      </c>
      <c r="P199" s="25">
        <v>3778</v>
      </c>
      <c r="Q199" s="24">
        <f t="shared" si="49"/>
        <v>18328</v>
      </c>
      <c r="R199" s="25">
        <v>0</v>
      </c>
      <c r="S199" s="27">
        <v>18328</v>
      </c>
      <c r="T199" s="28">
        <f t="shared" si="50"/>
        <v>18328</v>
      </c>
      <c r="U199" s="29">
        <f t="shared" si="40"/>
        <v>8.399633363886343</v>
      </c>
      <c r="V199" s="24">
        <v>23252</v>
      </c>
      <c r="W199" s="30">
        <f t="shared" si="42"/>
        <v>10.656278643446379</v>
      </c>
      <c r="X199" s="31">
        <f t="shared" si="43"/>
        <v>1.2686599738105631</v>
      </c>
      <c r="Y199" s="25">
        <v>11518</v>
      </c>
      <c r="Z199" s="25">
        <v>4086</v>
      </c>
      <c r="AA199" s="25">
        <v>2471</v>
      </c>
      <c r="AB199" s="25">
        <v>12300</v>
      </c>
      <c r="AC199" s="25">
        <v>8696</v>
      </c>
      <c r="AD199" s="25">
        <v>14450</v>
      </c>
      <c r="AE199" s="25">
        <v>256</v>
      </c>
      <c r="AF199" s="25">
        <v>3129</v>
      </c>
      <c r="AG199" s="25">
        <v>1306</v>
      </c>
      <c r="AH199" s="33">
        <f t="shared" si="44"/>
        <v>0.59853345554537118</v>
      </c>
      <c r="AI199" s="34">
        <v>225</v>
      </c>
      <c r="AJ199" s="24">
        <v>6</v>
      </c>
      <c r="AK199" s="35">
        <f t="shared" si="45"/>
        <v>2.7497708524289641</v>
      </c>
      <c r="AL199" s="25">
        <v>8696</v>
      </c>
      <c r="AM199" s="19">
        <v>3250</v>
      </c>
      <c r="AN199" s="36">
        <f t="shared" si="41"/>
        <v>0.25929471836604434</v>
      </c>
      <c r="AO199" s="37">
        <v>8384</v>
      </c>
    </row>
    <row r="200" spans="1:41" ht="13.8" x14ac:dyDescent="0.25">
      <c r="A200" s="14" t="s">
        <v>33</v>
      </c>
      <c r="B200" s="15">
        <v>1072</v>
      </c>
      <c r="C200" s="16">
        <v>1</v>
      </c>
      <c r="D200" s="17" t="s">
        <v>247</v>
      </c>
      <c r="E200" s="18" t="s">
        <v>7</v>
      </c>
      <c r="F200" s="19">
        <v>1400</v>
      </c>
      <c r="G200" s="20">
        <v>3</v>
      </c>
      <c r="H200" s="19">
        <v>1458</v>
      </c>
      <c r="I200" s="19">
        <f t="shared" si="46"/>
        <v>0.80109890109890114</v>
      </c>
      <c r="J200" s="21">
        <f t="shared" si="47"/>
        <v>1338.161865569273</v>
      </c>
      <c r="K200" s="22">
        <v>3</v>
      </c>
      <c r="L200" s="19">
        <v>55</v>
      </c>
      <c r="M200" s="23">
        <f t="shared" si="48"/>
        <v>3.021978021978022E-2</v>
      </c>
      <c r="N200" s="24">
        <v>9973</v>
      </c>
      <c r="O200" s="22">
        <v>12</v>
      </c>
      <c r="P200" s="25">
        <v>277</v>
      </c>
      <c r="Q200" s="24">
        <f t="shared" si="49"/>
        <v>10262</v>
      </c>
      <c r="R200" s="26">
        <v>0</v>
      </c>
      <c r="S200" s="27">
        <v>10262</v>
      </c>
      <c r="T200" s="28">
        <f t="shared" si="50"/>
        <v>10262</v>
      </c>
      <c r="U200" s="29">
        <f t="shared" si="40"/>
        <v>9.5727611940298516</v>
      </c>
      <c r="V200" s="24">
        <v>9522</v>
      </c>
      <c r="W200" s="30">
        <f t="shared" si="42"/>
        <v>8.8824626865671643</v>
      </c>
      <c r="X200" s="31">
        <f t="shared" si="43"/>
        <v>0.92788930033131944</v>
      </c>
      <c r="Y200" s="25">
        <v>3235</v>
      </c>
      <c r="Z200" s="25">
        <v>3347</v>
      </c>
      <c r="AA200" s="25">
        <v>1700</v>
      </c>
      <c r="AB200" s="25">
        <v>2500</v>
      </c>
      <c r="AC200" s="25">
        <v>4527</v>
      </c>
      <c r="AD200" s="25">
        <v>1200</v>
      </c>
      <c r="AE200" s="25">
        <v>17</v>
      </c>
      <c r="AF200" s="25">
        <v>96</v>
      </c>
      <c r="AG200" s="25">
        <v>217</v>
      </c>
      <c r="AH200" s="33">
        <f t="shared" si="44"/>
        <v>0.20242537313432835</v>
      </c>
      <c r="AI200" s="34">
        <v>146</v>
      </c>
      <c r="AJ200" s="24">
        <v>5</v>
      </c>
      <c r="AK200" s="35">
        <f t="shared" si="45"/>
        <v>4.6641791044776122</v>
      </c>
      <c r="AL200" s="25">
        <v>1600</v>
      </c>
      <c r="AM200" s="19">
        <v>2400</v>
      </c>
      <c r="AN200" s="36">
        <f t="shared" si="41"/>
        <v>0.34285714285714286</v>
      </c>
      <c r="AO200" s="37">
        <v>1600</v>
      </c>
    </row>
    <row r="201" spans="1:41" ht="13.8" x14ac:dyDescent="0.25">
      <c r="A201" s="14" t="s">
        <v>32</v>
      </c>
      <c r="B201" s="15">
        <v>1431</v>
      </c>
      <c r="C201" s="16">
        <v>1</v>
      </c>
      <c r="D201" s="17" t="s">
        <v>252</v>
      </c>
      <c r="E201" s="18" t="s">
        <v>7</v>
      </c>
      <c r="F201" s="19">
        <v>1929.25</v>
      </c>
      <c r="G201" s="20">
        <v>4</v>
      </c>
      <c r="H201" s="19">
        <v>2380.25</v>
      </c>
      <c r="I201" s="19">
        <f t="shared" si="46"/>
        <v>1.3078296703296703</v>
      </c>
      <c r="J201" s="21">
        <f t="shared" si="47"/>
        <v>1094.1791828589435</v>
      </c>
      <c r="K201" s="22">
        <v>18</v>
      </c>
      <c r="L201" s="19">
        <v>384</v>
      </c>
      <c r="M201" s="23">
        <f t="shared" si="48"/>
        <v>0.21098901098901099</v>
      </c>
      <c r="N201" s="24">
        <v>12892</v>
      </c>
      <c r="O201" s="22">
        <v>1</v>
      </c>
      <c r="P201" s="25">
        <v>2798</v>
      </c>
      <c r="Q201" s="24">
        <f t="shared" si="49"/>
        <v>15691</v>
      </c>
      <c r="R201" s="25">
        <v>0</v>
      </c>
      <c r="S201" s="27">
        <v>15691</v>
      </c>
      <c r="T201" s="28">
        <f t="shared" si="50"/>
        <v>15691</v>
      </c>
      <c r="U201" s="29">
        <f t="shared" si="40"/>
        <v>10.965059399021664</v>
      </c>
      <c r="V201" s="24">
        <v>21343</v>
      </c>
      <c r="W201" s="30">
        <f t="shared" si="42"/>
        <v>14.914744933612859</v>
      </c>
      <c r="X201" s="31">
        <f t="shared" si="43"/>
        <v>1.3602064877955515</v>
      </c>
      <c r="Y201" s="25">
        <v>8221</v>
      </c>
      <c r="Z201" s="25">
        <v>6481</v>
      </c>
      <c r="AA201" s="25">
        <v>3750</v>
      </c>
      <c r="AB201" s="25">
        <v>8625</v>
      </c>
      <c r="AC201" s="25">
        <v>1882</v>
      </c>
      <c r="AD201" s="25">
        <v>5750</v>
      </c>
      <c r="AE201" s="25">
        <v>8</v>
      </c>
      <c r="AF201" s="25">
        <v>1407</v>
      </c>
      <c r="AG201" s="25">
        <v>410</v>
      </c>
      <c r="AH201" s="33">
        <f t="shared" si="44"/>
        <v>0.286512928022362</v>
      </c>
      <c r="AI201" s="34">
        <v>260.2</v>
      </c>
      <c r="AJ201" s="24">
        <v>3</v>
      </c>
      <c r="AK201" s="35">
        <f t="shared" si="45"/>
        <v>2.0964360587002098</v>
      </c>
      <c r="AL201" s="25">
        <v>797</v>
      </c>
      <c r="AM201" s="19">
        <v>399</v>
      </c>
      <c r="AN201" s="36">
        <f t="shared" si="41"/>
        <v>6.8938706751328238E-2</v>
      </c>
      <c r="AO201" s="37">
        <v>1688</v>
      </c>
    </row>
    <row r="202" spans="1:41" ht="13.8" x14ac:dyDescent="0.25">
      <c r="A202" s="14" t="s">
        <v>31</v>
      </c>
      <c r="B202" s="15">
        <v>1972</v>
      </c>
      <c r="C202" s="16">
        <v>1</v>
      </c>
      <c r="D202" s="17" t="s">
        <v>254</v>
      </c>
      <c r="E202" s="18" t="s">
        <v>7</v>
      </c>
      <c r="F202" s="19">
        <v>1764</v>
      </c>
      <c r="G202" s="20">
        <v>6</v>
      </c>
      <c r="H202" s="19">
        <v>6016.25</v>
      </c>
      <c r="I202" s="19">
        <f t="shared" si="46"/>
        <v>3.3056318681318682</v>
      </c>
      <c r="J202" s="21">
        <f t="shared" si="47"/>
        <v>596.55765634739248</v>
      </c>
      <c r="K202" s="22">
        <v>5</v>
      </c>
      <c r="L202" s="19">
        <v>454</v>
      </c>
      <c r="M202" s="23">
        <f t="shared" si="48"/>
        <v>0.24945054945054945</v>
      </c>
      <c r="N202" s="24">
        <v>20309</v>
      </c>
      <c r="O202" s="22">
        <v>30</v>
      </c>
      <c r="P202" s="25">
        <v>2517</v>
      </c>
      <c r="Q202" s="24">
        <f t="shared" si="49"/>
        <v>22856</v>
      </c>
      <c r="R202" s="26">
        <v>0</v>
      </c>
      <c r="S202" s="27">
        <v>22856</v>
      </c>
      <c r="T202" s="28">
        <f t="shared" si="50"/>
        <v>22856</v>
      </c>
      <c r="U202" s="29">
        <f t="shared" si="40"/>
        <v>11.590263691683569</v>
      </c>
      <c r="V202" s="24">
        <v>19426</v>
      </c>
      <c r="W202" s="30">
        <f t="shared" si="42"/>
        <v>9.8509127789046644</v>
      </c>
      <c r="X202" s="31">
        <f t="shared" si="43"/>
        <v>0.84992999649982504</v>
      </c>
      <c r="Y202" s="25">
        <v>6920</v>
      </c>
      <c r="Z202" s="25">
        <v>4884</v>
      </c>
      <c r="AA202" s="25">
        <v>3780</v>
      </c>
      <c r="AB202" s="25">
        <v>19394</v>
      </c>
      <c r="AC202" s="25">
        <v>2796</v>
      </c>
      <c r="AD202" s="25">
        <v>3024</v>
      </c>
      <c r="AE202" s="25">
        <v>47</v>
      </c>
      <c r="AF202" s="25">
        <v>1374</v>
      </c>
      <c r="AG202" s="25">
        <v>409</v>
      </c>
      <c r="AH202" s="33">
        <f t="shared" si="44"/>
        <v>0.20740365111561865</v>
      </c>
      <c r="AI202" s="34">
        <v>429</v>
      </c>
      <c r="AJ202" s="24">
        <v>6</v>
      </c>
      <c r="AK202" s="35">
        <f t="shared" si="45"/>
        <v>3.0425963488843815</v>
      </c>
      <c r="AL202" s="25">
        <v>6400</v>
      </c>
      <c r="AM202" s="19">
        <v>5525</v>
      </c>
      <c r="AN202" s="36">
        <f t="shared" si="41"/>
        <v>0.52201436130007561</v>
      </c>
      <c r="AO202" s="37">
        <v>4217</v>
      </c>
    </row>
    <row r="203" spans="1:41" ht="13.8" x14ac:dyDescent="0.25">
      <c r="A203" s="14" t="s">
        <v>30</v>
      </c>
      <c r="B203" s="15">
        <v>1288</v>
      </c>
      <c r="C203" s="16">
        <v>1</v>
      </c>
      <c r="D203" s="17" t="s">
        <v>251</v>
      </c>
      <c r="E203" s="18" t="s">
        <v>7</v>
      </c>
      <c r="F203" s="19">
        <v>1600</v>
      </c>
      <c r="G203" s="20">
        <v>3</v>
      </c>
      <c r="H203" s="19">
        <v>1905</v>
      </c>
      <c r="I203" s="19">
        <f t="shared" si="46"/>
        <v>1.0467032967032968</v>
      </c>
      <c r="J203" s="21">
        <f t="shared" si="47"/>
        <v>1230.530183727034</v>
      </c>
      <c r="K203" s="22">
        <v>32</v>
      </c>
      <c r="L203" s="19">
        <v>429</v>
      </c>
      <c r="M203" s="23">
        <f t="shared" si="48"/>
        <v>0.23571428571428571</v>
      </c>
      <c r="N203" s="24">
        <v>12636</v>
      </c>
      <c r="O203" s="22">
        <v>1</v>
      </c>
      <c r="P203" s="25">
        <v>1359</v>
      </c>
      <c r="Q203" s="24">
        <f t="shared" si="49"/>
        <v>13996</v>
      </c>
      <c r="R203" s="26">
        <v>0</v>
      </c>
      <c r="S203" s="27">
        <v>13996</v>
      </c>
      <c r="T203" s="28">
        <f t="shared" si="50"/>
        <v>13996</v>
      </c>
      <c r="U203" s="29">
        <f t="shared" si="40"/>
        <v>10.866459627329192</v>
      </c>
      <c r="V203" s="24">
        <v>22731</v>
      </c>
      <c r="W203" s="30">
        <f t="shared" si="42"/>
        <v>17.648291925465838</v>
      </c>
      <c r="X203" s="31">
        <f t="shared" si="43"/>
        <v>1.6241068876821949</v>
      </c>
      <c r="Y203" s="25">
        <v>6624</v>
      </c>
      <c r="Z203" s="25">
        <v>2434</v>
      </c>
      <c r="AA203" s="25">
        <v>3150</v>
      </c>
      <c r="AB203" s="25">
        <v>25300</v>
      </c>
      <c r="AC203" s="25">
        <v>4793</v>
      </c>
      <c r="AD203" s="25">
        <v>250</v>
      </c>
      <c r="AE203" s="25">
        <v>16</v>
      </c>
      <c r="AF203" s="25">
        <v>24</v>
      </c>
      <c r="AG203" s="25">
        <v>528</v>
      </c>
      <c r="AH203" s="33">
        <f t="shared" si="44"/>
        <v>0.40993788819875776</v>
      </c>
      <c r="AI203" s="34">
        <v>245.7</v>
      </c>
      <c r="AJ203" s="24">
        <v>4</v>
      </c>
      <c r="AK203" s="35">
        <f t="shared" si="45"/>
        <v>3.1055900621118013</v>
      </c>
      <c r="AL203" s="25">
        <v>5750</v>
      </c>
      <c r="AM203" s="19">
        <v>2875</v>
      </c>
      <c r="AN203" s="36">
        <f t="shared" si="41"/>
        <v>0.44921875</v>
      </c>
      <c r="AO203" s="37">
        <v>1950</v>
      </c>
    </row>
    <row r="204" spans="1:41" ht="13.8" x14ac:dyDescent="0.25">
      <c r="A204" s="14" t="s">
        <v>29</v>
      </c>
      <c r="B204" s="15">
        <v>5758</v>
      </c>
      <c r="C204" s="16">
        <v>1</v>
      </c>
      <c r="D204" s="17" t="s">
        <v>252</v>
      </c>
      <c r="E204" s="18" t="s">
        <v>7</v>
      </c>
      <c r="F204" s="19">
        <v>2646</v>
      </c>
      <c r="G204" s="20">
        <v>11</v>
      </c>
      <c r="H204" s="19">
        <v>11696</v>
      </c>
      <c r="I204" s="19">
        <f t="shared" si="46"/>
        <v>6.4263736263736266</v>
      </c>
      <c r="J204" s="21">
        <f t="shared" si="47"/>
        <v>895.99521203830363</v>
      </c>
      <c r="K204" s="22">
        <v>10</v>
      </c>
      <c r="L204" s="19">
        <v>550</v>
      </c>
      <c r="M204" s="23">
        <f t="shared" si="48"/>
        <v>0.30219780219780218</v>
      </c>
      <c r="N204" s="24">
        <v>41478</v>
      </c>
      <c r="O204" s="22">
        <v>58</v>
      </c>
      <c r="P204" s="25">
        <v>4700</v>
      </c>
      <c r="Q204" s="24">
        <f t="shared" si="49"/>
        <v>46236</v>
      </c>
      <c r="R204" s="25">
        <v>0</v>
      </c>
      <c r="S204" s="27">
        <v>46236</v>
      </c>
      <c r="T204" s="28">
        <f t="shared" si="50"/>
        <v>46236</v>
      </c>
      <c r="U204" s="29">
        <f t="shared" si="40"/>
        <v>8.0298714831538724</v>
      </c>
      <c r="V204" s="24">
        <v>60702</v>
      </c>
      <c r="W204" s="30">
        <f t="shared" si="42"/>
        <v>10.54220215352553</v>
      </c>
      <c r="X204" s="31">
        <f t="shared" si="43"/>
        <v>1.3128730859070854</v>
      </c>
      <c r="Y204" s="25">
        <v>13372</v>
      </c>
      <c r="Z204" s="25">
        <v>11123</v>
      </c>
      <c r="AA204" s="25">
        <v>9550</v>
      </c>
      <c r="AB204" s="25">
        <v>45447</v>
      </c>
      <c r="AC204" s="25">
        <v>7528</v>
      </c>
      <c r="AD204" s="25">
        <v>1025</v>
      </c>
      <c r="AE204" s="25">
        <v>261</v>
      </c>
      <c r="AF204" s="25">
        <v>3224</v>
      </c>
      <c r="AG204" s="25">
        <v>2501</v>
      </c>
      <c r="AH204" s="33">
        <f t="shared" si="44"/>
        <v>0.43435220562695381</v>
      </c>
      <c r="AI204" s="34">
        <v>965</v>
      </c>
      <c r="AJ204" s="24">
        <v>10</v>
      </c>
      <c r="AK204" s="35">
        <f t="shared" si="45"/>
        <v>1.7367141368530741</v>
      </c>
      <c r="AL204" s="25">
        <v>7423</v>
      </c>
      <c r="AM204" s="19">
        <v>3711.5</v>
      </c>
      <c r="AN204" s="36">
        <f t="shared" si="41"/>
        <v>0.14026832955404384</v>
      </c>
      <c r="AO204" s="37">
        <v>7423</v>
      </c>
    </row>
    <row r="205" spans="1:41" ht="13.8" x14ac:dyDescent="0.25">
      <c r="A205" s="14" t="s">
        <v>28</v>
      </c>
      <c r="B205" s="15">
        <v>4545</v>
      </c>
      <c r="C205" s="16">
        <v>1</v>
      </c>
      <c r="D205" s="17" t="s">
        <v>252</v>
      </c>
      <c r="E205" s="18" t="s">
        <v>7</v>
      </c>
      <c r="F205" s="19">
        <v>2091</v>
      </c>
      <c r="G205" s="20">
        <v>6</v>
      </c>
      <c r="H205" s="19">
        <v>6890</v>
      </c>
      <c r="I205" s="19">
        <f t="shared" si="46"/>
        <v>3.7857142857142856</v>
      </c>
      <c r="J205" s="21">
        <f t="shared" si="47"/>
        <v>1200.566037735849</v>
      </c>
      <c r="K205" s="22">
        <v>4</v>
      </c>
      <c r="L205" s="19">
        <v>483</v>
      </c>
      <c r="M205" s="23">
        <f t="shared" si="48"/>
        <v>0.26538461538461539</v>
      </c>
      <c r="N205" s="24">
        <v>14805</v>
      </c>
      <c r="O205" s="22">
        <v>36</v>
      </c>
      <c r="P205" s="25">
        <v>2349</v>
      </c>
      <c r="Q205" s="24">
        <f t="shared" si="49"/>
        <v>17190</v>
      </c>
      <c r="R205" s="25">
        <v>0</v>
      </c>
      <c r="S205" s="27">
        <v>17190</v>
      </c>
      <c r="T205" s="28">
        <f t="shared" si="50"/>
        <v>17190</v>
      </c>
      <c r="U205" s="29">
        <f t="shared" si="40"/>
        <v>3.782178217821782</v>
      </c>
      <c r="V205" s="24">
        <v>57097</v>
      </c>
      <c r="W205" s="30">
        <f t="shared" si="42"/>
        <v>12.562596259625963</v>
      </c>
      <c r="X205" s="31">
        <f t="shared" si="43"/>
        <v>3.3215241419429899</v>
      </c>
      <c r="Y205" s="25">
        <v>19471</v>
      </c>
      <c r="Z205" s="25">
        <v>8428</v>
      </c>
      <c r="AA205" s="25">
        <v>320</v>
      </c>
      <c r="AB205" s="25">
        <v>18110</v>
      </c>
      <c r="AC205" s="25">
        <v>852</v>
      </c>
      <c r="AD205" s="25">
        <v>146</v>
      </c>
      <c r="AE205" s="25">
        <v>175</v>
      </c>
      <c r="AF205" s="25">
        <v>2808</v>
      </c>
      <c r="AG205" s="25">
        <v>894</v>
      </c>
      <c r="AH205" s="33">
        <f t="shared" si="44"/>
        <v>0.1966996699669967</v>
      </c>
      <c r="AI205" s="34">
        <v>343.7</v>
      </c>
      <c r="AJ205" s="24">
        <v>5</v>
      </c>
      <c r="AK205" s="35">
        <f t="shared" si="45"/>
        <v>1.1001100110011002</v>
      </c>
      <c r="AL205" s="25">
        <v>2747</v>
      </c>
      <c r="AM205" s="19">
        <v>2222.5</v>
      </c>
      <c r="AN205" s="36">
        <f t="shared" si="41"/>
        <v>0.21257771401243425</v>
      </c>
      <c r="AO205" s="37">
        <v>2747</v>
      </c>
    </row>
    <row r="206" spans="1:41" ht="13.8" x14ac:dyDescent="0.25">
      <c r="A206" s="14" t="s">
        <v>27</v>
      </c>
      <c r="B206" s="15">
        <v>249</v>
      </c>
      <c r="C206" s="16">
        <v>1</v>
      </c>
      <c r="D206" s="17" t="s">
        <v>250</v>
      </c>
      <c r="E206" s="18">
        <v>1</v>
      </c>
      <c r="F206" s="19">
        <v>936</v>
      </c>
      <c r="G206" s="20">
        <v>0</v>
      </c>
      <c r="H206" s="19">
        <v>0</v>
      </c>
      <c r="I206" s="19">
        <f t="shared" si="46"/>
        <v>0</v>
      </c>
      <c r="J206" s="21">
        <f t="shared" si="47"/>
        <v>0</v>
      </c>
      <c r="K206" s="22">
        <v>20</v>
      </c>
      <c r="L206" s="19">
        <v>280</v>
      </c>
      <c r="M206" s="23">
        <f t="shared" si="48"/>
        <v>0.15384615384615385</v>
      </c>
      <c r="N206" s="24">
        <v>14483</v>
      </c>
      <c r="O206" s="22">
        <v>204</v>
      </c>
      <c r="P206" s="25">
        <v>479</v>
      </c>
      <c r="Q206" s="24">
        <f t="shared" si="49"/>
        <v>15166</v>
      </c>
      <c r="R206" s="26">
        <v>0</v>
      </c>
      <c r="S206" s="27">
        <v>15166</v>
      </c>
      <c r="T206" s="28">
        <f t="shared" si="50"/>
        <v>15166</v>
      </c>
      <c r="U206" s="29">
        <f t="shared" si="40"/>
        <v>60.907630522088354</v>
      </c>
      <c r="V206" s="24">
        <v>6616</v>
      </c>
      <c r="W206" s="30">
        <f t="shared" si="42"/>
        <v>26.570281124497992</v>
      </c>
      <c r="X206" s="31">
        <f t="shared" si="43"/>
        <v>0.43623895555848607</v>
      </c>
      <c r="Y206" s="25">
        <v>0</v>
      </c>
      <c r="Z206" s="25">
        <v>0</v>
      </c>
      <c r="AA206" s="25">
        <v>3210</v>
      </c>
      <c r="AB206" s="32" t="s">
        <v>145</v>
      </c>
      <c r="AC206" s="32" t="s">
        <v>145</v>
      </c>
      <c r="AD206" s="25">
        <v>1000</v>
      </c>
      <c r="AE206" s="25">
        <v>3</v>
      </c>
      <c r="AF206" s="25">
        <v>76</v>
      </c>
      <c r="AG206" s="25">
        <v>189</v>
      </c>
      <c r="AH206" s="33">
        <f t="shared" si="44"/>
        <v>0.75903614457831325</v>
      </c>
      <c r="AI206" s="34">
        <v>108</v>
      </c>
      <c r="AJ206" s="24">
        <v>10</v>
      </c>
      <c r="AK206" s="35">
        <f t="shared" si="45"/>
        <v>40.160642570281126</v>
      </c>
      <c r="AL206" s="25">
        <v>2124</v>
      </c>
      <c r="AM206" s="19">
        <v>2124</v>
      </c>
      <c r="AN206" s="36">
        <f t="shared" si="41"/>
        <v>0.22692307692307692</v>
      </c>
      <c r="AO206" s="37">
        <v>2000</v>
      </c>
    </row>
    <row r="207" spans="1:41" ht="13.8" x14ac:dyDescent="0.25">
      <c r="A207" s="14" t="s">
        <v>26</v>
      </c>
      <c r="B207" s="15">
        <v>1041</v>
      </c>
      <c r="C207" s="16">
        <v>1</v>
      </c>
      <c r="D207" s="17" t="s">
        <v>252</v>
      </c>
      <c r="E207" s="18" t="s">
        <v>7</v>
      </c>
      <c r="F207" s="19">
        <v>1060</v>
      </c>
      <c r="G207" s="20">
        <v>3</v>
      </c>
      <c r="H207" s="19">
        <v>2448</v>
      </c>
      <c r="I207" s="19">
        <f t="shared" si="46"/>
        <v>1.3450549450549452</v>
      </c>
      <c r="J207" s="21">
        <f t="shared" si="47"/>
        <v>773.94607843137248</v>
      </c>
      <c r="K207" s="22">
        <v>1</v>
      </c>
      <c r="L207" s="19">
        <v>10</v>
      </c>
      <c r="M207" s="23">
        <f t="shared" si="48"/>
        <v>5.4945054945054949E-3</v>
      </c>
      <c r="N207" s="24">
        <v>9138</v>
      </c>
      <c r="O207" s="22">
        <v>32</v>
      </c>
      <c r="P207" s="25">
        <v>867</v>
      </c>
      <c r="Q207" s="24">
        <f t="shared" si="49"/>
        <v>10037</v>
      </c>
      <c r="R207" s="25">
        <v>0</v>
      </c>
      <c r="S207" s="27">
        <v>10037</v>
      </c>
      <c r="T207" s="28">
        <f t="shared" si="50"/>
        <v>10037</v>
      </c>
      <c r="U207" s="29">
        <f t="shared" si="40"/>
        <v>9.6416906820365025</v>
      </c>
      <c r="V207" s="24">
        <v>14737</v>
      </c>
      <c r="W207" s="30">
        <f t="shared" si="42"/>
        <v>14.156580211335255</v>
      </c>
      <c r="X207" s="31">
        <f t="shared" si="43"/>
        <v>1.4682674105808509</v>
      </c>
      <c r="Y207" s="25">
        <v>5396</v>
      </c>
      <c r="Z207" s="25">
        <v>2414</v>
      </c>
      <c r="AA207" s="25">
        <v>250</v>
      </c>
      <c r="AB207" s="25">
        <v>3050</v>
      </c>
      <c r="AC207" s="25">
        <v>2422</v>
      </c>
      <c r="AD207" s="25">
        <v>408</v>
      </c>
      <c r="AE207" s="25">
        <v>17</v>
      </c>
      <c r="AF207" s="25">
        <v>332</v>
      </c>
      <c r="AG207" s="25">
        <v>635</v>
      </c>
      <c r="AH207" s="33">
        <f t="shared" si="44"/>
        <v>0.60999039385206533</v>
      </c>
      <c r="AI207" s="34">
        <v>171</v>
      </c>
      <c r="AJ207" s="24">
        <v>3</v>
      </c>
      <c r="AK207" s="35">
        <f t="shared" si="45"/>
        <v>2.8818443804034581</v>
      </c>
      <c r="AL207" s="25">
        <v>459</v>
      </c>
      <c r="AM207" s="19">
        <v>423</v>
      </c>
      <c r="AN207" s="36">
        <f t="shared" si="41"/>
        <v>0.1330188679245283</v>
      </c>
      <c r="AO207" s="37">
        <v>415</v>
      </c>
    </row>
    <row r="208" spans="1:41" ht="13.8" x14ac:dyDescent="0.25">
      <c r="A208" s="14" t="s">
        <v>25</v>
      </c>
      <c r="B208" s="15">
        <v>290</v>
      </c>
      <c r="C208" s="16">
        <v>1</v>
      </c>
      <c r="D208" s="17" t="s">
        <v>252</v>
      </c>
      <c r="E208" s="18" t="s">
        <v>7</v>
      </c>
      <c r="F208" s="19">
        <v>728</v>
      </c>
      <c r="G208" s="20">
        <v>0</v>
      </c>
      <c r="H208" s="19">
        <v>728</v>
      </c>
      <c r="I208" s="19">
        <f t="shared" si="46"/>
        <v>0.4</v>
      </c>
      <c r="J208" s="21">
        <f t="shared" si="47"/>
        <v>725</v>
      </c>
      <c r="K208" s="22">
        <v>7</v>
      </c>
      <c r="L208" s="19">
        <v>246</v>
      </c>
      <c r="M208" s="23">
        <f t="shared" si="48"/>
        <v>0.13516483516483516</v>
      </c>
      <c r="N208" s="24">
        <v>8786</v>
      </c>
      <c r="O208" s="22">
        <v>1</v>
      </c>
      <c r="P208" s="25">
        <v>856</v>
      </c>
      <c r="Q208" s="24">
        <f t="shared" si="49"/>
        <v>9643</v>
      </c>
      <c r="R208" s="25">
        <v>1</v>
      </c>
      <c r="S208" s="27">
        <v>9644</v>
      </c>
      <c r="T208" s="28">
        <f t="shared" si="50"/>
        <v>9644</v>
      </c>
      <c r="U208" s="29">
        <f t="shared" si="40"/>
        <v>33.255172413793105</v>
      </c>
      <c r="V208" s="24">
        <v>2691</v>
      </c>
      <c r="W208" s="30">
        <f t="shared" si="42"/>
        <v>9.2793103448275858</v>
      </c>
      <c r="X208" s="31">
        <f t="shared" si="43"/>
        <v>0.27903359601824967</v>
      </c>
      <c r="Y208" s="25">
        <v>964</v>
      </c>
      <c r="Z208" s="25">
        <v>1644</v>
      </c>
      <c r="AA208" s="25">
        <v>100</v>
      </c>
      <c r="AB208" s="25">
        <v>2795</v>
      </c>
      <c r="AC208" s="25">
        <v>854</v>
      </c>
      <c r="AD208" s="25">
        <v>50</v>
      </c>
      <c r="AE208" s="25">
        <v>65</v>
      </c>
      <c r="AF208" s="25">
        <v>334</v>
      </c>
      <c r="AG208" s="25">
        <v>374</v>
      </c>
      <c r="AH208" s="33">
        <f t="shared" si="44"/>
        <v>1.289655172413793</v>
      </c>
      <c r="AI208" s="34">
        <v>123</v>
      </c>
      <c r="AJ208" s="24">
        <v>3</v>
      </c>
      <c r="AK208" s="35">
        <f t="shared" si="45"/>
        <v>10.344827586206897</v>
      </c>
      <c r="AL208" s="25">
        <v>217</v>
      </c>
      <c r="AM208" s="19">
        <v>309.5</v>
      </c>
      <c r="AN208" s="36">
        <f t="shared" si="41"/>
        <v>0.14171245421245421</v>
      </c>
      <c r="AO208" s="37">
        <v>217</v>
      </c>
    </row>
    <row r="209" spans="1:41" ht="13.8" x14ac:dyDescent="0.25">
      <c r="A209" s="14" t="s">
        <v>24</v>
      </c>
      <c r="B209" s="15">
        <v>1836</v>
      </c>
      <c r="C209" s="16">
        <v>1</v>
      </c>
      <c r="D209" s="17" t="s">
        <v>251</v>
      </c>
      <c r="E209" s="18" t="s">
        <v>7</v>
      </c>
      <c r="F209" s="19">
        <v>1950</v>
      </c>
      <c r="G209" s="20">
        <v>9</v>
      </c>
      <c r="H209" s="19">
        <v>3744.5</v>
      </c>
      <c r="I209" s="19">
        <f t="shared" si="46"/>
        <v>2.0574175824175822</v>
      </c>
      <c r="J209" s="21">
        <f t="shared" si="47"/>
        <v>892.38082521030856</v>
      </c>
      <c r="K209" s="22">
        <v>29</v>
      </c>
      <c r="L209" s="19">
        <v>62</v>
      </c>
      <c r="M209" s="23">
        <f t="shared" si="48"/>
        <v>3.4065934065934063E-2</v>
      </c>
      <c r="N209" s="24">
        <v>15554</v>
      </c>
      <c r="O209" s="22">
        <v>17</v>
      </c>
      <c r="P209" s="25">
        <v>2557</v>
      </c>
      <c r="Q209" s="24">
        <f t="shared" si="49"/>
        <v>18128</v>
      </c>
      <c r="R209" s="26">
        <v>0</v>
      </c>
      <c r="S209" s="27">
        <v>18128</v>
      </c>
      <c r="T209" s="28">
        <f t="shared" si="50"/>
        <v>18128</v>
      </c>
      <c r="U209" s="29">
        <f t="shared" si="40"/>
        <v>9.8736383442265794</v>
      </c>
      <c r="V209" s="24">
        <v>30991</v>
      </c>
      <c r="W209" s="30">
        <f t="shared" si="42"/>
        <v>16.87962962962963</v>
      </c>
      <c r="X209" s="31">
        <f t="shared" si="43"/>
        <v>1.7095653133274493</v>
      </c>
      <c r="Y209" s="25">
        <v>11759</v>
      </c>
      <c r="Z209" s="25">
        <v>4569</v>
      </c>
      <c r="AA209" s="25">
        <v>1500</v>
      </c>
      <c r="AB209" s="25">
        <v>16839</v>
      </c>
      <c r="AC209" s="25">
        <v>8070</v>
      </c>
      <c r="AD209" s="25">
        <v>606</v>
      </c>
      <c r="AE209" s="25">
        <v>46</v>
      </c>
      <c r="AF209" s="25">
        <v>471</v>
      </c>
      <c r="AG209" s="25">
        <v>894</v>
      </c>
      <c r="AH209" s="33">
        <f t="shared" si="44"/>
        <v>0.48692810457516339</v>
      </c>
      <c r="AI209" s="34">
        <v>310</v>
      </c>
      <c r="AJ209" s="24">
        <v>7</v>
      </c>
      <c r="AK209" s="35">
        <f t="shared" si="45"/>
        <v>3.812636165577342</v>
      </c>
      <c r="AL209" s="25">
        <v>2513</v>
      </c>
      <c r="AM209" s="19">
        <v>3769.5</v>
      </c>
      <c r="AN209" s="36">
        <f t="shared" si="41"/>
        <v>0.27615384615384614</v>
      </c>
      <c r="AO209" s="37">
        <v>3000</v>
      </c>
    </row>
    <row r="210" spans="1:41" ht="13.8" x14ac:dyDescent="0.25">
      <c r="A210" s="14" t="s">
        <v>23</v>
      </c>
      <c r="B210" s="15">
        <v>3893</v>
      </c>
      <c r="C210" s="16">
        <v>0</v>
      </c>
      <c r="D210" s="17" t="s">
        <v>251</v>
      </c>
      <c r="E210" s="18" t="s">
        <v>7</v>
      </c>
      <c r="F210" s="41" t="s">
        <v>22</v>
      </c>
      <c r="G210" s="41" t="s">
        <v>22</v>
      </c>
      <c r="H210" s="41" t="s">
        <v>22</v>
      </c>
      <c r="I210" s="23" t="str">
        <f t="shared" si="46"/>
        <v>n/a</v>
      </c>
      <c r="J210" s="21" t="str">
        <f t="shared" si="47"/>
        <v>n/a</v>
      </c>
      <c r="K210" s="41" t="s">
        <v>22</v>
      </c>
      <c r="L210" s="41" t="s">
        <v>22</v>
      </c>
      <c r="M210" s="23" t="str">
        <f t="shared" si="48"/>
        <v>n/a</v>
      </c>
      <c r="N210" s="41" t="s">
        <v>22</v>
      </c>
      <c r="O210" s="42" t="s">
        <v>22</v>
      </c>
      <c r="P210" s="21" t="s">
        <v>22</v>
      </c>
      <c r="Q210" s="21" t="s">
        <v>22</v>
      </c>
      <c r="R210" s="21" t="s">
        <v>22</v>
      </c>
      <c r="S210" s="21" t="s">
        <v>22</v>
      </c>
      <c r="T210" s="21" t="s">
        <v>22</v>
      </c>
      <c r="U210" s="21" t="s">
        <v>22</v>
      </c>
      <c r="V210" s="41" t="s">
        <v>22</v>
      </c>
      <c r="W210" s="30" t="str">
        <f t="shared" si="42"/>
        <v>n/a</v>
      </c>
      <c r="X210" s="31" t="str">
        <f t="shared" si="43"/>
        <v>n/a</v>
      </c>
      <c r="Y210" s="21" t="s">
        <v>22</v>
      </c>
      <c r="Z210" s="21" t="s">
        <v>22</v>
      </c>
      <c r="AA210" s="21" t="s">
        <v>22</v>
      </c>
      <c r="AB210" s="21" t="s">
        <v>22</v>
      </c>
      <c r="AC210" s="43" t="s">
        <v>22</v>
      </c>
      <c r="AD210" s="21" t="s">
        <v>22</v>
      </c>
      <c r="AE210" s="21" t="s">
        <v>22</v>
      </c>
      <c r="AF210" s="21" t="s">
        <v>22</v>
      </c>
      <c r="AG210" s="21" t="s">
        <v>22</v>
      </c>
      <c r="AH210" s="33" t="str">
        <f t="shared" si="44"/>
        <v>n/a</v>
      </c>
      <c r="AI210" s="41" t="s">
        <v>22</v>
      </c>
      <c r="AJ210" s="41" t="s">
        <v>22</v>
      </c>
      <c r="AK210" s="35" t="str">
        <f t="shared" si="45"/>
        <v>n/a</v>
      </c>
      <c r="AL210" s="21" t="s">
        <v>22</v>
      </c>
      <c r="AM210" s="41" t="s">
        <v>22</v>
      </c>
      <c r="AN210" s="36" t="str">
        <f t="shared" si="41"/>
        <v>n/a</v>
      </c>
      <c r="AO210" s="51" t="s">
        <v>22</v>
      </c>
    </row>
    <row r="211" spans="1:41" ht="13.8" x14ac:dyDescent="0.25">
      <c r="A211" s="14" t="s">
        <v>21</v>
      </c>
      <c r="B211" s="15">
        <v>661</v>
      </c>
      <c r="C211" s="16">
        <v>1</v>
      </c>
      <c r="D211" s="17" t="s">
        <v>248</v>
      </c>
      <c r="E211" s="18" t="s">
        <v>7</v>
      </c>
      <c r="F211" s="19">
        <v>1550</v>
      </c>
      <c r="G211" s="20">
        <v>2</v>
      </c>
      <c r="H211" s="19">
        <v>1827.5</v>
      </c>
      <c r="I211" s="19">
        <f t="shared" si="46"/>
        <v>1.0041208791208791</v>
      </c>
      <c r="J211" s="21">
        <f t="shared" si="47"/>
        <v>658.28727770177841</v>
      </c>
      <c r="K211" s="22">
        <v>44</v>
      </c>
      <c r="L211" s="19">
        <v>343.75</v>
      </c>
      <c r="M211" s="23">
        <f t="shared" si="48"/>
        <v>0.18887362637362637</v>
      </c>
      <c r="N211" s="24">
        <v>13957</v>
      </c>
      <c r="O211" s="22">
        <v>45</v>
      </c>
      <c r="P211" s="25">
        <v>1765</v>
      </c>
      <c r="Q211" s="24">
        <f t="shared" si="49"/>
        <v>15767</v>
      </c>
      <c r="R211" s="26">
        <v>0</v>
      </c>
      <c r="S211" s="27">
        <v>15767</v>
      </c>
      <c r="T211" s="28">
        <f t="shared" si="50"/>
        <v>15767</v>
      </c>
      <c r="U211" s="29">
        <f t="shared" ref="U211:U224" si="51">IF(T211="n/a","n/a",IF(T211="n.d.","n.d.",T211/B211))</f>
        <v>23.853252647503783</v>
      </c>
      <c r="V211" s="24">
        <v>11368</v>
      </c>
      <c r="W211" s="30">
        <f t="shared" si="42"/>
        <v>17.198184568835099</v>
      </c>
      <c r="X211" s="31">
        <f t="shared" si="43"/>
        <v>0.72099955603475618</v>
      </c>
      <c r="Y211" s="25">
        <v>4604</v>
      </c>
      <c r="Z211" s="25">
        <v>5259</v>
      </c>
      <c r="AA211" s="25">
        <v>645</v>
      </c>
      <c r="AB211" s="25">
        <v>6375</v>
      </c>
      <c r="AC211" s="25">
        <v>2671</v>
      </c>
      <c r="AD211" s="25">
        <v>250</v>
      </c>
      <c r="AE211" s="25">
        <v>8</v>
      </c>
      <c r="AF211" s="25">
        <v>220</v>
      </c>
      <c r="AG211" s="25">
        <v>528</v>
      </c>
      <c r="AH211" s="33">
        <f t="shared" si="44"/>
        <v>0.79878971255673226</v>
      </c>
      <c r="AI211" s="34">
        <v>342</v>
      </c>
      <c r="AJ211" s="24">
        <v>6</v>
      </c>
      <c r="AK211" s="35">
        <f t="shared" si="45"/>
        <v>9.0771558245083206</v>
      </c>
      <c r="AL211" s="25">
        <v>867</v>
      </c>
      <c r="AM211" s="19">
        <v>638.5</v>
      </c>
      <c r="AN211" s="36">
        <f t="shared" si="41"/>
        <v>6.8655913978494618E-2</v>
      </c>
      <c r="AO211" s="37">
        <v>867</v>
      </c>
    </row>
    <row r="212" spans="1:41" ht="13.8" x14ac:dyDescent="0.25">
      <c r="A212" s="14" t="s">
        <v>20</v>
      </c>
      <c r="B212" s="15">
        <v>6289</v>
      </c>
      <c r="C212" s="16">
        <v>1</v>
      </c>
      <c r="D212" s="17" t="s">
        <v>252</v>
      </c>
      <c r="E212" s="18" t="s">
        <v>7</v>
      </c>
      <c r="F212" s="19">
        <v>2360</v>
      </c>
      <c r="G212" s="20">
        <v>12</v>
      </c>
      <c r="H212" s="19">
        <v>8540.75</v>
      </c>
      <c r="I212" s="19">
        <f t="shared" si="46"/>
        <v>4.6927197802197806</v>
      </c>
      <c r="J212" s="21">
        <f t="shared" si="47"/>
        <v>1340.1609928870414</v>
      </c>
      <c r="K212" s="22">
        <v>19</v>
      </c>
      <c r="L212" s="19">
        <v>182</v>
      </c>
      <c r="M212" s="23">
        <f t="shared" si="48"/>
        <v>0.1</v>
      </c>
      <c r="N212" s="24">
        <v>32530</v>
      </c>
      <c r="O212" s="22">
        <v>67</v>
      </c>
      <c r="P212" s="25">
        <v>2541</v>
      </c>
      <c r="Q212" s="24">
        <f t="shared" si="49"/>
        <v>35138</v>
      </c>
      <c r="R212" s="25">
        <v>4</v>
      </c>
      <c r="S212" s="27">
        <v>35142</v>
      </c>
      <c r="T212" s="28">
        <f t="shared" si="50"/>
        <v>35142</v>
      </c>
      <c r="U212" s="29">
        <f t="shared" si="51"/>
        <v>5.587851804738432</v>
      </c>
      <c r="V212" s="24">
        <v>45942</v>
      </c>
      <c r="W212" s="30">
        <f t="shared" si="42"/>
        <v>7.3051359516616312</v>
      </c>
      <c r="X212" s="31">
        <f t="shared" si="43"/>
        <v>1.3073245688919242</v>
      </c>
      <c r="Y212" s="25">
        <v>11095</v>
      </c>
      <c r="Z212" s="25">
        <v>9195</v>
      </c>
      <c r="AA212" s="25">
        <v>30000</v>
      </c>
      <c r="AB212" s="25">
        <v>24565</v>
      </c>
      <c r="AC212" s="25">
        <v>8913</v>
      </c>
      <c r="AD212" s="25">
        <v>9000</v>
      </c>
      <c r="AE212" s="25">
        <v>217</v>
      </c>
      <c r="AF212" s="25">
        <v>4645</v>
      </c>
      <c r="AG212" s="25">
        <v>3629</v>
      </c>
      <c r="AH212" s="33">
        <f t="shared" si="44"/>
        <v>0.57703927492447127</v>
      </c>
      <c r="AI212" s="34">
        <v>700</v>
      </c>
      <c r="AJ212" s="24">
        <v>8</v>
      </c>
      <c r="AK212" s="35">
        <f t="shared" si="45"/>
        <v>1.2720623310542216</v>
      </c>
      <c r="AL212" s="25">
        <v>2017</v>
      </c>
      <c r="AM212" s="19">
        <v>1818</v>
      </c>
      <c r="AN212" s="36">
        <f t="shared" si="41"/>
        <v>9.6292372881355934E-2</v>
      </c>
      <c r="AO212" s="37">
        <v>1900</v>
      </c>
    </row>
    <row r="213" spans="1:41" ht="13.8" x14ac:dyDescent="0.25">
      <c r="A213" s="14" t="s">
        <v>19</v>
      </c>
      <c r="B213" s="15">
        <v>789</v>
      </c>
      <c r="C213" s="16">
        <v>1</v>
      </c>
      <c r="D213" s="17" t="s">
        <v>248</v>
      </c>
      <c r="E213" s="18" t="s">
        <v>7</v>
      </c>
      <c r="F213" s="19">
        <v>1368</v>
      </c>
      <c r="G213" s="20">
        <v>2</v>
      </c>
      <c r="H213" s="19">
        <v>1568</v>
      </c>
      <c r="I213" s="19">
        <f t="shared" si="46"/>
        <v>0.86153846153846159</v>
      </c>
      <c r="J213" s="21">
        <f t="shared" si="47"/>
        <v>915.80357142857133</v>
      </c>
      <c r="K213" s="22">
        <v>7</v>
      </c>
      <c r="L213" s="19">
        <v>1200</v>
      </c>
      <c r="M213" s="23">
        <f t="shared" si="48"/>
        <v>0.65934065934065933</v>
      </c>
      <c r="N213" s="24">
        <v>8535</v>
      </c>
      <c r="O213" s="22">
        <v>26</v>
      </c>
      <c r="P213" s="25">
        <v>366</v>
      </c>
      <c r="Q213" s="24">
        <f t="shared" si="49"/>
        <v>8927</v>
      </c>
      <c r="R213" s="26">
        <v>0</v>
      </c>
      <c r="S213" s="27">
        <v>8927</v>
      </c>
      <c r="T213" s="28">
        <f t="shared" si="50"/>
        <v>8927</v>
      </c>
      <c r="U213" s="29">
        <f t="shared" si="51"/>
        <v>11.314321926489226</v>
      </c>
      <c r="V213" s="24">
        <v>9531</v>
      </c>
      <c r="W213" s="30">
        <f t="shared" si="42"/>
        <v>12.079847908745247</v>
      </c>
      <c r="X213" s="31">
        <f t="shared" si="43"/>
        <v>1.0676599081438334</v>
      </c>
      <c r="Y213" s="25">
        <v>2826</v>
      </c>
      <c r="Z213" s="25">
        <v>2955</v>
      </c>
      <c r="AA213" s="32" t="s">
        <v>145</v>
      </c>
      <c r="AB213" s="25">
        <v>5543</v>
      </c>
      <c r="AC213" s="25">
        <v>50</v>
      </c>
      <c r="AD213" s="25">
        <v>412</v>
      </c>
      <c r="AE213" s="25">
        <v>3</v>
      </c>
      <c r="AF213" s="25">
        <v>7</v>
      </c>
      <c r="AG213" s="25">
        <v>516</v>
      </c>
      <c r="AH213" s="33">
        <f t="shared" si="44"/>
        <v>0.6539923954372624</v>
      </c>
      <c r="AI213" s="34">
        <v>190</v>
      </c>
      <c r="AJ213" s="24">
        <v>7</v>
      </c>
      <c r="AK213" s="35">
        <f t="shared" si="45"/>
        <v>8.8719898605830156</v>
      </c>
      <c r="AL213" s="25">
        <v>7</v>
      </c>
      <c r="AM213" s="19">
        <v>1</v>
      </c>
      <c r="AN213" s="36">
        <f t="shared" si="41"/>
        <v>1.0442773600668337E-4</v>
      </c>
      <c r="AO213" s="37">
        <v>1071</v>
      </c>
    </row>
    <row r="214" spans="1:41" ht="13.8" x14ac:dyDescent="0.25">
      <c r="A214" s="14" t="s">
        <v>18</v>
      </c>
      <c r="B214" s="15">
        <v>392</v>
      </c>
      <c r="C214" s="16">
        <v>1</v>
      </c>
      <c r="D214" s="17" t="s">
        <v>251</v>
      </c>
      <c r="E214" s="18" t="s">
        <v>7</v>
      </c>
      <c r="F214" s="19">
        <v>1000</v>
      </c>
      <c r="G214" s="20">
        <v>3</v>
      </c>
      <c r="H214" s="19">
        <v>1026</v>
      </c>
      <c r="I214" s="19">
        <f t="shared" si="46"/>
        <v>0.56373626373626373</v>
      </c>
      <c r="J214" s="21">
        <f t="shared" si="47"/>
        <v>695.3606237816764</v>
      </c>
      <c r="K214" s="22">
        <v>18</v>
      </c>
      <c r="L214" s="19">
        <v>397</v>
      </c>
      <c r="M214" s="23">
        <f t="shared" si="48"/>
        <v>0.21813186813186813</v>
      </c>
      <c r="N214" s="24">
        <v>15060</v>
      </c>
      <c r="O214" s="22">
        <v>13</v>
      </c>
      <c r="P214" s="25">
        <v>1874</v>
      </c>
      <c r="Q214" s="24">
        <f t="shared" si="49"/>
        <v>16947</v>
      </c>
      <c r="R214" s="26">
        <v>0</v>
      </c>
      <c r="S214" s="27">
        <v>16947</v>
      </c>
      <c r="T214" s="28">
        <f t="shared" si="50"/>
        <v>16947</v>
      </c>
      <c r="U214" s="29">
        <f t="shared" si="51"/>
        <v>43.232142857142854</v>
      </c>
      <c r="V214" s="24">
        <v>6521</v>
      </c>
      <c r="W214" s="30">
        <f t="shared" si="42"/>
        <v>16.635204081632654</v>
      </c>
      <c r="X214" s="31">
        <f t="shared" si="43"/>
        <v>0.38478786805924353</v>
      </c>
      <c r="Y214" s="25">
        <v>1728</v>
      </c>
      <c r="Z214" s="25">
        <v>2355</v>
      </c>
      <c r="AA214" s="25">
        <v>9650</v>
      </c>
      <c r="AB214" s="25">
        <v>3500</v>
      </c>
      <c r="AC214" s="25">
        <v>2042</v>
      </c>
      <c r="AD214" s="25">
        <v>2000</v>
      </c>
      <c r="AE214" s="25">
        <v>25</v>
      </c>
      <c r="AF214" s="25">
        <v>75</v>
      </c>
      <c r="AG214" s="25">
        <v>184</v>
      </c>
      <c r="AH214" s="33">
        <f t="shared" si="44"/>
        <v>0.46938775510204084</v>
      </c>
      <c r="AI214" s="34">
        <v>160</v>
      </c>
      <c r="AJ214" s="24">
        <v>3</v>
      </c>
      <c r="AK214" s="35">
        <f t="shared" si="45"/>
        <v>7.6530612244897958</v>
      </c>
      <c r="AL214" s="25">
        <v>1600</v>
      </c>
      <c r="AM214" s="19">
        <v>2407.5</v>
      </c>
      <c r="AN214" s="36">
        <f t="shared" si="41"/>
        <v>0.80249999999999999</v>
      </c>
      <c r="AO214" s="37">
        <v>1200</v>
      </c>
    </row>
    <row r="215" spans="1:41" ht="13.8" x14ac:dyDescent="0.25">
      <c r="A215" s="14" t="s">
        <v>17</v>
      </c>
      <c r="B215" s="15">
        <v>255</v>
      </c>
      <c r="C215" s="16">
        <v>1</v>
      </c>
      <c r="D215" s="17" t="s">
        <v>252</v>
      </c>
      <c r="E215" s="18"/>
      <c r="F215" s="19">
        <v>920</v>
      </c>
      <c r="G215" s="20">
        <v>2</v>
      </c>
      <c r="H215" s="19">
        <v>920</v>
      </c>
      <c r="I215" s="19">
        <f t="shared" si="46"/>
        <v>0.50549450549450547</v>
      </c>
      <c r="J215" s="21">
        <f t="shared" si="47"/>
        <v>504.45652173913044</v>
      </c>
      <c r="K215" s="22">
        <v>13</v>
      </c>
      <c r="L215" s="19">
        <v>0</v>
      </c>
      <c r="M215" s="23">
        <f t="shared" si="48"/>
        <v>0</v>
      </c>
      <c r="N215" s="24">
        <v>6339</v>
      </c>
      <c r="O215" s="22">
        <v>6</v>
      </c>
      <c r="P215" s="25">
        <v>709</v>
      </c>
      <c r="Q215" s="24">
        <f t="shared" si="49"/>
        <v>7054</v>
      </c>
      <c r="R215" s="25">
        <v>0</v>
      </c>
      <c r="S215" s="27">
        <v>7054</v>
      </c>
      <c r="T215" s="28">
        <f t="shared" si="50"/>
        <v>7054</v>
      </c>
      <c r="U215" s="29">
        <f t="shared" si="51"/>
        <v>27.662745098039217</v>
      </c>
      <c r="V215" s="24">
        <v>2039</v>
      </c>
      <c r="W215" s="30">
        <f t="shared" si="42"/>
        <v>7.996078431372549</v>
      </c>
      <c r="X215" s="31">
        <f t="shared" si="43"/>
        <v>0.28905585483413665</v>
      </c>
      <c r="Y215" s="25">
        <v>168</v>
      </c>
      <c r="Z215" s="25">
        <v>780</v>
      </c>
      <c r="AA215" s="25">
        <v>2593</v>
      </c>
      <c r="AB215" s="25">
        <v>2600</v>
      </c>
      <c r="AC215" s="25">
        <v>8</v>
      </c>
      <c r="AD215" s="25">
        <v>0</v>
      </c>
      <c r="AE215" s="25">
        <v>16</v>
      </c>
      <c r="AF215" s="25">
        <v>600</v>
      </c>
      <c r="AG215" s="25">
        <v>115</v>
      </c>
      <c r="AH215" s="33">
        <f t="shared" si="44"/>
        <v>0.45098039215686275</v>
      </c>
      <c r="AI215" s="34">
        <v>99</v>
      </c>
      <c r="AJ215" s="24">
        <v>1</v>
      </c>
      <c r="AK215" s="35">
        <f t="shared" si="45"/>
        <v>3.9215686274509802</v>
      </c>
      <c r="AL215" s="25">
        <v>5</v>
      </c>
      <c r="AM215" s="19">
        <v>15</v>
      </c>
      <c r="AN215" s="36">
        <f t="shared" si="41"/>
        <v>1.6304347826086956E-2</v>
      </c>
      <c r="AO215" s="37">
        <v>5</v>
      </c>
    </row>
    <row r="216" spans="1:41" ht="13.8" x14ac:dyDescent="0.25">
      <c r="A216" s="14" t="s">
        <v>16</v>
      </c>
      <c r="B216" s="15">
        <v>1410</v>
      </c>
      <c r="C216" s="16">
        <v>1</v>
      </c>
      <c r="D216" s="17" t="s">
        <v>254</v>
      </c>
      <c r="E216" s="18">
        <v>1</v>
      </c>
      <c r="F216" s="19">
        <v>914</v>
      </c>
      <c r="G216" s="20">
        <v>2</v>
      </c>
      <c r="H216" s="19">
        <v>1495</v>
      </c>
      <c r="I216" s="19">
        <f t="shared" si="46"/>
        <v>0.8214285714285714</v>
      </c>
      <c r="J216" s="21">
        <f t="shared" si="47"/>
        <v>1716.5217391304348</v>
      </c>
      <c r="K216" s="22">
        <v>14</v>
      </c>
      <c r="L216" s="19">
        <v>110</v>
      </c>
      <c r="M216" s="23">
        <f t="shared" si="48"/>
        <v>6.043956043956044E-2</v>
      </c>
      <c r="N216" s="24">
        <v>4245</v>
      </c>
      <c r="O216" s="22">
        <v>0</v>
      </c>
      <c r="P216" s="25">
        <v>45</v>
      </c>
      <c r="Q216" s="24">
        <f t="shared" si="49"/>
        <v>4290</v>
      </c>
      <c r="R216" s="26">
        <v>0</v>
      </c>
      <c r="S216" s="27">
        <v>4290</v>
      </c>
      <c r="T216" s="28">
        <f t="shared" si="50"/>
        <v>4290</v>
      </c>
      <c r="U216" s="29">
        <f t="shared" si="51"/>
        <v>3.0425531914893615</v>
      </c>
      <c r="V216" s="24">
        <v>3098</v>
      </c>
      <c r="W216" s="30">
        <f t="shared" si="42"/>
        <v>2.1971631205673758</v>
      </c>
      <c r="X216" s="31">
        <f t="shared" si="43"/>
        <v>0.72214452214452218</v>
      </c>
      <c r="Y216" s="25">
        <v>1208</v>
      </c>
      <c r="Z216" s="25">
        <v>1083</v>
      </c>
      <c r="AA216" s="25">
        <v>930</v>
      </c>
      <c r="AB216" s="25">
        <v>6350</v>
      </c>
      <c r="AC216" s="32" t="s">
        <v>145</v>
      </c>
      <c r="AD216" s="25">
        <v>200</v>
      </c>
      <c r="AE216" s="25">
        <v>22</v>
      </c>
      <c r="AF216" s="25">
        <v>865</v>
      </c>
      <c r="AG216" s="25">
        <v>134</v>
      </c>
      <c r="AH216" s="33">
        <f t="shared" si="44"/>
        <v>9.50354609929078E-2</v>
      </c>
      <c r="AI216" s="34">
        <v>103.4</v>
      </c>
      <c r="AJ216" s="24">
        <v>2</v>
      </c>
      <c r="AK216" s="35">
        <f t="shared" si="45"/>
        <v>1.4184397163120568</v>
      </c>
      <c r="AL216" s="25">
        <v>975</v>
      </c>
      <c r="AM216" s="19">
        <v>1200</v>
      </c>
      <c r="AN216" s="36">
        <f t="shared" si="41"/>
        <v>0.65645514223194745</v>
      </c>
      <c r="AO216" s="37">
        <v>720</v>
      </c>
    </row>
    <row r="217" spans="1:41" ht="13.8" x14ac:dyDescent="0.25">
      <c r="A217" s="14" t="s">
        <v>15</v>
      </c>
      <c r="B217" s="15">
        <f>5147+7644</f>
        <v>12791</v>
      </c>
      <c r="C217" s="16">
        <v>3</v>
      </c>
      <c r="D217" s="17" t="s">
        <v>248</v>
      </c>
      <c r="E217" s="18"/>
      <c r="F217" s="19">
        <v>3077</v>
      </c>
      <c r="G217" s="20">
        <v>15</v>
      </c>
      <c r="H217" s="19">
        <v>8250.5</v>
      </c>
      <c r="I217" s="19">
        <f t="shared" si="46"/>
        <v>4.5332417582417586</v>
      </c>
      <c r="J217" s="21">
        <f t="shared" si="47"/>
        <v>2821.601115083934</v>
      </c>
      <c r="K217" s="22">
        <v>44</v>
      </c>
      <c r="L217" s="19">
        <v>1071.25</v>
      </c>
      <c r="M217" s="23">
        <f t="shared" si="48"/>
        <v>0.58859890109890112</v>
      </c>
      <c r="N217" s="24">
        <v>35144</v>
      </c>
      <c r="O217" s="22">
        <v>51</v>
      </c>
      <c r="P217" s="25">
        <v>5730</v>
      </c>
      <c r="Q217" s="24">
        <f t="shared" si="49"/>
        <v>40925</v>
      </c>
      <c r="R217" s="25">
        <v>19</v>
      </c>
      <c r="S217" s="27">
        <v>40944</v>
      </c>
      <c r="T217" s="28">
        <f t="shared" si="50"/>
        <v>40944</v>
      </c>
      <c r="U217" s="29">
        <f t="shared" si="51"/>
        <v>3.2010007036197328</v>
      </c>
      <c r="V217" s="24">
        <v>85795</v>
      </c>
      <c r="W217" s="30">
        <f t="shared" si="42"/>
        <v>6.7074505511687903</v>
      </c>
      <c r="X217" s="31">
        <f t="shared" si="43"/>
        <v>2.0954230168034389</v>
      </c>
      <c r="Y217" s="25">
        <v>20619</v>
      </c>
      <c r="Z217" s="25">
        <v>15836</v>
      </c>
      <c r="AA217" s="25">
        <v>8365</v>
      </c>
      <c r="AB217" s="25">
        <v>45112</v>
      </c>
      <c r="AC217" s="25">
        <v>20705</v>
      </c>
      <c r="AD217" s="25">
        <v>2760</v>
      </c>
      <c r="AE217" s="25">
        <v>245</v>
      </c>
      <c r="AF217" s="25">
        <v>1969</v>
      </c>
      <c r="AG217" s="25">
        <v>2695</v>
      </c>
      <c r="AH217" s="33">
        <f t="shared" si="44"/>
        <v>0.21069501993589243</v>
      </c>
      <c r="AI217" s="34">
        <v>709</v>
      </c>
      <c r="AJ217" s="24">
        <v>13</v>
      </c>
      <c r="AK217" s="35">
        <f t="shared" si="45"/>
        <v>1.0163396137909468</v>
      </c>
      <c r="AL217" s="25">
        <v>7765</v>
      </c>
      <c r="AM217" s="19">
        <v>5190</v>
      </c>
      <c r="AN217" s="36">
        <f t="shared" si="41"/>
        <v>0.12974675633109173</v>
      </c>
      <c r="AO217" s="37">
        <v>7765</v>
      </c>
    </row>
    <row r="218" spans="1:41" ht="13.8" x14ac:dyDescent="0.25">
      <c r="A218" s="14" t="s">
        <v>14</v>
      </c>
      <c r="B218" s="15">
        <v>12621</v>
      </c>
      <c r="C218" s="16">
        <v>1</v>
      </c>
      <c r="D218" s="17" t="s">
        <v>248</v>
      </c>
      <c r="E218" s="18" t="s">
        <v>7</v>
      </c>
      <c r="F218" s="19">
        <v>2700</v>
      </c>
      <c r="G218" s="20">
        <v>12</v>
      </c>
      <c r="H218" s="19">
        <v>14529</v>
      </c>
      <c r="I218" s="19">
        <f t="shared" si="46"/>
        <v>7.982967032967033</v>
      </c>
      <c r="J218" s="21">
        <f t="shared" si="47"/>
        <v>1580.9911212058641</v>
      </c>
      <c r="K218" s="22">
        <v>2</v>
      </c>
      <c r="L218" s="19">
        <v>30</v>
      </c>
      <c r="M218" s="23">
        <f t="shared" si="48"/>
        <v>1.6483516483516484E-2</v>
      </c>
      <c r="N218" s="24">
        <v>26706</v>
      </c>
      <c r="O218" s="22">
        <v>88</v>
      </c>
      <c r="P218" s="25">
        <v>7223</v>
      </c>
      <c r="Q218" s="24">
        <f t="shared" si="49"/>
        <v>34017</v>
      </c>
      <c r="R218" s="26">
        <v>0</v>
      </c>
      <c r="S218" s="27">
        <v>34017</v>
      </c>
      <c r="T218" s="28">
        <f t="shared" si="50"/>
        <v>34017</v>
      </c>
      <c r="U218" s="29">
        <f t="shared" si="51"/>
        <v>2.6952697884478249</v>
      </c>
      <c r="V218" s="24">
        <v>111262</v>
      </c>
      <c r="W218" s="30">
        <f t="shared" si="42"/>
        <v>8.8156247523967988</v>
      </c>
      <c r="X218" s="31">
        <f t="shared" si="43"/>
        <v>3.2707763765176234</v>
      </c>
      <c r="Y218" s="25">
        <v>23622</v>
      </c>
      <c r="Z218" s="25">
        <v>22148</v>
      </c>
      <c r="AA218" s="25">
        <v>17625</v>
      </c>
      <c r="AB218" s="25">
        <v>84101</v>
      </c>
      <c r="AC218" s="25">
        <v>32648</v>
      </c>
      <c r="AD218" s="25">
        <v>12500</v>
      </c>
      <c r="AE218" s="25">
        <v>458</v>
      </c>
      <c r="AF218" s="25">
        <v>11386</v>
      </c>
      <c r="AG218" s="25">
        <v>10538</v>
      </c>
      <c r="AH218" s="33">
        <f t="shared" si="44"/>
        <v>0.83495761033198634</v>
      </c>
      <c r="AI218" s="34">
        <v>723</v>
      </c>
      <c r="AJ218" s="24">
        <v>12</v>
      </c>
      <c r="AK218" s="35">
        <f t="shared" si="45"/>
        <v>0.95079629189446158</v>
      </c>
      <c r="AL218" s="25">
        <v>12044</v>
      </c>
      <c r="AM218" s="19">
        <v>23760</v>
      </c>
      <c r="AN218" s="36">
        <f t="shared" ref="AN218:AN249" si="52">IF(AM218="n/a","n/a",(IF(AM218="n.d.","n.d.",AM218/(F218*AJ218))))</f>
        <v>0.73333333333333328</v>
      </c>
      <c r="AO218" s="37">
        <v>5270</v>
      </c>
    </row>
    <row r="219" spans="1:41" ht="13.8" x14ac:dyDescent="0.25">
      <c r="A219" s="14" t="s">
        <v>13</v>
      </c>
      <c r="B219" s="15">
        <v>10866</v>
      </c>
      <c r="C219" s="16">
        <v>3</v>
      </c>
      <c r="D219" s="17" t="s">
        <v>248</v>
      </c>
      <c r="E219" s="18">
        <v>2</v>
      </c>
      <c r="F219" s="19">
        <v>2956</v>
      </c>
      <c r="G219" s="39">
        <v>3</v>
      </c>
      <c r="H219" s="19">
        <v>1494</v>
      </c>
      <c r="I219" s="19">
        <f t="shared" si="46"/>
        <v>0.82087912087912085</v>
      </c>
      <c r="J219" s="21">
        <f t="shared" si="47"/>
        <v>13237.0281124498</v>
      </c>
      <c r="K219" s="22">
        <v>64</v>
      </c>
      <c r="L219" s="19">
        <v>2504</v>
      </c>
      <c r="M219" s="23">
        <f t="shared" si="48"/>
        <v>1.3758241758241758</v>
      </c>
      <c r="N219" s="24">
        <v>29519</v>
      </c>
      <c r="O219" s="22">
        <v>2</v>
      </c>
      <c r="P219" s="25">
        <v>872</v>
      </c>
      <c r="Q219" s="24">
        <f t="shared" si="49"/>
        <v>30393</v>
      </c>
      <c r="R219" s="25">
        <v>0</v>
      </c>
      <c r="S219" s="27">
        <v>30393</v>
      </c>
      <c r="T219" s="28">
        <f t="shared" si="50"/>
        <v>30393</v>
      </c>
      <c r="U219" s="29">
        <f t="shared" si="51"/>
        <v>2.797073440088349</v>
      </c>
      <c r="V219" s="24">
        <v>15700</v>
      </c>
      <c r="W219" s="30">
        <f t="shared" si="42"/>
        <v>1.4448739186453157</v>
      </c>
      <c r="X219" s="31">
        <f t="shared" si="43"/>
        <v>0.51656631461191727</v>
      </c>
      <c r="Y219" s="25">
        <v>7272</v>
      </c>
      <c r="Z219" s="25">
        <v>6041</v>
      </c>
      <c r="AA219" s="25">
        <v>1570</v>
      </c>
      <c r="AB219" s="25">
        <v>14496</v>
      </c>
      <c r="AC219" s="25">
        <v>2609</v>
      </c>
      <c r="AD219" s="25">
        <v>1215</v>
      </c>
      <c r="AE219" s="25">
        <v>55</v>
      </c>
      <c r="AF219" s="25">
        <v>1893</v>
      </c>
      <c r="AG219" s="25">
        <v>1673</v>
      </c>
      <c r="AH219" s="33">
        <f t="shared" si="44"/>
        <v>0.15396650101233206</v>
      </c>
      <c r="AI219" s="19">
        <v>509.7</v>
      </c>
      <c r="AJ219" s="24">
        <v>9</v>
      </c>
      <c r="AK219" s="35">
        <f t="shared" si="45"/>
        <v>0.82827167310877969</v>
      </c>
      <c r="AL219" s="25">
        <v>2371</v>
      </c>
      <c r="AM219" s="19">
        <v>1939</v>
      </c>
      <c r="AN219" s="36">
        <f t="shared" si="52"/>
        <v>7.2883776875657794E-2</v>
      </c>
      <c r="AO219" s="37">
        <v>2430</v>
      </c>
    </row>
    <row r="220" spans="1:41" ht="13.8" x14ac:dyDescent="0.25">
      <c r="A220" s="14" t="s">
        <v>12</v>
      </c>
      <c r="B220" s="15">
        <v>10574</v>
      </c>
      <c r="C220" s="16">
        <v>1</v>
      </c>
      <c r="D220" s="17" t="s">
        <v>248</v>
      </c>
      <c r="E220" s="18" t="s">
        <v>7</v>
      </c>
      <c r="F220" s="19">
        <v>2988</v>
      </c>
      <c r="G220" s="20">
        <v>12</v>
      </c>
      <c r="H220" s="19">
        <v>9854</v>
      </c>
      <c r="I220" s="19">
        <f t="shared" si="46"/>
        <v>5.4142857142857146</v>
      </c>
      <c r="J220" s="21">
        <f t="shared" si="47"/>
        <v>1952.9815303430078</v>
      </c>
      <c r="K220" s="22">
        <v>2</v>
      </c>
      <c r="L220" s="19">
        <v>16</v>
      </c>
      <c r="M220" s="23">
        <f t="shared" si="48"/>
        <v>8.7912087912087912E-3</v>
      </c>
      <c r="N220" s="50" t="s">
        <v>145</v>
      </c>
      <c r="O220" s="22">
        <v>94</v>
      </c>
      <c r="P220" s="25">
        <v>6620</v>
      </c>
      <c r="Q220" s="24">
        <f t="shared" si="49"/>
        <v>6714</v>
      </c>
      <c r="R220" s="25">
        <v>8</v>
      </c>
      <c r="S220" s="27">
        <v>6722</v>
      </c>
      <c r="T220" s="28">
        <f t="shared" si="50"/>
        <v>6722</v>
      </c>
      <c r="U220" s="29">
        <f t="shared" si="51"/>
        <v>0.63571023264611315</v>
      </c>
      <c r="V220" s="24">
        <v>89465</v>
      </c>
      <c r="W220" s="30">
        <f t="shared" si="42"/>
        <v>8.4608473614526201</v>
      </c>
      <c r="X220" s="31">
        <f t="shared" si="43"/>
        <v>13.30928295150253</v>
      </c>
      <c r="Y220" s="25">
        <v>11598</v>
      </c>
      <c r="Z220" s="25">
        <v>20895</v>
      </c>
      <c r="AA220" s="25">
        <v>2964</v>
      </c>
      <c r="AB220" s="25">
        <v>53883</v>
      </c>
      <c r="AC220" s="25">
        <v>13856</v>
      </c>
      <c r="AD220" s="25">
        <v>9340</v>
      </c>
      <c r="AE220" s="25">
        <v>443</v>
      </c>
      <c r="AF220" s="25">
        <v>8266</v>
      </c>
      <c r="AG220" s="25">
        <v>3552</v>
      </c>
      <c r="AH220" s="33">
        <f t="shared" si="44"/>
        <v>0.33591829014564023</v>
      </c>
      <c r="AI220" s="34">
        <v>590</v>
      </c>
      <c r="AJ220" s="24">
        <v>8</v>
      </c>
      <c r="AK220" s="35">
        <f t="shared" si="45"/>
        <v>0.75657272555324384</v>
      </c>
      <c r="AL220" s="25">
        <v>8952</v>
      </c>
      <c r="AM220" s="19">
        <v>6714</v>
      </c>
      <c r="AN220" s="36">
        <f t="shared" si="52"/>
        <v>0.28087349397590361</v>
      </c>
      <c r="AO220" s="37">
        <v>8952</v>
      </c>
    </row>
    <row r="221" spans="1:41" ht="13.8" x14ac:dyDescent="0.25">
      <c r="A221" s="14" t="s">
        <v>11</v>
      </c>
      <c r="B221" s="15">
        <v>125032</v>
      </c>
      <c r="C221" s="16">
        <v>1</v>
      </c>
      <c r="D221" s="17" t="s">
        <v>250</v>
      </c>
      <c r="E221" s="18" t="s">
        <v>7</v>
      </c>
      <c r="F221" s="19">
        <v>3650</v>
      </c>
      <c r="G221" s="20">
        <v>56</v>
      </c>
      <c r="H221" s="19">
        <v>82380</v>
      </c>
      <c r="I221" s="19">
        <f t="shared" si="46"/>
        <v>45.263736263736263</v>
      </c>
      <c r="J221" s="21">
        <f t="shared" si="47"/>
        <v>2762.2995872784659</v>
      </c>
      <c r="K221" s="22">
        <v>50</v>
      </c>
      <c r="L221" s="19">
        <v>651.5</v>
      </c>
      <c r="M221" s="23">
        <f t="shared" si="48"/>
        <v>0.35796703296703297</v>
      </c>
      <c r="N221" s="24">
        <v>134691</v>
      </c>
      <c r="O221" s="22">
        <v>286</v>
      </c>
      <c r="P221" s="25">
        <v>26938</v>
      </c>
      <c r="Q221" s="24">
        <f t="shared" si="49"/>
        <v>161915</v>
      </c>
      <c r="R221" s="25">
        <v>21097</v>
      </c>
      <c r="S221" s="27">
        <v>183012</v>
      </c>
      <c r="T221" s="28">
        <f t="shared" si="50"/>
        <v>183012</v>
      </c>
      <c r="U221" s="29">
        <f t="shared" si="51"/>
        <v>1.4637212873504384</v>
      </c>
      <c r="V221" s="24">
        <v>294659</v>
      </c>
      <c r="W221" s="30">
        <f t="shared" si="42"/>
        <v>2.3566686928146394</v>
      </c>
      <c r="X221" s="31">
        <f t="shared" si="43"/>
        <v>1.6100528927064892</v>
      </c>
      <c r="Y221" s="25">
        <v>958</v>
      </c>
      <c r="Z221" s="25">
        <v>1318</v>
      </c>
      <c r="AA221" s="25">
        <v>59992</v>
      </c>
      <c r="AB221" s="25">
        <v>351969</v>
      </c>
      <c r="AC221" s="25">
        <v>278247</v>
      </c>
      <c r="AD221" s="25">
        <v>50966</v>
      </c>
      <c r="AE221" s="25">
        <v>856</v>
      </c>
      <c r="AF221" s="25">
        <v>26275</v>
      </c>
      <c r="AG221" s="25">
        <v>8867</v>
      </c>
      <c r="AH221" s="33">
        <f t="shared" si="44"/>
        <v>7.0917845031671894E-2</v>
      </c>
      <c r="AI221" s="34">
        <v>5082.8</v>
      </c>
      <c r="AJ221" s="24">
        <v>27</v>
      </c>
      <c r="AK221" s="35">
        <f t="shared" si="45"/>
        <v>0.21594471815215305</v>
      </c>
      <c r="AL221" s="25">
        <v>31110</v>
      </c>
      <c r="AM221" s="19">
        <v>28947</v>
      </c>
      <c r="AN221" s="36">
        <f t="shared" si="52"/>
        <v>0.29372907153729072</v>
      </c>
      <c r="AO221" s="37">
        <v>31110</v>
      </c>
    </row>
    <row r="222" spans="1:41" ht="13.8" x14ac:dyDescent="0.25">
      <c r="A222" s="14" t="s">
        <v>10</v>
      </c>
      <c r="B222" s="15">
        <v>4612</v>
      </c>
      <c r="C222" s="16">
        <v>2</v>
      </c>
      <c r="D222" s="17" t="s">
        <v>248</v>
      </c>
      <c r="E222" s="18">
        <v>1</v>
      </c>
      <c r="F222" s="19">
        <v>6214</v>
      </c>
      <c r="G222" s="39">
        <v>10</v>
      </c>
      <c r="H222" s="19">
        <v>7399</v>
      </c>
      <c r="I222" s="19">
        <f t="shared" si="46"/>
        <v>4.0653846153846152</v>
      </c>
      <c r="J222" s="21">
        <f t="shared" si="47"/>
        <v>1134.4560075685904</v>
      </c>
      <c r="K222" s="22">
        <v>18</v>
      </c>
      <c r="L222" s="19">
        <v>312</v>
      </c>
      <c r="M222" s="23">
        <f t="shared" si="48"/>
        <v>0.17142857142857143</v>
      </c>
      <c r="N222" s="24">
        <v>46742</v>
      </c>
      <c r="O222" s="22">
        <v>140</v>
      </c>
      <c r="P222" s="25">
        <v>11690</v>
      </c>
      <c r="Q222" s="24">
        <f t="shared" si="49"/>
        <v>58572</v>
      </c>
      <c r="R222" s="25">
        <v>0</v>
      </c>
      <c r="S222" s="27">
        <v>58572</v>
      </c>
      <c r="T222" s="28">
        <f t="shared" si="50"/>
        <v>58572</v>
      </c>
      <c r="U222" s="29">
        <f t="shared" si="51"/>
        <v>12.699913269731136</v>
      </c>
      <c r="V222" s="24">
        <v>60968</v>
      </c>
      <c r="W222" s="30">
        <f t="shared" si="42"/>
        <v>13.219427580225499</v>
      </c>
      <c r="X222" s="31">
        <f t="shared" si="43"/>
        <v>1.040906917981288</v>
      </c>
      <c r="Y222" s="25">
        <v>8938</v>
      </c>
      <c r="Z222" s="25">
        <v>41190</v>
      </c>
      <c r="AA222" s="25">
        <v>6424</v>
      </c>
      <c r="AB222" s="25">
        <v>23000</v>
      </c>
      <c r="AC222" s="25">
        <v>2706</v>
      </c>
      <c r="AD222" s="25">
        <v>6500</v>
      </c>
      <c r="AE222" s="25">
        <v>234</v>
      </c>
      <c r="AF222" s="25">
        <v>2844</v>
      </c>
      <c r="AG222" s="25">
        <v>1248</v>
      </c>
      <c r="AH222" s="33">
        <f t="shared" si="44"/>
        <v>0.27059843885516044</v>
      </c>
      <c r="AI222" s="19">
        <v>980</v>
      </c>
      <c r="AJ222" s="24">
        <v>20</v>
      </c>
      <c r="AK222" s="35">
        <f t="shared" si="45"/>
        <v>4.3365134431916736</v>
      </c>
      <c r="AL222" s="25">
        <v>3900</v>
      </c>
      <c r="AM222" s="19">
        <v>3900</v>
      </c>
      <c r="AN222" s="36">
        <f t="shared" si="52"/>
        <v>3.1380753138075312E-2</v>
      </c>
      <c r="AO222" s="37">
        <v>3000</v>
      </c>
    </row>
    <row r="223" spans="1:41" ht="13.8" x14ac:dyDescent="0.25">
      <c r="A223" s="14" t="s">
        <v>9</v>
      </c>
      <c r="B223" s="15">
        <v>10469</v>
      </c>
      <c r="C223" s="16">
        <v>3</v>
      </c>
      <c r="D223" s="17" t="s">
        <v>248</v>
      </c>
      <c r="E223" s="18">
        <v>2</v>
      </c>
      <c r="F223" s="19">
        <v>4916.5</v>
      </c>
      <c r="G223" s="39">
        <v>12</v>
      </c>
      <c r="H223" s="19">
        <v>12146.75</v>
      </c>
      <c r="I223" s="19">
        <f t="shared" si="46"/>
        <v>6.6740384615384611</v>
      </c>
      <c r="J223" s="21">
        <f t="shared" si="47"/>
        <v>1568.6154732747443</v>
      </c>
      <c r="K223" s="22">
        <v>70</v>
      </c>
      <c r="L223" s="19">
        <v>373</v>
      </c>
      <c r="M223" s="23">
        <f t="shared" si="48"/>
        <v>0.20494505494505494</v>
      </c>
      <c r="N223" s="24">
        <v>36033</v>
      </c>
      <c r="O223" s="22">
        <v>104</v>
      </c>
      <c r="P223" s="25">
        <v>6725</v>
      </c>
      <c r="Q223" s="24">
        <f t="shared" si="49"/>
        <v>42862</v>
      </c>
      <c r="R223" s="25">
        <v>0</v>
      </c>
      <c r="S223" s="27">
        <v>42862</v>
      </c>
      <c r="T223" s="28">
        <f t="shared" si="50"/>
        <v>42862</v>
      </c>
      <c r="U223" s="29">
        <f t="shared" si="51"/>
        <v>4.094182825484765</v>
      </c>
      <c r="V223" s="24">
        <v>38149</v>
      </c>
      <c r="W223" s="30">
        <f t="shared" si="42"/>
        <v>3.6439965612761487</v>
      </c>
      <c r="X223" s="31">
        <f t="shared" si="43"/>
        <v>0.89004246185432323</v>
      </c>
      <c r="Y223" s="25">
        <v>11339</v>
      </c>
      <c r="Z223" s="25">
        <v>16206</v>
      </c>
      <c r="AA223" s="25">
        <v>42500</v>
      </c>
      <c r="AB223" s="25">
        <v>49590</v>
      </c>
      <c r="AC223" s="25">
        <v>3297</v>
      </c>
      <c r="AD223" s="25">
        <v>4600</v>
      </c>
      <c r="AE223" s="25">
        <v>251</v>
      </c>
      <c r="AF223" s="25">
        <v>4304</v>
      </c>
      <c r="AG223" s="25">
        <v>2578</v>
      </c>
      <c r="AH223" s="33">
        <f t="shared" si="44"/>
        <v>0.2462508358009361</v>
      </c>
      <c r="AI223" s="19">
        <v>671.3</v>
      </c>
      <c r="AJ223" s="24">
        <v>23</v>
      </c>
      <c r="AK223" s="35">
        <f t="shared" si="45"/>
        <v>2.1969624605979559</v>
      </c>
      <c r="AL223" s="25">
        <v>4754</v>
      </c>
      <c r="AM223" s="19">
        <v>4515.5</v>
      </c>
      <c r="AN223" s="36">
        <f t="shared" si="52"/>
        <v>3.993208318041732E-2</v>
      </c>
      <c r="AO223" s="37">
        <v>4754</v>
      </c>
    </row>
    <row r="224" spans="1:41" ht="13.8" x14ac:dyDescent="0.25">
      <c r="A224" s="74" t="s">
        <v>8</v>
      </c>
      <c r="B224" s="75">
        <v>178</v>
      </c>
      <c r="C224" s="76">
        <v>1</v>
      </c>
      <c r="D224" s="77" t="s">
        <v>247</v>
      </c>
      <c r="E224" s="78" t="s">
        <v>7</v>
      </c>
      <c r="F224" s="79">
        <v>1400</v>
      </c>
      <c r="G224" s="80">
        <v>5</v>
      </c>
      <c r="H224" s="79">
        <v>1581.5</v>
      </c>
      <c r="I224" s="79">
        <f t="shared" si="46"/>
        <v>0.86895604395604398</v>
      </c>
      <c r="J224" s="81">
        <f t="shared" si="47"/>
        <v>204.84350300347771</v>
      </c>
      <c r="K224" s="82">
        <v>10</v>
      </c>
      <c r="L224" s="79">
        <v>200</v>
      </c>
      <c r="M224" s="83">
        <f t="shared" si="48"/>
        <v>0.10989010989010989</v>
      </c>
      <c r="N224" s="84">
        <v>7991</v>
      </c>
      <c r="O224" s="82">
        <v>10</v>
      </c>
      <c r="P224" s="85">
        <v>664</v>
      </c>
      <c r="Q224" s="84">
        <f t="shared" si="49"/>
        <v>8665</v>
      </c>
      <c r="R224" s="86">
        <v>0</v>
      </c>
      <c r="S224" s="87">
        <v>8665</v>
      </c>
      <c r="T224" s="88">
        <f t="shared" si="50"/>
        <v>8665</v>
      </c>
      <c r="U224" s="89">
        <f t="shared" si="51"/>
        <v>48.679775280898873</v>
      </c>
      <c r="V224" s="84">
        <v>3533</v>
      </c>
      <c r="W224" s="90">
        <f t="shared" si="42"/>
        <v>19.848314606741575</v>
      </c>
      <c r="X224" s="91">
        <f t="shared" si="43"/>
        <v>0.40773225620311598</v>
      </c>
      <c r="Y224" s="85">
        <v>1647</v>
      </c>
      <c r="Z224" s="85">
        <v>4042</v>
      </c>
      <c r="AA224" s="85">
        <v>15</v>
      </c>
      <c r="AB224" s="85">
        <v>2800</v>
      </c>
      <c r="AC224" s="85">
        <v>4212</v>
      </c>
      <c r="AD224" s="85">
        <v>15</v>
      </c>
      <c r="AE224" s="85">
        <v>6</v>
      </c>
      <c r="AF224" s="85">
        <v>60</v>
      </c>
      <c r="AG224" s="85">
        <v>184</v>
      </c>
      <c r="AH224" s="92">
        <f t="shared" si="44"/>
        <v>1.0337078651685394</v>
      </c>
      <c r="AI224" s="93">
        <v>500</v>
      </c>
      <c r="AJ224" s="84">
        <v>3</v>
      </c>
      <c r="AK224" s="94">
        <f t="shared" si="45"/>
        <v>16.853932584269664</v>
      </c>
      <c r="AL224" s="85">
        <v>600</v>
      </c>
      <c r="AM224" s="79">
        <v>600</v>
      </c>
      <c r="AN224" s="95">
        <f t="shared" si="52"/>
        <v>0.14285714285714285</v>
      </c>
      <c r="AO224" s="96">
        <v>600</v>
      </c>
    </row>
    <row r="225" spans="1:41" ht="13.8" x14ac:dyDescent="0.25">
      <c r="A225" s="104" t="s">
        <v>281</v>
      </c>
      <c r="B225" s="105">
        <f>SUBTOTAL(9,B2:B224)</f>
        <v>3709660</v>
      </c>
      <c r="C225" s="105">
        <f t="shared" ref="C225:AO225" si="53">SUBTOTAL(9,C2:C224)</f>
        <v>297</v>
      </c>
      <c r="D225" s="105"/>
      <c r="E225" s="105">
        <f t="shared" si="53"/>
        <v>55</v>
      </c>
      <c r="F225" s="106">
        <f t="shared" si="53"/>
        <v>548980.13</v>
      </c>
      <c r="G225" s="105">
        <f t="shared" si="53"/>
        <v>3461</v>
      </c>
      <c r="H225" s="106">
        <f t="shared" si="53"/>
        <v>3568094.1999999993</v>
      </c>
      <c r="I225" s="106">
        <f>H225/1820</f>
        <v>1960.4913186813183</v>
      </c>
      <c r="J225" s="105">
        <f t="shared" si="53"/>
        <v>471571.69545190263</v>
      </c>
      <c r="K225" s="105">
        <f t="shared" si="53"/>
        <v>10907</v>
      </c>
      <c r="L225" s="106">
        <f t="shared" si="53"/>
        <v>193766.7</v>
      </c>
      <c r="M225" s="106">
        <f>L225/1820</f>
        <v>106.46521978021978</v>
      </c>
      <c r="N225" s="105">
        <f t="shared" si="53"/>
        <v>7363457</v>
      </c>
      <c r="O225" s="105">
        <f t="shared" si="53"/>
        <v>14096</v>
      </c>
      <c r="P225" s="105">
        <f t="shared" si="53"/>
        <v>1464668</v>
      </c>
      <c r="Q225" s="105">
        <f t="shared" si="53"/>
        <v>8842221</v>
      </c>
      <c r="R225" s="105">
        <f t="shared" si="53"/>
        <v>13397511</v>
      </c>
      <c r="S225" s="105">
        <f t="shared" si="53"/>
        <v>22680644</v>
      </c>
      <c r="T225" s="105">
        <f t="shared" si="53"/>
        <v>22239732</v>
      </c>
      <c r="U225" s="105">
        <f>T225/B225</f>
        <v>5.995086342144563</v>
      </c>
      <c r="V225" s="105">
        <f t="shared" si="53"/>
        <v>39655489</v>
      </c>
      <c r="W225" s="105">
        <f>V225/B225</f>
        <v>10.689790708582457</v>
      </c>
      <c r="X225" s="106">
        <f>V225/T225</f>
        <v>1.7830920354615785</v>
      </c>
      <c r="Y225" s="105">
        <f t="shared" si="53"/>
        <v>1678100</v>
      </c>
      <c r="Z225" s="105">
        <f t="shared" si="53"/>
        <v>1506495</v>
      </c>
      <c r="AA225" s="105">
        <f t="shared" si="53"/>
        <v>5504537</v>
      </c>
      <c r="AB225" s="105">
        <f t="shared" si="53"/>
        <v>20075892</v>
      </c>
      <c r="AC225" s="105">
        <f t="shared" si="53"/>
        <v>26241880</v>
      </c>
      <c r="AD225" s="105">
        <f t="shared" si="53"/>
        <v>2983212</v>
      </c>
      <c r="AE225" s="105">
        <f t="shared" si="53"/>
        <v>82995</v>
      </c>
      <c r="AF225" s="105">
        <f t="shared" si="53"/>
        <v>1345192</v>
      </c>
      <c r="AG225" s="105">
        <f t="shared" si="53"/>
        <v>1390173</v>
      </c>
      <c r="AH225" s="107">
        <f>AG225/B225</f>
        <v>0.37474404662421895</v>
      </c>
      <c r="AI225" s="108">
        <f t="shared" si="53"/>
        <v>213580.80000000002</v>
      </c>
      <c r="AJ225" s="105">
        <f t="shared" si="53"/>
        <v>3152</v>
      </c>
      <c r="AK225" s="108">
        <f>AJ225*1000/B225</f>
        <v>0.84967355498886687</v>
      </c>
      <c r="AL225" s="105">
        <f t="shared" si="53"/>
        <v>3639739.5</v>
      </c>
      <c r="AM225" s="106">
        <f t="shared" si="53"/>
        <v>2694971.74</v>
      </c>
      <c r="AN225" s="109">
        <f>AM225/(F225*AJ225)</f>
        <v>1.5574402021058384E-3</v>
      </c>
      <c r="AO225" s="110">
        <f t="shared" si="53"/>
        <v>1307543</v>
      </c>
    </row>
    <row r="226" spans="1:41" ht="13.8" x14ac:dyDescent="0.25">
      <c r="A226" s="97"/>
      <c r="B226" s="98"/>
      <c r="C226" s="99"/>
      <c r="D226" s="99"/>
      <c r="E226" s="99"/>
      <c r="F226" s="99"/>
      <c r="G226" s="100"/>
      <c r="H226" s="99"/>
      <c r="I226" s="99"/>
      <c r="J226" s="99"/>
      <c r="K226" s="101"/>
      <c r="L226" s="99"/>
      <c r="M226" s="99"/>
      <c r="N226" s="102"/>
      <c r="O226" s="102"/>
      <c r="P226" s="102"/>
      <c r="Q226" s="102"/>
      <c r="R226" s="102"/>
      <c r="S226" s="99"/>
      <c r="T226" s="102"/>
      <c r="U226" s="102"/>
      <c r="V226" s="102"/>
      <c r="W226" s="102"/>
      <c r="X226" s="102"/>
      <c r="Y226" s="102"/>
      <c r="Z226" s="102"/>
      <c r="AA226" s="102"/>
      <c r="AB226" s="102"/>
      <c r="AC226" s="102"/>
      <c r="AD226" s="102"/>
      <c r="AE226" s="102"/>
      <c r="AF226" s="102"/>
      <c r="AG226" s="102"/>
      <c r="AH226" s="102"/>
      <c r="AI226" s="99"/>
      <c r="AJ226" s="102"/>
      <c r="AK226" s="102"/>
      <c r="AL226" s="102"/>
      <c r="AM226" s="99"/>
      <c r="AN226" s="99"/>
      <c r="AO226" s="103"/>
    </row>
    <row r="227" spans="1:41" ht="13.8" x14ac:dyDescent="0.25">
      <c r="A227" s="53" t="s">
        <v>6</v>
      </c>
      <c r="B227" s="54" t="s">
        <v>22</v>
      </c>
      <c r="C227" s="55">
        <v>2</v>
      </c>
      <c r="D227" s="56" t="s">
        <v>251</v>
      </c>
      <c r="E227" s="56"/>
      <c r="F227" s="57">
        <v>2825</v>
      </c>
      <c r="G227" s="58">
        <v>5</v>
      </c>
      <c r="H227" s="57">
        <v>1222</v>
      </c>
      <c r="I227" s="19">
        <f t="shared" ref="I227:I232" si="54">IF(H227="n/a","n/a", (H227/1820))</f>
        <v>0.67142857142857137</v>
      </c>
      <c r="J227" s="59" t="s">
        <v>22</v>
      </c>
      <c r="K227" s="58">
        <v>27</v>
      </c>
      <c r="L227" s="57">
        <v>334</v>
      </c>
      <c r="M227" s="23">
        <f t="shared" ref="M227:M232" si="55">IF(L227="n/a","n/a",IF(L227="n.d.","n.d.",L227/1820))</f>
        <v>0.1835164835164835</v>
      </c>
      <c r="N227" s="58">
        <v>11081</v>
      </c>
      <c r="O227" s="58">
        <v>7</v>
      </c>
      <c r="P227" s="58">
        <v>2188</v>
      </c>
      <c r="Q227" s="24">
        <f t="shared" ref="Q227:Q232" si="56">SUM(N227:P227)</f>
        <v>13276</v>
      </c>
      <c r="R227" s="58">
        <v>0</v>
      </c>
      <c r="S227" s="52"/>
      <c r="T227" s="58">
        <v>13276</v>
      </c>
      <c r="U227" s="59" t="s">
        <v>22</v>
      </c>
      <c r="V227" s="58">
        <v>3903</v>
      </c>
      <c r="W227" s="59" t="s">
        <v>22</v>
      </c>
      <c r="X227" s="57">
        <f t="shared" ref="X227:X232" si="57">V227/T227</f>
        <v>0.29398915335944564</v>
      </c>
      <c r="Y227" s="58">
        <v>0</v>
      </c>
      <c r="Z227" s="58">
        <v>3405</v>
      </c>
      <c r="AA227" s="58">
        <v>25</v>
      </c>
      <c r="AB227" s="58">
        <v>800</v>
      </c>
      <c r="AC227" s="58">
        <v>9205</v>
      </c>
      <c r="AD227" s="58">
        <v>15</v>
      </c>
      <c r="AE227" s="58">
        <v>4</v>
      </c>
      <c r="AF227" s="58">
        <v>27</v>
      </c>
      <c r="AG227" s="58">
        <v>784</v>
      </c>
      <c r="AH227" s="59" t="s">
        <v>22</v>
      </c>
      <c r="AI227" s="57">
        <v>458.8</v>
      </c>
      <c r="AJ227" s="58">
        <v>7</v>
      </c>
      <c r="AK227" s="59" t="s">
        <v>22</v>
      </c>
      <c r="AL227" s="58">
        <v>400</v>
      </c>
      <c r="AM227" s="57">
        <v>6900</v>
      </c>
      <c r="AN227" s="36">
        <f t="shared" ref="AN227:AN232" si="58">IF(AM227="n/a","n/a",(IF(AM227="n.d.","n.d.",AM227/(F227*AJ227))))</f>
        <v>0.34892541087231355</v>
      </c>
      <c r="AO227" s="60">
        <v>0</v>
      </c>
    </row>
    <row r="228" spans="1:41" ht="13.8" x14ac:dyDescent="0.25">
      <c r="A228" s="53" t="s">
        <v>5</v>
      </c>
      <c r="B228" s="54" t="s">
        <v>22</v>
      </c>
      <c r="C228" s="55">
        <v>6</v>
      </c>
      <c r="D228" s="56" t="s">
        <v>247</v>
      </c>
      <c r="E228" s="55">
        <v>2</v>
      </c>
      <c r="F228" s="57">
        <v>6736</v>
      </c>
      <c r="G228" s="58">
        <v>22</v>
      </c>
      <c r="H228" s="57">
        <v>15122</v>
      </c>
      <c r="I228" s="19">
        <f t="shared" si="54"/>
        <v>8.3087912087912095</v>
      </c>
      <c r="J228" s="59" t="s">
        <v>22</v>
      </c>
      <c r="K228" s="58">
        <v>70</v>
      </c>
      <c r="L228" s="57">
        <v>5152</v>
      </c>
      <c r="M228" s="23">
        <f t="shared" si="55"/>
        <v>2.8307692307692309</v>
      </c>
      <c r="N228" s="58">
        <v>81556</v>
      </c>
      <c r="O228" s="58">
        <v>100</v>
      </c>
      <c r="P228" s="58">
        <v>4692</v>
      </c>
      <c r="Q228" s="24">
        <f t="shared" si="56"/>
        <v>86348</v>
      </c>
      <c r="R228" s="58">
        <v>0</v>
      </c>
      <c r="S228" s="52"/>
      <c r="T228" s="58">
        <v>86348</v>
      </c>
      <c r="U228" s="59" t="s">
        <v>22</v>
      </c>
      <c r="V228" s="58">
        <v>45399</v>
      </c>
      <c r="W228" s="59" t="s">
        <v>22</v>
      </c>
      <c r="X228" s="57">
        <f t="shared" si="57"/>
        <v>0.52576782322694215</v>
      </c>
      <c r="Y228" s="58">
        <v>14310</v>
      </c>
      <c r="Z228" s="58">
        <v>28700</v>
      </c>
      <c r="AA228" s="58">
        <v>10182</v>
      </c>
      <c r="AB228" s="58">
        <v>33816</v>
      </c>
      <c r="AC228" s="58">
        <v>57316</v>
      </c>
      <c r="AD228" s="58">
        <v>4554</v>
      </c>
      <c r="AE228" s="58">
        <v>542</v>
      </c>
      <c r="AF228" s="58">
        <v>7298</v>
      </c>
      <c r="AG228" s="58">
        <v>2764</v>
      </c>
      <c r="AH228" s="59" t="s">
        <v>22</v>
      </c>
      <c r="AI228" s="57">
        <v>1281.0999999999999</v>
      </c>
      <c r="AJ228" s="58">
        <v>32</v>
      </c>
      <c r="AK228" s="59" t="s">
        <v>22</v>
      </c>
      <c r="AL228" s="58">
        <v>16226</v>
      </c>
      <c r="AM228" s="57">
        <v>10562</v>
      </c>
      <c r="AN228" s="36">
        <f t="shared" si="58"/>
        <v>4.899977731591449E-2</v>
      </c>
      <c r="AO228" s="60">
        <v>2570</v>
      </c>
    </row>
    <row r="229" spans="1:41" ht="13.8" x14ac:dyDescent="0.25">
      <c r="A229" s="53" t="s">
        <v>4</v>
      </c>
      <c r="B229" s="54" t="s">
        <v>22</v>
      </c>
      <c r="C229" s="55">
        <v>2</v>
      </c>
      <c r="D229" s="56" t="s">
        <v>252</v>
      </c>
      <c r="E229" s="55">
        <v>1</v>
      </c>
      <c r="F229" s="57">
        <v>1962</v>
      </c>
      <c r="G229" s="58">
        <v>5</v>
      </c>
      <c r="H229" s="57">
        <v>2282</v>
      </c>
      <c r="I229" s="19">
        <f t="shared" si="54"/>
        <v>1.2538461538461538</v>
      </c>
      <c r="J229" s="59" t="s">
        <v>22</v>
      </c>
      <c r="K229" s="58">
        <v>10</v>
      </c>
      <c r="L229" s="57">
        <v>149</v>
      </c>
      <c r="M229" s="23">
        <f t="shared" si="55"/>
        <v>8.1868131868131869E-2</v>
      </c>
      <c r="N229" s="58">
        <v>18140</v>
      </c>
      <c r="O229" s="58">
        <v>10</v>
      </c>
      <c r="P229" s="58">
        <v>1925</v>
      </c>
      <c r="Q229" s="24">
        <f t="shared" si="56"/>
        <v>20075</v>
      </c>
      <c r="R229" s="58">
        <v>0</v>
      </c>
      <c r="S229" s="52"/>
      <c r="T229" s="58">
        <v>20075</v>
      </c>
      <c r="U229" s="59" t="s">
        <v>22</v>
      </c>
      <c r="V229" s="58">
        <v>10708</v>
      </c>
      <c r="W229" s="59" t="s">
        <v>22</v>
      </c>
      <c r="X229" s="57">
        <f t="shared" si="57"/>
        <v>0.5333997509339975</v>
      </c>
      <c r="Y229" s="58">
        <v>2746</v>
      </c>
      <c r="Z229" s="58">
        <v>4909</v>
      </c>
      <c r="AA229" s="58">
        <v>19601</v>
      </c>
      <c r="AB229" s="58">
        <v>28734</v>
      </c>
      <c r="AC229" s="58">
        <v>6266</v>
      </c>
      <c r="AD229" s="58">
        <v>7600</v>
      </c>
      <c r="AE229" s="58">
        <v>111</v>
      </c>
      <c r="AF229" s="58">
        <v>1280</v>
      </c>
      <c r="AG229" s="58">
        <v>809</v>
      </c>
      <c r="AH229" s="59" t="s">
        <v>22</v>
      </c>
      <c r="AI229" s="57">
        <v>397</v>
      </c>
      <c r="AJ229" s="58">
        <v>8</v>
      </c>
      <c r="AK229" s="59" t="s">
        <v>22</v>
      </c>
      <c r="AL229" s="58">
        <v>3421</v>
      </c>
      <c r="AM229" s="57">
        <v>2681</v>
      </c>
      <c r="AN229" s="36">
        <f t="shared" si="58"/>
        <v>0.17080784913353722</v>
      </c>
      <c r="AO229" s="60">
        <v>3196</v>
      </c>
    </row>
    <row r="230" spans="1:41" ht="13.8" x14ac:dyDescent="0.25">
      <c r="A230" s="53" t="s">
        <v>2</v>
      </c>
      <c r="B230" s="54" t="s">
        <v>22</v>
      </c>
      <c r="C230" s="55">
        <v>4</v>
      </c>
      <c r="D230" s="56" t="s">
        <v>249</v>
      </c>
      <c r="E230" s="55">
        <v>2</v>
      </c>
      <c r="F230" s="57">
        <v>3625</v>
      </c>
      <c r="G230" s="58">
        <v>8</v>
      </c>
      <c r="H230" s="57">
        <v>3164</v>
      </c>
      <c r="I230" s="19">
        <f t="shared" si="54"/>
        <v>1.7384615384615385</v>
      </c>
      <c r="J230" s="59" t="s">
        <v>22</v>
      </c>
      <c r="K230" s="58">
        <v>80</v>
      </c>
      <c r="L230" s="57">
        <v>2074</v>
      </c>
      <c r="M230" s="23">
        <f t="shared" si="55"/>
        <v>1.1395604395604395</v>
      </c>
      <c r="N230" s="58">
        <v>19755</v>
      </c>
      <c r="O230" s="58">
        <v>21</v>
      </c>
      <c r="P230" s="58">
        <v>3226</v>
      </c>
      <c r="Q230" s="24">
        <f t="shared" si="56"/>
        <v>23002</v>
      </c>
      <c r="R230" s="58">
        <v>0</v>
      </c>
      <c r="S230" s="52"/>
      <c r="T230" s="58">
        <v>23002</v>
      </c>
      <c r="U230" s="59" t="s">
        <v>22</v>
      </c>
      <c r="V230" s="58">
        <v>16421</v>
      </c>
      <c r="W230" s="59" t="s">
        <v>22</v>
      </c>
      <c r="X230" s="57">
        <f t="shared" si="57"/>
        <v>0.71389444396139468</v>
      </c>
      <c r="Y230" s="58">
        <v>7462</v>
      </c>
      <c r="Z230" s="58">
        <v>3254</v>
      </c>
      <c r="AA230" s="58">
        <v>2966</v>
      </c>
      <c r="AB230" s="58">
        <v>20416</v>
      </c>
      <c r="AC230" s="58">
        <v>9464</v>
      </c>
      <c r="AD230" s="58">
        <v>3178</v>
      </c>
      <c r="AE230" s="58">
        <v>194</v>
      </c>
      <c r="AF230" s="58">
        <v>3665</v>
      </c>
      <c r="AG230" s="58">
        <v>994</v>
      </c>
      <c r="AH230" s="59" t="s">
        <v>22</v>
      </c>
      <c r="AI230" s="57">
        <v>276.2</v>
      </c>
      <c r="AJ230" s="58">
        <v>12</v>
      </c>
      <c r="AK230" s="59" t="s">
        <v>22</v>
      </c>
      <c r="AL230" s="58">
        <v>2293</v>
      </c>
      <c r="AM230" s="57">
        <v>3978</v>
      </c>
      <c r="AN230" s="36">
        <f t="shared" si="58"/>
        <v>9.1448275862068967E-2</v>
      </c>
      <c r="AO230" s="60">
        <v>2276</v>
      </c>
    </row>
    <row r="231" spans="1:41" ht="13.8" x14ac:dyDescent="0.25">
      <c r="A231" s="53" t="s">
        <v>3</v>
      </c>
      <c r="B231" s="54" t="s">
        <v>22</v>
      </c>
      <c r="C231" s="55">
        <v>8</v>
      </c>
      <c r="D231" s="56" t="s">
        <v>254</v>
      </c>
      <c r="E231" s="55">
        <v>3</v>
      </c>
      <c r="F231" s="57">
        <v>6765</v>
      </c>
      <c r="G231" s="58">
        <v>18</v>
      </c>
      <c r="H231" s="57">
        <v>4595.5</v>
      </c>
      <c r="I231" s="19">
        <f t="shared" si="54"/>
        <v>2.5249999999999999</v>
      </c>
      <c r="J231" s="59" t="s">
        <v>22</v>
      </c>
      <c r="K231" s="58">
        <v>62</v>
      </c>
      <c r="L231" s="57">
        <v>2329</v>
      </c>
      <c r="M231" s="23">
        <f t="shared" si="55"/>
        <v>1.2796703296703296</v>
      </c>
      <c r="N231" s="58">
        <v>75578</v>
      </c>
      <c r="O231" s="58">
        <v>43</v>
      </c>
      <c r="P231" s="58">
        <v>4500</v>
      </c>
      <c r="Q231" s="24">
        <f t="shared" si="56"/>
        <v>80121</v>
      </c>
      <c r="R231" s="58">
        <v>4</v>
      </c>
      <c r="S231" s="52"/>
      <c r="T231" s="58">
        <v>80121</v>
      </c>
      <c r="U231" s="59" t="s">
        <v>22</v>
      </c>
      <c r="V231" s="58">
        <v>33414</v>
      </c>
      <c r="W231" s="59" t="s">
        <v>22</v>
      </c>
      <c r="X231" s="57">
        <f t="shared" si="57"/>
        <v>0.4170442206163178</v>
      </c>
      <c r="Y231" s="58">
        <v>9937</v>
      </c>
      <c r="Z231" s="58">
        <v>8165</v>
      </c>
      <c r="AA231" s="58">
        <v>9946</v>
      </c>
      <c r="AB231" s="58">
        <v>19851</v>
      </c>
      <c r="AC231" s="58">
        <v>2538</v>
      </c>
      <c r="AD231" s="58">
        <v>3473</v>
      </c>
      <c r="AE231" s="58">
        <v>139</v>
      </c>
      <c r="AF231" s="58">
        <v>2008</v>
      </c>
      <c r="AG231" s="58">
        <v>1169</v>
      </c>
      <c r="AH231" s="59" t="s">
        <v>22</v>
      </c>
      <c r="AI231" s="57">
        <v>928.60000000000014</v>
      </c>
      <c r="AJ231" s="58">
        <v>32</v>
      </c>
      <c r="AK231" s="59" t="s">
        <v>22</v>
      </c>
      <c r="AL231" s="58">
        <v>7270</v>
      </c>
      <c r="AM231" s="57">
        <v>6977.5</v>
      </c>
      <c r="AN231" s="36">
        <f t="shared" si="58"/>
        <v>3.2231614929785664E-2</v>
      </c>
      <c r="AO231" s="60">
        <v>3081</v>
      </c>
    </row>
    <row r="232" spans="1:41" ht="13.8" x14ac:dyDescent="0.25">
      <c r="A232" s="53" t="s">
        <v>1</v>
      </c>
      <c r="B232" s="54" t="s">
        <v>22</v>
      </c>
      <c r="C232" s="55">
        <v>2</v>
      </c>
      <c r="D232" s="56" t="s">
        <v>253</v>
      </c>
      <c r="E232" s="56"/>
      <c r="F232" s="57">
        <v>2133</v>
      </c>
      <c r="G232" s="58">
        <v>5</v>
      </c>
      <c r="H232" s="57">
        <v>3500</v>
      </c>
      <c r="I232" s="19">
        <f t="shared" si="54"/>
        <v>1.9230769230769231</v>
      </c>
      <c r="J232" s="59" t="s">
        <v>22</v>
      </c>
      <c r="K232" s="58">
        <v>5</v>
      </c>
      <c r="L232" s="57">
        <v>100</v>
      </c>
      <c r="M232" s="23">
        <f t="shared" si="55"/>
        <v>5.4945054945054944E-2</v>
      </c>
      <c r="N232" s="58">
        <v>26536</v>
      </c>
      <c r="O232" s="58">
        <v>55</v>
      </c>
      <c r="P232" s="58">
        <v>2239</v>
      </c>
      <c r="Q232" s="24">
        <f t="shared" si="56"/>
        <v>28830</v>
      </c>
      <c r="R232" s="58">
        <v>0</v>
      </c>
      <c r="S232" s="52"/>
      <c r="T232" s="58">
        <v>28830</v>
      </c>
      <c r="U232" s="59" t="s">
        <v>22</v>
      </c>
      <c r="V232" s="58">
        <v>10314</v>
      </c>
      <c r="W232" s="59" t="s">
        <v>22</v>
      </c>
      <c r="X232" s="57">
        <f t="shared" si="57"/>
        <v>0.35775234131113426</v>
      </c>
      <c r="Y232" s="58">
        <v>66</v>
      </c>
      <c r="Z232" s="58">
        <v>152</v>
      </c>
      <c r="AA232" s="58">
        <v>2212</v>
      </c>
      <c r="AB232" s="58">
        <v>12290</v>
      </c>
      <c r="AC232" s="58">
        <v>27070</v>
      </c>
      <c r="AD232" s="58">
        <v>140</v>
      </c>
      <c r="AE232" s="58">
        <v>71</v>
      </c>
      <c r="AF232" s="58">
        <v>1766</v>
      </c>
      <c r="AG232" s="58">
        <v>583</v>
      </c>
      <c r="AH232" s="59" t="s">
        <v>22</v>
      </c>
      <c r="AI232" s="57">
        <v>189</v>
      </c>
      <c r="AJ232" s="58">
        <v>9</v>
      </c>
      <c r="AK232" s="59" t="s">
        <v>22</v>
      </c>
      <c r="AL232" s="58">
        <v>1387</v>
      </c>
      <c r="AM232" s="57">
        <v>1176</v>
      </c>
      <c r="AN232" s="36">
        <f t="shared" si="58"/>
        <v>6.1259571808095013E-2</v>
      </c>
      <c r="AO232" s="60">
        <v>1003</v>
      </c>
    </row>
    <row r="233" spans="1:41" ht="13.8" x14ac:dyDescent="0.25">
      <c r="A233" s="111" t="s">
        <v>0</v>
      </c>
      <c r="B233" s="112" t="s">
        <v>22</v>
      </c>
      <c r="C233" s="113">
        <v>0</v>
      </c>
      <c r="D233" s="114" t="s">
        <v>248</v>
      </c>
      <c r="E233" s="140"/>
      <c r="F233" s="115" t="s">
        <v>22</v>
      </c>
      <c r="G233" s="81" t="s">
        <v>22</v>
      </c>
      <c r="H233" s="83" t="s">
        <v>22</v>
      </c>
      <c r="I233" s="115" t="s">
        <v>22</v>
      </c>
      <c r="J233" s="115" t="s">
        <v>22</v>
      </c>
      <c r="K233" s="116" t="s">
        <v>22</v>
      </c>
      <c r="L233" s="115" t="s">
        <v>22</v>
      </c>
      <c r="M233" s="115" t="s">
        <v>22</v>
      </c>
      <c r="N233" s="116" t="s">
        <v>22</v>
      </c>
      <c r="O233" s="116" t="s">
        <v>22</v>
      </c>
      <c r="P233" s="116" t="s">
        <v>22</v>
      </c>
      <c r="Q233" s="116" t="s">
        <v>22</v>
      </c>
      <c r="R233" s="116" t="s">
        <v>22</v>
      </c>
      <c r="S233" s="117"/>
      <c r="T233" s="116" t="s">
        <v>22</v>
      </c>
      <c r="U233" s="89" t="s">
        <v>22</v>
      </c>
      <c r="V233" s="116" t="s">
        <v>22</v>
      </c>
      <c r="W233" s="89" t="s">
        <v>22</v>
      </c>
      <c r="X233" s="89" t="s">
        <v>22</v>
      </c>
      <c r="Y233" s="116" t="s">
        <v>22</v>
      </c>
      <c r="Z233" s="116" t="s">
        <v>22</v>
      </c>
      <c r="AA233" s="116" t="s">
        <v>22</v>
      </c>
      <c r="AB233" s="116" t="s">
        <v>22</v>
      </c>
      <c r="AC233" s="116" t="s">
        <v>22</v>
      </c>
      <c r="AD233" s="116" t="s">
        <v>22</v>
      </c>
      <c r="AE233" s="116" t="s">
        <v>22</v>
      </c>
      <c r="AF233" s="116" t="s">
        <v>22</v>
      </c>
      <c r="AG233" s="116" t="s">
        <v>22</v>
      </c>
      <c r="AH233" s="89" t="s">
        <v>22</v>
      </c>
      <c r="AI233" s="83" t="s">
        <v>22</v>
      </c>
      <c r="AJ233" s="116" t="s">
        <v>22</v>
      </c>
      <c r="AK233" s="89" t="s">
        <v>22</v>
      </c>
      <c r="AL233" s="116" t="s">
        <v>22</v>
      </c>
      <c r="AM233" s="83" t="s">
        <v>22</v>
      </c>
      <c r="AN233" s="115" t="s">
        <v>22</v>
      </c>
      <c r="AO233" s="118" t="s">
        <v>22</v>
      </c>
    </row>
    <row r="234" spans="1:41" ht="13.8" x14ac:dyDescent="0.25">
      <c r="A234" s="104" t="s">
        <v>281</v>
      </c>
      <c r="B234" s="119">
        <f>SUBTOTAL(9,B227:B233)</f>
        <v>0</v>
      </c>
      <c r="C234" s="119">
        <f t="shared" ref="C234:AO234" si="59">SUBTOTAL(9,C227:C233)</f>
        <v>24</v>
      </c>
      <c r="D234" s="119"/>
      <c r="E234" s="119">
        <f t="shared" si="59"/>
        <v>8</v>
      </c>
      <c r="F234" s="120">
        <f t="shared" si="59"/>
        <v>24046</v>
      </c>
      <c r="G234" s="105">
        <f t="shared" si="59"/>
        <v>63</v>
      </c>
      <c r="H234" s="106">
        <f t="shared" si="59"/>
        <v>29885.5</v>
      </c>
      <c r="I234" s="106">
        <f>H234/1820</f>
        <v>16.420604395604396</v>
      </c>
      <c r="J234" s="119"/>
      <c r="K234" s="105">
        <f t="shared" si="59"/>
        <v>254</v>
      </c>
      <c r="L234" s="121">
        <f t="shared" si="59"/>
        <v>10138</v>
      </c>
      <c r="M234" s="121">
        <f>L234/1820</f>
        <v>5.5703296703296701</v>
      </c>
      <c r="N234" s="105">
        <f t="shared" si="59"/>
        <v>232646</v>
      </c>
      <c r="O234" s="105">
        <f t="shared" si="59"/>
        <v>236</v>
      </c>
      <c r="P234" s="105">
        <f t="shared" si="59"/>
        <v>18770</v>
      </c>
      <c r="Q234" s="105">
        <f t="shared" si="59"/>
        <v>251652</v>
      </c>
      <c r="R234" s="105">
        <f t="shared" si="59"/>
        <v>4</v>
      </c>
      <c r="S234" s="122"/>
      <c r="T234" s="105">
        <f t="shared" si="59"/>
        <v>251652</v>
      </c>
      <c r="U234" s="119"/>
      <c r="V234" s="105">
        <f t="shared" si="59"/>
        <v>120159</v>
      </c>
      <c r="W234" s="119"/>
      <c r="X234" s="120">
        <f>V234/T234</f>
        <v>0.47748080682847743</v>
      </c>
      <c r="Y234" s="105">
        <f t="shared" si="59"/>
        <v>34521</v>
      </c>
      <c r="Z234" s="105">
        <f t="shared" si="59"/>
        <v>48585</v>
      </c>
      <c r="AA234" s="105">
        <f t="shared" si="59"/>
        <v>44932</v>
      </c>
      <c r="AB234" s="105">
        <f t="shared" si="59"/>
        <v>115907</v>
      </c>
      <c r="AC234" s="105">
        <f t="shared" si="59"/>
        <v>111859</v>
      </c>
      <c r="AD234" s="105">
        <f t="shared" si="59"/>
        <v>18960</v>
      </c>
      <c r="AE234" s="105">
        <f t="shared" si="59"/>
        <v>1061</v>
      </c>
      <c r="AF234" s="105">
        <f t="shared" si="59"/>
        <v>16044</v>
      </c>
      <c r="AG234" s="105">
        <f t="shared" si="59"/>
        <v>7103</v>
      </c>
      <c r="AH234" s="119"/>
      <c r="AI234" s="123">
        <f t="shared" si="59"/>
        <v>3530.7</v>
      </c>
      <c r="AJ234" s="105">
        <f t="shared" si="59"/>
        <v>100</v>
      </c>
      <c r="AK234" s="119"/>
      <c r="AL234" s="105">
        <f t="shared" si="59"/>
        <v>30997</v>
      </c>
      <c r="AM234" s="106">
        <f t="shared" si="59"/>
        <v>32274.5</v>
      </c>
      <c r="AN234" s="109">
        <f>IF(AM234="n/a","n/a",(IF(AM234="n.d.","n.d.",AM234/(F234*AJ234))))</f>
        <v>1.3421982866173169E-2</v>
      </c>
      <c r="AO234" s="110">
        <f t="shared" si="59"/>
        <v>12126</v>
      </c>
    </row>
    <row r="235" spans="1:41" ht="13.8" x14ac:dyDescent="0.25">
      <c r="A235" s="124"/>
      <c r="B235" s="125"/>
      <c r="C235" s="125"/>
      <c r="D235" s="125"/>
      <c r="E235" s="125"/>
      <c r="F235" s="125"/>
      <c r="G235" s="126"/>
      <c r="H235" s="125"/>
      <c r="I235" s="125"/>
      <c r="J235" s="125"/>
      <c r="K235" s="127"/>
      <c r="L235" s="125"/>
      <c r="M235" s="125"/>
      <c r="N235" s="128"/>
      <c r="O235" s="128"/>
      <c r="P235" s="128"/>
      <c r="Q235" s="128"/>
      <c r="R235" s="128"/>
      <c r="S235" s="125"/>
      <c r="T235" s="128"/>
      <c r="U235" s="129"/>
      <c r="V235" s="128"/>
      <c r="W235" s="129"/>
      <c r="X235" s="129"/>
      <c r="Y235" s="128"/>
      <c r="Z235" s="128"/>
      <c r="AA235" s="128"/>
      <c r="AB235" s="128"/>
      <c r="AC235" s="128"/>
      <c r="AD235" s="128"/>
      <c r="AE235" s="128"/>
      <c r="AF235" s="128"/>
      <c r="AG235" s="128"/>
      <c r="AH235" s="129"/>
      <c r="AI235" s="130"/>
      <c r="AJ235" s="128"/>
      <c r="AK235" s="129"/>
      <c r="AL235" s="128"/>
      <c r="AM235" s="130"/>
      <c r="AN235" s="125"/>
      <c r="AO235" s="131"/>
    </row>
    <row r="236" spans="1:41" ht="13.8" x14ac:dyDescent="0.25">
      <c r="A236" s="132" t="s">
        <v>282</v>
      </c>
      <c r="B236" s="133">
        <f>SUBTOTAL(9,B2:B224,B227:B233)</f>
        <v>3709660</v>
      </c>
      <c r="C236" s="133">
        <f t="shared" ref="C236:AO236" si="60">SUBTOTAL(9,C2:C224,C227:C233)</f>
        <v>321</v>
      </c>
      <c r="D236" s="133"/>
      <c r="E236" s="133">
        <f t="shared" si="60"/>
        <v>63</v>
      </c>
      <c r="F236" s="134">
        <f t="shared" si="60"/>
        <v>573026.13</v>
      </c>
      <c r="G236" s="133">
        <f t="shared" si="60"/>
        <v>3524</v>
      </c>
      <c r="H236" s="134">
        <f t="shared" si="60"/>
        <v>3597979.6999999993</v>
      </c>
      <c r="I236" s="134">
        <f>H236/1820</f>
        <v>1976.9119230769227</v>
      </c>
      <c r="J236" s="133">
        <f>B236/I236</f>
        <v>1876.492299275619</v>
      </c>
      <c r="K236" s="133">
        <f t="shared" si="60"/>
        <v>11161</v>
      </c>
      <c r="L236" s="134">
        <f t="shared" si="60"/>
        <v>203904.7</v>
      </c>
      <c r="M236" s="134">
        <f>L236/1820</f>
        <v>112.03554945054945</v>
      </c>
      <c r="N236" s="133">
        <f t="shared" si="60"/>
        <v>7596103</v>
      </c>
      <c r="O236" s="133">
        <f t="shared" si="60"/>
        <v>14332</v>
      </c>
      <c r="P236" s="133">
        <f t="shared" si="60"/>
        <v>1483438</v>
      </c>
      <c r="Q236" s="133">
        <f t="shared" si="60"/>
        <v>9093873</v>
      </c>
      <c r="R236" s="133">
        <f t="shared" si="60"/>
        <v>13397515</v>
      </c>
      <c r="S236" s="135"/>
      <c r="T236" s="133">
        <f t="shared" si="60"/>
        <v>22491384</v>
      </c>
      <c r="U236" s="133">
        <f>T236/B236</f>
        <v>6.0629232867702161</v>
      </c>
      <c r="V236" s="133">
        <f t="shared" si="60"/>
        <v>39775648</v>
      </c>
      <c r="W236" s="133">
        <f>V236/B236</f>
        <v>10.722181547635094</v>
      </c>
      <c r="X236" s="134">
        <f>V236/T236</f>
        <v>1.7684837891701106</v>
      </c>
      <c r="Y236" s="133">
        <f t="shared" si="60"/>
        <v>1712621</v>
      </c>
      <c r="Z236" s="133">
        <f t="shared" si="60"/>
        <v>1555080</v>
      </c>
      <c r="AA236" s="133">
        <f t="shared" si="60"/>
        <v>5549469</v>
      </c>
      <c r="AB236" s="133">
        <f t="shared" si="60"/>
        <v>20191799</v>
      </c>
      <c r="AC236" s="133">
        <f t="shared" si="60"/>
        <v>26353739</v>
      </c>
      <c r="AD236" s="133">
        <f t="shared" si="60"/>
        <v>3002172</v>
      </c>
      <c r="AE236" s="133">
        <f t="shared" si="60"/>
        <v>84056</v>
      </c>
      <c r="AF236" s="133">
        <f t="shared" si="60"/>
        <v>1361236</v>
      </c>
      <c r="AG236" s="133">
        <f t="shared" si="60"/>
        <v>1397276</v>
      </c>
      <c r="AH236" s="136">
        <f>AG236/B236</f>
        <v>0.3766587773542589</v>
      </c>
      <c r="AI236" s="134">
        <f t="shared" si="60"/>
        <v>217111.50000000003</v>
      </c>
      <c r="AJ236" s="133">
        <f t="shared" si="60"/>
        <v>3252</v>
      </c>
      <c r="AK236" s="137">
        <f>AJ236*1000/B236</f>
        <v>0.87663020330704167</v>
      </c>
      <c r="AL236" s="133">
        <f t="shared" si="60"/>
        <v>3670736.5</v>
      </c>
      <c r="AM236" s="134">
        <f t="shared" si="60"/>
        <v>2727246.24</v>
      </c>
      <c r="AN236" s="138">
        <f>AM236/(F236*AJ236)</f>
        <v>1.4635224490828222E-3</v>
      </c>
      <c r="AO236" s="139">
        <f t="shared" si="60"/>
        <v>1319669</v>
      </c>
    </row>
    <row r="237" spans="1:41" ht="13.8" x14ac:dyDescent="0.25">
      <c r="A237" s="61" t="s">
        <v>283</v>
      </c>
      <c r="B237" s="62">
        <f>SUBTOTAL(1,B2:B224,B227:B233)</f>
        <v>16635.246636771299</v>
      </c>
      <c r="C237" s="62"/>
      <c r="D237" s="62"/>
      <c r="E237" s="62"/>
      <c r="F237" s="63">
        <f t="shared" ref="F237:AO237" si="61">SUBTOTAL(1,F2:F224,F227:F233)</f>
        <v>2558.1523660714288</v>
      </c>
      <c r="G237" s="62">
        <f t="shared" si="61"/>
        <v>15.732142857142858</v>
      </c>
      <c r="H237" s="63">
        <f t="shared" si="61"/>
        <v>16062.409374999997</v>
      </c>
      <c r="I237" s="63">
        <f t="shared" si="61"/>
        <v>8.8254996565934061</v>
      </c>
      <c r="J237" s="62">
        <f t="shared" si="61"/>
        <v>2163.1729149169846</v>
      </c>
      <c r="K237" s="62">
        <f t="shared" si="61"/>
        <v>49.825892857142854</v>
      </c>
      <c r="L237" s="63">
        <f t="shared" si="61"/>
        <v>910.28883928571429</v>
      </c>
      <c r="M237" s="63">
        <f t="shared" si="61"/>
        <v>0.50015870290423869</v>
      </c>
      <c r="N237" s="62">
        <f t="shared" si="61"/>
        <v>34216.680180180178</v>
      </c>
      <c r="O237" s="62">
        <f t="shared" si="61"/>
        <v>64.850678733031671</v>
      </c>
      <c r="P237" s="62">
        <f t="shared" si="61"/>
        <v>6622.4910714285716</v>
      </c>
      <c r="Q237" s="62">
        <f t="shared" si="61"/>
        <v>40061.114537444933</v>
      </c>
      <c r="R237" s="62">
        <f t="shared" si="61"/>
        <v>59810.334821428572</v>
      </c>
      <c r="S237" s="64"/>
      <c r="T237" s="62">
        <f t="shared" si="61"/>
        <v>100407.96428571429</v>
      </c>
      <c r="U237" s="62">
        <f t="shared" si="61"/>
        <v>14.00790010922846</v>
      </c>
      <c r="V237" s="62">
        <f t="shared" si="61"/>
        <v>177569.85714285713</v>
      </c>
      <c r="W237" s="62">
        <f t="shared" si="61"/>
        <v>11.467968633037476</v>
      </c>
      <c r="X237" s="63">
        <f t="shared" si="61"/>
        <v>1.446249465672065</v>
      </c>
      <c r="Y237" s="62">
        <f t="shared" si="61"/>
        <v>7714.5090090090089</v>
      </c>
      <c r="Z237" s="62">
        <f t="shared" si="61"/>
        <v>7133.3944954128438</v>
      </c>
      <c r="AA237" s="62">
        <f t="shared" si="61"/>
        <v>25691.986111111109</v>
      </c>
      <c r="AB237" s="62">
        <f t="shared" si="61"/>
        <v>91365.606334841636</v>
      </c>
      <c r="AC237" s="62">
        <f t="shared" si="61"/>
        <v>123726.47417840376</v>
      </c>
      <c r="AD237" s="62">
        <f t="shared" si="61"/>
        <v>13523.297297297297</v>
      </c>
      <c r="AE237" s="62">
        <f t="shared" si="61"/>
        <v>380.34389140271492</v>
      </c>
      <c r="AF237" s="62">
        <f t="shared" si="61"/>
        <v>6159.4389140271496</v>
      </c>
      <c r="AG237" s="62">
        <f t="shared" si="61"/>
        <v>6294.0360360360364</v>
      </c>
      <c r="AH237" s="67">
        <f t="shared" si="61"/>
        <v>0.50004967283097401</v>
      </c>
      <c r="AI237" s="63">
        <f t="shared" si="61"/>
        <v>986.87045454545466</v>
      </c>
      <c r="AJ237" s="62">
        <f t="shared" si="61"/>
        <v>14.648648648648649</v>
      </c>
      <c r="AK237" s="62">
        <f t="shared" si="61"/>
        <v>5.8846274073130624</v>
      </c>
      <c r="AL237" s="62">
        <f t="shared" si="61"/>
        <v>16534.849099099098</v>
      </c>
      <c r="AM237" s="63">
        <f t="shared" si="61"/>
        <v>12396.57381818182</v>
      </c>
      <c r="AN237" s="67">
        <f t="shared" si="61"/>
        <v>0.22778458695046219</v>
      </c>
      <c r="AO237" s="66">
        <f t="shared" si="61"/>
        <v>6025.8858447488583</v>
      </c>
    </row>
    <row r="238" spans="1:41" ht="13.8" x14ac:dyDescent="0.25">
      <c r="A238" s="68" t="s">
        <v>284</v>
      </c>
      <c r="B238" s="69">
        <f>MEDIAN(B2:B224,B227:B233)</f>
        <v>1836</v>
      </c>
      <c r="C238" s="69"/>
      <c r="D238" s="69"/>
      <c r="E238" s="69"/>
      <c r="F238" s="70">
        <f t="shared" ref="F238:AO238" si="62">MEDIAN(F2:F224,F227:F233)</f>
        <v>1802</v>
      </c>
      <c r="G238" s="69">
        <f t="shared" si="62"/>
        <v>5</v>
      </c>
      <c r="H238" s="70">
        <f t="shared" si="62"/>
        <v>2690.75</v>
      </c>
      <c r="I238" s="70">
        <f t="shared" si="62"/>
        <v>1.4784340659340658</v>
      </c>
      <c r="J238" s="69">
        <f t="shared" si="62"/>
        <v>1078.5623289224454</v>
      </c>
      <c r="K238" s="69">
        <f t="shared" si="62"/>
        <v>18</v>
      </c>
      <c r="L238" s="70">
        <f t="shared" si="62"/>
        <v>337</v>
      </c>
      <c r="M238" s="70">
        <f t="shared" si="62"/>
        <v>0.18516483516483517</v>
      </c>
      <c r="N238" s="69">
        <f t="shared" si="62"/>
        <v>14855.5</v>
      </c>
      <c r="O238" s="69">
        <f t="shared" si="62"/>
        <v>26</v>
      </c>
      <c r="P238" s="69">
        <f t="shared" si="62"/>
        <v>1683</v>
      </c>
      <c r="Q238" s="69">
        <f t="shared" si="62"/>
        <v>16151</v>
      </c>
      <c r="R238" s="69">
        <f t="shared" si="62"/>
        <v>0</v>
      </c>
      <c r="S238" s="71"/>
      <c r="T238" s="69">
        <f t="shared" si="62"/>
        <v>16494.5</v>
      </c>
      <c r="U238" s="69">
        <f t="shared" si="62"/>
        <v>8.7147596607398974</v>
      </c>
      <c r="V238" s="69">
        <f t="shared" si="62"/>
        <v>16626</v>
      </c>
      <c r="W238" s="69">
        <f t="shared" si="62"/>
        <v>9.3324499252615851</v>
      </c>
      <c r="X238" s="70">
        <f t="shared" si="62"/>
        <v>1.0215588279419427</v>
      </c>
      <c r="Y238" s="69">
        <f t="shared" si="62"/>
        <v>4016.5</v>
      </c>
      <c r="Z238" s="69">
        <f t="shared" si="62"/>
        <v>3519.5</v>
      </c>
      <c r="AA238" s="69">
        <f t="shared" si="62"/>
        <v>1918</v>
      </c>
      <c r="AB238" s="69">
        <f t="shared" si="62"/>
        <v>11146</v>
      </c>
      <c r="AC238" s="69">
        <f t="shared" si="62"/>
        <v>4212</v>
      </c>
      <c r="AD238" s="69">
        <f t="shared" si="62"/>
        <v>1659</v>
      </c>
      <c r="AE238" s="69">
        <f t="shared" si="62"/>
        <v>100</v>
      </c>
      <c r="AF238" s="69">
        <f t="shared" si="62"/>
        <v>1038</v>
      </c>
      <c r="AG238" s="69">
        <f t="shared" si="62"/>
        <v>724.5</v>
      </c>
      <c r="AH238" s="72">
        <f t="shared" si="62"/>
        <v>0.38825049681318796</v>
      </c>
      <c r="AI238" s="70">
        <f t="shared" si="62"/>
        <v>283</v>
      </c>
      <c r="AJ238" s="69">
        <f t="shared" si="62"/>
        <v>6</v>
      </c>
      <c r="AK238" s="69">
        <f t="shared" si="62"/>
        <v>3.0634503334552132</v>
      </c>
      <c r="AL238" s="69">
        <f t="shared" si="62"/>
        <v>2221.5</v>
      </c>
      <c r="AM238" s="70">
        <f t="shared" si="62"/>
        <v>2075.5</v>
      </c>
      <c r="AN238" s="72">
        <f t="shared" si="62"/>
        <v>0.16551724137931034</v>
      </c>
      <c r="AO238" s="73">
        <f t="shared" si="62"/>
        <v>1976</v>
      </c>
    </row>
  </sheetData>
  <autoFilter ref="A1:AO224"/>
  <printOptions horizontalCentered="1" gridLines="1"/>
  <pageMargins left="0.5" right="0.5" top="1" bottom="0.5" header="0.5" footer="0.25"/>
  <pageSetup orientation="landscape" r:id="rId1"/>
  <headerFooter>
    <oddHeader>&amp;L&amp;G&amp;C&amp;12 2015 Output Measures</oddHeader>
  </headerFooter>
  <ignoredErrors>
    <ignoredError sqref="U225 AH225 AK225 AN225" formula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workbookViewId="0"/>
  </sheetViews>
  <sheetFormatPr defaultColWidth="9.109375" defaultRowHeight="13.2" x14ac:dyDescent="0.25"/>
  <cols>
    <col min="1" max="1" width="21.109375" style="182" customWidth="1"/>
    <col min="2" max="2" width="10.5546875" style="200" customWidth="1"/>
    <col min="3" max="3" width="14.44140625" style="182" customWidth="1"/>
    <col min="4" max="4" width="11.33203125" style="182" bestFit="1" customWidth="1"/>
    <col min="5" max="7" width="11.33203125" style="182" customWidth="1"/>
    <col min="8" max="8" width="12.33203125" style="182" customWidth="1"/>
    <col min="9" max="9" width="8.44140625" style="182" customWidth="1"/>
    <col min="10" max="256" width="9.109375" style="182"/>
    <col min="257" max="257" width="21.109375" style="182" customWidth="1"/>
    <col min="258" max="258" width="10.5546875" style="182" customWidth="1"/>
    <col min="259" max="259" width="14.44140625" style="182" customWidth="1"/>
    <col min="260" max="260" width="11.33203125" style="182" bestFit="1" customWidth="1"/>
    <col min="261" max="263" width="11.33203125" style="182" customWidth="1"/>
    <col min="264" max="264" width="12.33203125" style="182" customWidth="1"/>
    <col min="265" max="265" width="8.44140625" style="182" customWidth="1"/>
    <col min="266" max="512" width="9.109375" style="182"/>
    <col min="513" max="513" width="21.109375" style="182" customWidth="1"/>
    <col min="514" max="514" width="10.5546875" style="182" customWidth="1"/>
    <col min="515" max="515" width="14.44140625" style="182" customWidth="1"/>
    <col min="516" max="516" width="11.33203125" style="182" bestFit="1" customWidth="1"/>
    <col min="517" max="519" width="11.33203125" style="182" customWidth="1"/>
    <col min="520" max="520" width="12.33203125" style="182" customWidth="1"/>
    <col min="521" max="521" width="8.44140625" style="182" customWidth="1"/>
    <col min="522" max="768" width="9.109375" style="182"/>
    <col min="769" max="769" width="21.109375" style="182" customWidth="1"/>
    <col min="770" max="770" width="10.5546875" style="182" customWidth="1"/>
    <col min="771" max="771" width="14.44140625" style="182" customWidth="1"/>
    <col min="772" max="772" width="11.33203125" style="182" bestFit="1" customWidth="1"/>
    <col min="773" max="775" width="11.33203125" style="182" customWidth="1"/>
    <col min="776" max="776" width="12.33203125" style="182" customWidth="1"/>
    <col min="777" max="777" width="8.44140625" style="182" customWidth="1"/>
    <col min="778" max="1024" width="9.109375" style="182"/>
    <col min="1025" max="1025" width="21.109375" style="182" customWidth="1"/>
    <col min="1026" max="1026" width="10.5546875" style="182" customWidth="1"/>
    <col min="1027" max="1027" width="14.44140625" style="182" customWidth="1"/>
    <col min="1028" max="1028" width="11.33203125" style="182" bestFit="1" customWidth="1"/>
    <col min="1029" max="1031" width="11.33203125" style="182" customWidth="1"/>
    <col min="1032" max="1032" width="12.33203125" style="182" customWidth="1"/>
    <col min="1033" max="1033" width="8.44140625" style="182" customWidth="1"/>
    <col min="1034" max="1280" width="9.109375" style="182"/>
    <col min="1281" max="1281" width="21.109375" style="182" customWidth="1"/>
    <col min="1282" max="1282" width="10.5546875" style="182" customWidth="1"/>
    <col min="1283" max="1283" width="14.44140625" style="182" customWidth="1"/>
    <col min="1284" max="1284" width="11.33203125" style="182" bestFit="1" customWidth="1"/>
    <col min="1285" max="1287" width="11.33203125" style="182" customWidth="1"/>
    <col min="1288" max="1288" width="12.33203125" style="182" customWidth="1"/>
    <col min="1289" max="1289" width="8.44140625" style="182" customWidth="1"/>
    <col min="1290" max="1536" width="9.109375" style="182"/>
    <col min="1537" max="1537" width="21.109375" style="182" customWidth="1"/>
    <col min="1538" max="1538" width="10.5546875" style="182" customWidth="1"/>
    <col min="1539" max="1539" width="14.44140625" style="182" customWidth="1"/>
    <col min="1540" max="1540" width="11.33203125" style="182" bestFit="1" customWidth="1"/>
    <col min="1541" max="1543" width="11.33203125" style="182" customWidth="1"/>
    <col min="1544" max="1544" width="12.33203125" style="182" customWidth="1"/>
    <col min="1545" max="1545" width="8.44140625" style="182" customWidth="1"/>
    <col min="1546" max="1792" width="9.109375" style="182"/>
    <col min="1793" max="1793" width="21.109375" style="182" customWidth="1"/>
    <col min="1794" max="1794" width="10.5546875" style="182" customWidth="1"/>
    <col min="1795" max="1795" width="14.44140625" style="182" customWidth="1"/>
    <col min="1796" max="1796" width="11.33203125" style="182" bestFit="1" customWidth="1"/>
    <col min="1797" max="1799" width="11.33203125" style="182" customWidth="1"/>
    <col min="1800" max="1800" width="12.33203125" style="182" customWidth="1"/>
    <col min="1801" max="1801" width="8.44140625" style="182" customWidth="1"/>
    <col min="1802" max="2048" width="9.109375" style="182"/>
    <col min="2049" max="2049" width="21.109375" style="182" customWidth="1"/>
    <col min="2050" max="2050" width="10.5546875" style="182" customWidth="1"/>
    <col min="2051" max="2051" width="14.44140625" style="182" customWidth="1"/>
    <col min="2052" max="2052" width="11.33203125" style="182" bestFit="1" customWidth="1"/>
    <col min="2053" max="2055" width="11.33203125" style="182" customWidth="1"/>
    <col min="2056" max="2056" width="12.33203125" style="182" customWidth="1"/>
    <col min="2057" max="2057" width="8.44140625" style="182" customWidth="1"/>
    <col min="2058" max="2304" width="9.109375" style="182"/>
    <col min="2305" max="2305" width="21.109375" style="182" customWidth="1"/>
    <col min="2306" max="2306" width="10.5546875" style="182" customWidth="1"/>
    <col min="2307" max="2307" width="14.44140625" style="182" customWidth="1"/>
    <col min="2308" max="2308" width="11.33203125" style="182" bestFit="1" customWidth="1"/>
    <col min="2309" max="2311" width="11.33203125" style="182" customWidth="1"/>
    <col min="2312" max="2312" width="12.33203125" style="182" customWidth="1"/>
    <col min="2313" max="2313" width="8.44140625" style="182" customWidth="1"/>
    <col min="2314" max="2560" width="9.109375" style="182"/>
    <col min="2561" max="2561" width="21.109375" style="182" customWidth="1"/>
    <col min="2562" max="2562" width="10.5546875" style="182" customWidth="1"/>
    <col min="2563" max="2563" width="14.44140625" style="182" customWidth="1"/>
    <col min="2564" max="2564" width="11.33203125" style="182" bestFit="1" customWidth="1"/>
    <col min="2565" max="2567" width="11.33203125" style="182" customWidth="1"/>
    <col min="2568" max="2568" width="12.33203125" style="182" customWidth="1"/>
    <col min="2569" max="2569" width="8.44140625" style="182" customWidth="1"/>
    <col min="2570" max="2816" width="9.109375" style="182"/>
    <col min="2817" max="2817" width="21.109375" style="182" customWidth="1"/>
    <col min="2818" max="2818" width="10.5546875" style="182" customWidth="1"/>
    <col min="2819" max="2819" width="14.44140625" style="182" customWidth="1"/>
    <col min="2820" max="2820" width="11.33203125" style="182" bestFit="1" customWidth="1"/>
    <col min="2821" max="2823" width="11.33203125" style="182" customWidth="1"/>
    <col min="2824" max="2824" width="12.33203125" style="182" customWidth="1"/>
    <col min="2825" max="2825" width="8.44140625" style="182" customWidth="1"/>
    <col min="2826" max="3072" width="9.109375" style="182"/>
    <col min="3073" max="3073" width="21.109375" style="182" customWidth="1"/>
    <col min="3074" max="3074" width="10.5546875" style="182" customWidth="1"/>
    <col min="3075" max="3075" width="14.44140625" style="182" customWidth="1"/>
    <col min="3076" max="3076" width="11.33203125" style="182" bestFit="1" customWidth="1"/>
    <col min="3077" max="3079" width="11.33203125" style="182" customWidth="1"/>
    <col min="3080" max="3080" width="12.33203125" style="182" customWidth="1"/>
    <col min="3081" max="3081" width="8.44140625" style="182" customWidth="1"/>
    <col min="3082" max="3328" width="9.109375" style="182"/>
    <col min="3329" max="3329" width="21.109375" style="182" customWidth="1"/>
    <col min="3330" max="3330" width="10.5546875" style="182" customWidth="1"/>
    <col min="3331" max="3331" width="14.44140625" style="182" customWidth="1"/>
    <col min="3332" max="3332" width="11.33203125" style="182" bestFit="1" customWidth="1"/>
    <col min="3333" max="3335" width="11.33203125" style="182" customWidth="1"/>
    <col min="3336" max="3336" width="12.33203125" style="182" customWidth="1"/>
    <col min="3337" max="3337" width="8.44140625" style="182" customWidth="1"/>
    <col min="3338" max="3584" width="9.109375" style="182"/>
    <col min="3585" max="3585" width="21.109375" style="182" customWidth="1"/>
    <col min="3586" max="3586" width="10.5546875" style="182" customWidth="1"/>
    <col min="3587" max="3587" width="14.44140625" style="182" customWidth="1"/>
    <col min="3588" max="3588" width="11.33203125" style="182" bestFit="1" customWidth="1"/>
    <col min="3589" max="3591" width="11.33203125" style="182" customWidth="1"/>
    <col min="3592" max="3592" width="12.33203125" style="182" customWidth="1"/>
    <col min="3593" max="3593" width="8.44140625" style="182" customWidth="1"/>
    <col min="3594" max="3840" width="9.109375" style="182"/>
    <col min="3841" max="3841" width="21.109375" style="182" customWidth="1"/>
    <col min="3842" max="3842" width="10.5546875" style="182" customWidth="1"/>
    <col min="3843" max="3843" width="14.44140625" style="182" customWidth="1"/>
    <col min="3844" max="3844" width="11.33203125" style="182" bestFit="1" customWidth="1"/>
    <col min="3845" max="3847" width="11.33203125" style="182" customWidth="1"/>
    <col min="3848" max="3848" width="12.33203125" style="182" customWidth="1"/>
    <col min="3849" max="3849" width="8.44140625" style="182" customWidth="1"/>
    <col min="3850" max="4096" width="9.109375" style="182"/>
    <col min="4097" max="4097" width="21.109375" style="182" customWidth="1"/>
    <col min="4098" max="4098" width="10.5546875" style="182" customWidth="1"/>
    <col min="4099" max="4099" width="14.44140625" style="182" customWidth="1"/>
    <col min="4100" max="4100" width="11.33203125" style="182" bestFit="1" customWidth="1"/>
    <col min="4101" max="4103" width="11.33203125" style="182" customWidth="1"/>
    <col min="4104" max="4104" width="12.33203125" style="182" customWidth="1"/>
    <col min="4105" max="4105" width="8.44140625" style="182" customWidth="1"/>
    <col min="4106" max="4352" width="9.109375" style="182"/>
    <col min="4353" max="4353" width="21.109375" style="182" customWidth="1"/>
    <col min="4354" max="4354" width="10.5546875" style="182" customWidth="1"/>
    <col min="4355" max="4355" width="14.44140625" style="182" customWidth="1"/>
    <col min="4356" max="4356" width="11.33203125" style="182" bestFit="1" customWidth="1"/>
    <col min="4357" max="4359" width="11.33203125" style="182" customWidth="1"/>
    <col min="4360" max="4360" width="12.33203125" style="182" customWidth="1"/>
    <col min="4361" max="4361" width="8.44140625" style="182" customWidth="1"/>
    <col min="4362" max="4608" width="9.109375" style="182"/>
    <col min="4609" max="4609" width="21.109375" style="182" customWidth="1"/>
    <col min="4610" max="4610" width="10.5546875" style="182" customWidth="1"/>
    <col min="4611" max="4611" width="14.44140625" style="182" customWidth="1"/>
    <col min="4612" max="4612" width="11.33203125" style="182" bestFit="1" customWidth="1"/>
    <col min="4613" max="4615" width="11.33203125" style="182" customWidth="1"/>
    <col min="4616" max="4616" width="12.33203125" style="182" customWidth="1"/>
    <col min="4617" max="4617" width="8.44140625" style="182" customWidth="1"/>
    <col min="4618" max="4864" width="9.109375" style="182"/>
    <col min="4865" max="4865" width="21.109375" style="182" customWidth="1"/>
    <col min="4866" max="4866" width="10.5546875" style="182" customWidth="1"/>
    <col min="4867" max="4867" width="14.44140625" style="182" customWidth="1"/>
    <col min="4868" max="4868" width="11.33203125" style="182" bestFit="1" customWidth="1"/>
    <col min="4869" max="4871" width="11.33203125" style="182" customWidth="1"/>
    <col min="4872" max="4872" width="12.33203125" style="182" customWidth="1"/>
    <col min="4873" max="4873" width="8.44140625" style="182" customWidth="1"/>
    <col min="4874" max="5120" width="9.109375" style="182"/>
    <col min="5121" max="5121" width="21.109375" style="182" customWidth="1"/>
    <col min="5122" max="5122" width="10.5546875" style="182" customWidth="1"/>
    <col min="5123" max="5123" width="14.44140625" style="182" customWidth="1"/>
    <col min="5124" max="5124" width="11.33203125" style="182" bestFit="1" customWidth="1"/>
    <col min="5125" max="5127" width="11.33203125" style="182" customWidth="1"/>
    <col min="5128" max="5128" width="12.33203125" style="182" customWidth="1"/>
    <col min="5129" max="5129" width="8.44140625" style="182" customWidth="1"/>
    <col min="5130" max="5376" width="9.109375" style="182"/>
    <col min="5377" max="5377" width="21.109375" style="182" customWidth="1"/>
    <col min="5378" max="5378" width="10.5546875" style="182" customWidth="1"/>
    <col min="5379" max="5379" width="14.44140625" style="182" customWidth="1"/>
    <col min="5380" max="5380" width="11.33203125" style="182" bestFit="1" customWidth="1"/>
    <col min="5381" max="5383" width="11.33203125" style="182" customWidth="1"/>
    <col min="5384" max="5384" width="12.33203125" style="182" customWidth="1"/>
    <col min="5385" max="5385" width="8.44140625" style="182" customWidth="1"/>
    <col min="5386" max="5632" width="9.109375" style="182"/>
    <col min="5633" max="5633" width="21.109375" style="182" customWidth="1"/>
    <col min="5634" max="5634" width="10.5546875" style="182" customWidth="1"/>
    <col min="5635" max="5635" width="14.44140625" style="182" customWidth="1"/>
    <col min="5636" max="5636" width="11.33203125" style="182" bestFit="1" customWidth="1"/>
    <col min="5637" max="5639" width="11.33203125" style="182" customWidth="1"/>
    <col min="5640" max="5640" width="12.33203125" style="182" customWidth="1"/>
    <col min="5641" max="5641" width="8.44140625" style="182" customWidth="1"/>
    <col min="5642" max="5888" width="9.109375" style="182"/>
    <col min="5889" max="5889" width="21.109375" style="182" customWidth="1"/>
    <col min="5890" max="5890" width="10.5546875" style="182" customWidth="1"/>
    <col min="5891" max="5891" width="14.44140625" style="182" customWidth="1"/>
    <col min="5892" max="5892" width="11.33203125" style="182" bestFit="1" customWidth="1"/>
    <col min="5893" max="5895" width="11.33203125" style="182" customWidth="1"/>
    <col min="5896" max="5896" width="12.33203125" style="182" customWidth="1"/>
    <col min="5897" max="5897" width="8.44140625" style="182" customWidth="1"/>
    <col min="5898" max="6144" width="9.109375" style="182"/>
    <col min="6145" max="6145" width="21.109375" style="182" customWidth="1"/>
    <col min="6146" max="6146" width="10.5546875" style="182" customWidth="1"/>
    <col min="6147" max="6147" width="14.44140625" style="182" customWidth="1"/>
    <col min="6148" max="6148" width="11.33203125" style="182" bestFit="1" customWidth="1"/>
    <col min="6149" max="6151" width="11.33203125" style="182" customWidth="1"/>
    <col min="6152" max="6152" width="12.33203125" style="182" customWidth="1"/>
    <col min="6153" max="6153" width="8.44140625" style="182" customWidth="1"/>
    <col min="6154" max="6400" width="9.109375" style="182"/>
    <col min="6401" max="6401" width="21.109375" style="182" customWidth="1"/>
    <col min="6402" max="6402" width="10.5546875" style="182" customWidth="1"/>
    <col min="6403" max="6403" width="14.44140625" style="182" customWidth="1"/>
    <col min="6404" max="6404" width="11.33203125" style="182" bestFit="1" customWidth="1"/>
    <col min="6405" max="6407" width="11.33203125" style="182" customWidth="1"/>
    <col min="6408" max="6408" width="12.33203125" style="182" customWidth="1"/>
    <col min="6409" max="6409" width="8.44140625" style="182" customWidth="1"/>
    <col min="6410" max="6656" width="9.109375" style="182"/>
    <col min="6657" max="6657" width="21.109375" style="182" customWidth="1"/>
    <col min="6658" max="6658" width="10.5546875" style="182" customWidth="1"/>
    <col min="6659" max="6659" width="14.44140625" style="182" customWidth="1"/>
    <col min="6660" max="6660" width="11.33203125" style="182" bestFit="1" customWidth="1"/>
    <col min="6661" max="6663" width="11.33203125" style="182" customWidth="1"/>
    <col min="6664" max="6664" width="12.33203125" style="182" customWidth="1"/>
    <col min="6665" max="6665" width="8.44140625" style="182" customWidth="1"/>
    <col min="6666" max="6912" width="9.109375" style="182"/>
    <col min="6913" max="6913" width="21.109375" style="182" customWidth="1"/>
    <col min="6914" max="6914" width="10.5546875" style="182" customWidth="1"/>
    <col min="6915" max="6915" width="14.44140625" style="182" customWidth="1"/>
    <col min="6916" max="6916" width="11.33203125" style="182" bestFit="1" customWidth="1"/>
    <col min="6917" max="6919" width="11.33203125" style="182" customWidth="1"/>
    <col min="6920" max="6920" width="12.33203125" style="182" customWidth="1"/>
    <col min="6921" max="6921" width="8.44140625" style="182" customWidth="1"/>
    <col min="6922" max="7168" width="9.109375" style="182"/>
    <col min="7169" max="7169" width="21.109375" style="182" customWidth="1"/>
    <col min="7170" max="7170" width="10.5546875" style="182" customWidth="1"/>
    <col min="7171" max="7171" width="14.44140625" style="182" customWidth="1"/>
    <col min="7172" max="7172" width="11.33203125" style="182" bestFit="1" customWidth="1"/>
    <col min="7173" max="7175" width="11.33203125" style="182" customWidth="1"/>
    <col min="7176" max="7176" width="12.33203125" style="182" customWidth="1"/>
    <col min="7177" max="7177" width="8.44140625" style="182" customWidth="1"/>
    <col min="7178" max="7424" width="9.109375" style="182"/>
    <col min="7425" max="7425" width="21.109375" style="182" customWidth="1"/>
    <col min="7426" max="7426" width="10.5546875" style="182" customWidth="1"/>
    <col min="7427" max="7427" width="14.44140625" style="182" customWidth="1"/>
    <col min="7428" max="7428" width="11.33203125" style="182" bestFit="1" customWidth="1"/>
    <col min="7429" max="7431" width="11.33203125" style="182" customWidth="1"/>
    <col min="7432" max="7432" width="12.33203125" style="182" customWidth="1"/>
    <col min="7433" max="7433" width="8.44140625" style="182" customWidth="1"/>
    <col min="7434" max="7680" width="9.109375" style="182"/>
    <col min="7681" max="7681" width="21.109375" style="182" customWidth="1"/>
    <col min="7682" max="7682" width="10.5546875" style="182" customWidth="1"/>
    <col min="7683" max="7683" width="14.44140625" style="182" customWidth="1"/>
    <col min="7684" max="7684" width="11.33203125" style="182" bestFit="1" customWidth="1"/>
    <col min="7685" max="7687" width="11.33203125" style="182" customWidth="1"/>
    <col min="7688" max="7688" width="12.33203125" style="182" customWidth="1"/>
    <col min="7689" max="7689" width="8.44140625" style="182" customWidth="1"/>
    <col min="7690" max="7936" width="9.109375" style="182"/>
    <col min="7937" max="7937" width="21.109375" style="182" customWidth="1"/>
    <col min="7938" max="7938" width="10.5546875" style="182" customWidth="1"/>
    <col min="7939" max="7939" width="14.44140625" style="182" customWidth="1"/>
    <col min="7940" max="7940" width="11.33203125" style="182" bestFit="1" customWidth="1"/>
    <col min="7941" max="7943" width="11.33203125" style="182" customWidth="1"/>
    <col min="7944" max="7944" width="12.33203125" style="182" customWidth="1"/>
    <col min="7945" max="7945" width="8.44140625" style="182" customWidth="1"/>
    <col min="7946" max="8192" width="9.109375" style="182"/>
    <col min="8193" max="8193" width="21.109375" style="182" customWidth="1"/>
    <col min="8194" max="8194" width="10.5546875" style="182" customWidth="1"/>
    <col min="8195" max="8195" width="14.44140625" style="182" customWidth="1"/>
    <col min="8196" max="8196" width="11.33203125" style="182" bestFit="1" customWidth="1"/>
    <col min="8197" max="8199" width="11.33203125" style="182" customWidth="1"/>
    <col min="8200" max="8200" width="12.33203125" style="182" customWidth="1"/>
    <col min="8201" max="8201" width="8.44140625" style="182" customWidth="1"/>
    <col min="8202" max="8448" width="9.109375" style="182"/>
    <col min="8449" max="8449" width="21.109375" style="182" customWidth="1"/>
    <col min="8450" max="8450" width="10.5546875" style="182" customWidth="1"/>
    <col min="8451" max="8451" width="14.44140625" style="182" customWidth="1"/>
    <col min="8452" max="8452" width="11.33203125" style="182" bestFit="1" customWidth="1"/>
    <col min="8453" max="8455" width="11.33203125" style="182" customWidth="1"/>
    <col min="8456" max="8456" width="12.33203125" style="182" customWidth="1"/>
    <col min="8457" max="8457" width="8.44140625" style="182" customWidth="1"/>
    <col min="8458" max="8704" width="9.109375" style="182"/>
    <col min="8705" max="8705" width="21.109375" style="182" customWidth="1"/>
    <col min="8706" max="8706" width="10.5546875" style="182" customWidth="1"/>
    <col min="8707" max="8707" width="14.44140625" style="182" customWidth="1"/>
    <col min="8708" max="8708" width="11.33203125" style="182" bestFit="1" customWidth="1"/>
    <col min="8709" max="8711" width="11.33203125" style="182" customWidth="1"/>
    <col min="8712" max="8712" width="12.33203125" style="182" customWidth="1"/>
    <col min="8713" max="8713" width="8.44140625" style="182" customWidth="1"/>
    <col min="8714" max="8960" width="9.109375" style="182"/>
    <col min="8961" max="8961" width="21.109375" style="182" customWidth="1"/>
    <col min="8962" max="8962" width="10.5546875" style="182" customWidth="1"/>
    <col min="8963" max="8963" width="14.44140625" style="182" customWidth="1"/>
    <col min="8964" max="8964" width="11.33203125" style="182" bestFit="1" customWidth="1"/>
    <col min="8965" max="8967" width="11.33203125" style="182" customWidth="1"/>
    <col min="8968" max="8968" width="12.33203125" style="182" customWidth="1"/>
    <col min="8969" max="8969" width="8.44140625" style="182" customWidth="1"/>
    <col min="8970" max="9216" width="9.109375" style="182"/>
    <col min="9217" max="9217" width="21.109375" style="182" customWidth="1"/>
    <col min="9218" max="9218" width="10.5546875" style="182" customWidth="1"/>
    <col min="9219" max="9219" width="14.44140625" style="182" customWidth="1"/>
    <col min="9220" max="9220" width="11.33203125" style="182" bestFit="1" customWidth="1"/>
    <col min="9221" max="9223" width="11.33203125" style="182" customWidth="1"/>
    <col min="9224" max="9224" width="12.33203125" style="182" customWidth="1"/>
    <col min="9225" max="9225" width="8.44140625" style="182" customWidth="1"/>
    <col min="9226" max="9472" width="9.109375" style="182"/>
    <col min="9473" max="9473" width="21.109375" style="182" customWidth="1"/>
    <col min="9474" max="9474" width="10.5546875" style="182" customWidth="1"/>
    <col min="9475" max="9475" width="14.44140625" style="182" customWidth="1"/>
    <col min="9476" max="9476" width="11.33203125" style="182" bestFit="1" customWidth="1"/>
    <col min="9477" max="9479" width="11.33203125" style="182" customWidth="1"/>
    <col min="9480" max="9480" width="12.33203125" style="182" customWidth="1"/>
    <col min="9481" max="9481" width="8.44140625" style="182" customWidth="1"/>
    <col min="9482" max="9728" width="9.109375" style="182"/>
    <col min="9729" max="9729" width="21.109375" style="182" customWidth="1"/>
    <col min="9730" max="9730" width="10.5546875" style="182" customWidth="1"/>
    <col min="9731" max="9731" width="14.44140625" style="182" customWidth="1"/>
    <col min="9732" max="9732" width="11.33203125" style="182" bestFit="1" customWidth="1"/>
    <col min="9733" max="9735" width="11.33203125" style="182" customWidth="1"/>
    <col min="9736" max="9736" width="12.33203125" style="182" customWidth="1"/>
    <col min="9737" max="9737" width="8.44140625" style="182" customWidth="1"/>
    <col min="9738" max="9984" width="9.109375" style="182"/>
    <col min="9985" max="9985" width="21.109375" style="182" customWidth="1"/>
    <col min="9986" max="9986" width="10.5546875" style="182" customWidth="1"/>
    <col min="9987" max="9987" width="14.44140625" style="182" customWidth="1"/>
    <col min="9988" max="9988" width="11.33203125" style="182" bestFit="1" customWidth="1"/>
    <col min="9989" max="9991" width="11.33203125" style="182" customWidth="1"/>
    <col min="9992" max="9992" width="12.33203125" style="182" customWidth="1"/>
    <col min="9993" max="9993" width="8.44140625" style="182" customWidth="1"/>
    <col min="9994" max="10240" width="9.109375" style="182"/>
    <col min="10241" max="10241" width="21.109375" style="182" customWidth="1"/>
    <col min="10242" max="10242" width="10.5546875" style="182" customWidth="1"/>
    <col min="10243" max="10243" width="14.44140625" style="182" customWidth="1"/>
    <col min="10244" max="10244" width="11.33203125" style="182" bestFit="1" customWidth="1"/>
    <col min="10245" max="10247" width="11.33203125" style="182" customWidth="1"/>
    <col min="10248" max="10248" width="12.33203125" style="182" customWidth="1"/>
    <col min="10249" max="10249" width="8.44140625" style="182" customWidth="1"/>
    <col min="10250" max="10496" width="9.109375" style="182"/>
    <col min="10497" max="10497" width="21.109375" style="182" customWidth="1"/>
    <col min="10498" max="10498" width="10.5546875" style="182" customWidth="1"/>
    <col min="10499" max="10499" width="14.44140625" style="182" customWidth="1"/>
    <col min="10500" max="10500" width="11.33203125" style="182" bestFit="1" customWidth="1"/>
    <col min="10501" max="10503" width="11.33203125" style="182" customWidth="1"/>
    <col min="10504" max="10504" width="12.33203125" style="182" customWidth="1"/>
    <col min="10505" max="10505" width="8.44140625" style="182" customWidth="1"/>
    <col min="10506" max="10752" width="9.109375" style="182"/>
    <col min="10753" max="10753" width="21.109375" style="182" customWidth="1"/>
    <col min="10754" max="10754" width="10.5546875" style="182" customWidth="1"/>
    <col min="10755" max="10755" width="14.44140625" style="182" customWidth="1"/>
    <col min="10756" max="10756" width="11.33203125" style="182" bestFit="1" customWidth="1"/>
    <col min="10757" max="10759" width="11.33203125" style="182" customWidth="1"/>
    <col min="10760" max="10760" width="12.33203125" style="182" customWidth="1"/>
    <col min="10761" max="10761" width="8.44140625" style="182" customWidth="1"/>
    <col min="10762" max="11008" width="9.109375" style="182"/>
    <col min="11009" max="11009" width="21.109375" style="182" customWidth="1"/>
    <col min="11010" max="11010" width="10.5546875" style="182" customWidth="1"/>
    <col min="11011" max="11011" width="14.44140625" style="182" customWidth="1"/>
    <col min="11012" max="11012" width="11.33203125" style="182" bestFit="1" customWidth="1"/>
    <col min="11013" max="11015" width="11.33203125" style="182" customWidth="1"/>
    <col min="11016" max="11016" width="12.33203125" style="182" customWidth="1"/>
    <col min="11017" max="11017" width="8.44140625" style="182" customWidth="1"/>
    <col min="11018" max="11264" width="9.109375" style="182"/>
    <col min="11265" max="11265" width="21.109375" style="182" customWidth="1"/>
    <col min="11266" max="11266" width="10.5546875" style="182" customWidth="1"/>
    <col min="11267" max="11267" width="14.44140625" style="182" customWidth="1"/>
    <col min="11268" max="11268" width="11.33203125" style="182" bestFit="1" customWidth="1"/>
    <col min="11269" max="11271" width="11.33203125" style="182" customWidth="1"/>
    <col min="11272" max="11272" width="12.33203125" style="182" customWidth="1"/>
    <col min="11273" max="11273" width="8.44140625" style="182" customWidth="1"/>
    <col min="11274" max="11520" width="9.109375" style="182"/>
    <col min="11521" max="11521" width="21.109375" style="182" customWidth="1"/>
    <col min="11522" max="11522" width="10.5546875" style="182" customWidth="1"/>
    <col min="11523" max="11523" width="14.44140625" style="182" customWidth="1"/>
    <col min="11524" max="11524" width="11.33203125" style="182" bestFit="1" customWidth="1"/>
    <col min="11525" max="11527" width="11.33203125" style="182" customWidth="1"/>
    <col min="11528" max="11528" width="12.33203125" style="182" customWidth="1"/>
    <col min="11529" max="11529" width="8.44140625" style="182" customWidth="1"/>
    <col min="11530" max="11776" width="9.109375" style="182"/>
    <col min="11777" max="11777" width="21.109375" style="182" customWidth="1"/>
    <col min="11778" max="11778" width="10.5546875" style="182" customWidth="1"/>
    <col min="11779" max="11779" width="14.44140625" style="182" customWidth="1"/>
    <col min="11780" max="11780" width="11.33203125" style="182" bestFit="1" customWidth="1"/>
    <col min="11781" max="11783" width="11.33203125" style="182" customWidth="1"/>
    <col min="11784" max="11784" width="12.33203125" style="182" customWidth="1"/>
    <col min="11785" max="11785" width="8.44140625" style="182" customWidth="1"/>
    <col min="11786" max="12032" width="9.109375" style="182"/>
    <col min="12033" max="12033" width="21.109375" style="182" customWidth="1"/>
    <col min="12034" max="12034" width="10.5546875" style="182" customWidth="1"/>
    <col min="12035" max="12035" width="14.44140625" style="182" customWidth="1"/>
    <col min="12036" max="12036" width="11.33203125" style="182" bestFit="1" customWidth="1"/>
    <col min="12037" max="12039" width="11.33203125" style="182" customWidth="1"/>
    <col min="12040" max="12040" width="12.33203125" style="182" customWidth="1"/>
    <col min="12041" max="12041" width="8.44140625" style="182" customWidth="1"/>
    <col min="12042" max="12288" width="9.109375" style="182"/>
    <col min="12289" max="12289" width="21.109375" style="182" customWidth="1"/>
    <col min="12290" max="12290" width="10.5546875" style="182" customWidth="1"/>
    <col min="12291" max="12291" width="14.44140625" style="182" customWidth="1"/>
    <col min="12292" max="12292" width="11.33203125" style="182" bestFit="1" customWidth="1"/>
    <col min="12293" max="12295" width="11.33203125" style="182" customWidth="1"/>
    <col min="12296" max="12296" width="12.33203125" style="182" customWidth="1"/>
    <col min="12297" max="12297" width="8.44140625" style="182" customWidth="1"/>
    <col min="12298" max="12544" width="9.109375" style="182"/>
    <col min="12545" max="12545" width="21.109375" style="182" customWidth="1"/>
    <col min="12546" max="12546" width="10.5546875" style="182" customWidth="1"/>
    <col min="12547" max="12547" width="14.44140625" style="182" customWidth="1"/>
    <col min="12548" max="12548" width="11.33203125" style="182" bestFit="1" customWidth="1"/>
    <col min="12549" max="12551" width="11.33203125" style="182" customWidth="1"/>
    <col min="12552" max="12552" width="12.33203125" style="182" customWidth="1"/>
    <col min="12553" max="12553" width="8.44140625" style="182" customWidth="1"/>
    <col min="12554" max="12800" width="9.109375" style="182"/>
    <col min="12801" max="12801" width="21.109375" style="182" customWidth="1"/>
    <col min="12802" max="12802" width="10.5546875" style="182" customWidth="1"/>
    <col min="12803" max="12803" width="14.44140625" style="182" customWidth="1"/>
    <col min="12804" max="12804" width="11.33203125" style="182" bestFit="1" customWidth="1"/>
    <col min="12805" max="12807" width="11.33203125" style="182" customWidth="1"/>
    <col min="12808" max="12808" width="12.33203125" style="182" customWidth="1"/>
    <col min="12809" max="12809" width="8.44140625" style="182" customWidth="1"/>
    <col min="12810" max="13056" width="9.109375" style="182"/>
    <col min="13057" max="13057" width="21.109375" style="182" customWidth="1"/>
    <col min="13058" max="13058" width="10.5546875" style="182" customWidth="1"/>
    <col min="13059" max="13059" width="14.44140625" style="182" customWidth="1"/>
    <col min="13060" max="13060" width="11.33203125" style="182" bestFit="1" customWidth="1"/>
    <col min="13061" max="13063" width="11.33203125" style="182" customWidth="1"/>
    <col min="13064" max="13064" width="12.33203125" style="182" customWidth="1"/>
    <col min="13065" max="13065" width="8.44140625" style="182" customWidth="1"/>
    <col min="13066" max="13312" width="9.109375" style="182"/>
    <col min="13313" max="13313" width="21.109375" style="182" customWidth="1"/>
    <col min="13314" max="13314" width="10.5546875" style="182" customWidth="1"/>
    <col min="13315" max="13315" width="14.44140625" style="182" customWidth="1"/>
    <col min="13316" max="13316" width="11.33203125" style="182" bestFit="1" customWidth="1"/>
    <col min="13317" max="13319" width="11.33203125" style="182" customWidth="1"/>
    <col min="13320" max="13320" width="12.33203125" style="182" customWidth="1"/>
    <col min="13321" max="13321" width="8.44140625" style="182" customWidth="1"/>
    <col min="13322" max="13568" width="9.109375" style="182"/>
    <col min="13569" max="13569" width="21.109375" style="182" customWidth="1"/>
    <col min="13570" max="13570" width="10.5546875" style="182" customWidth="1"/>
    <col min="13571" max="13571" width="14.44140625" style="182" customWidth="1"/>
    <col min="13572" max="13572" width="11.33203125" style="182" bestFit="1" customWidth="1"/>
    <col min="13573" max="13575" width="11.33203125" style="182" customWidth="1"/>
    <col min="13576" max="13576" width="12.33203125" style="182" customWidth="1"/>
    <col min="13577" max="13577" width="8.44140625" style="182" customWidth="1"/>
    <col min="13578" max="13824" width="9.109375" style="182"/>
    <col min="13825" max="13825" width="21.109375" style="182" customWidth="1"/>
    <col min="13826" max="13826" width="10.5546875" style="182" customWidth="1"/>
    <col min="13827" max="13827" width="14.44140625" style="182" customWidth="1"/>
    <col min="13828" max="13828" width="11.33203125" style="182" bestFit="1" customWidth="1"/>
    <col min="13829" max="13831" width="11.33203125" style="182" customWidth="1"/>
    <col min="13832" max="13832" width="12.33203125" style="182" customWidth="1"/>
    <col min="13833" max="13833" width="8.44140625" style="182" customWidth="1"/>
    <col min="13834" max="14080" width="9.109375" style="182"/>
    <col min="14081" max="14081" width="21.109375" style="182" customWidth="1"/>
    <col min="14082" max="14082" width="10.5546875" style="182" customWidth="1"/>
    <col min="14083" max="14083" width="14.44140625" style="182" customWidth="1"/>
    <col min="14084" max="14084" width="11.33203125" style="182" bestFit="1" customWidth="1"/>
    <col min="14085" max="14087" width="11.33203125" style="182" customWidth="1"/>
    <col min="14088" max="14088" width="12.33203125" style="182" customWidth="1"/>
    <col min="14089" max="14089" width="8.44140625" style="182" customWidth="1"/>
    <col min="14090" max="14336" width="9.109375" style="182"/>
    <col min="14337" max="14337" width="21.109375" style="182" customWidth="1"/>
    <col min="14338" max="14338" width="10.5546875" style="182" customWidth="1"/>
    <col min="14339" max="14339" width="14.44140625" style="182" customWidth="1"/>
    <col min="14340" max="14340" width="11.33203125" style="182" bestFit="1" customWidth="1"/>
    <col min="14341" max="14343" width="11.33203125" style="182" customWidth="1"/>
    <col min="14344" max="14344" width="12.33203125" style="182" customWidth="1"/>
    <col min="14345" max="14345" width="8.44140625" style="182" customWidth="1"/>
    <col min="14346" max="14592" width="9.109375" style="182"/>
    <col min="14593" max="14593" width="21.109375" style="182" customWidth="1"/>
    <col min="14594" max="14594" width="10.5546875" style="182" customWidth="1"/>
    <col min="14595" max="14595" width="14.44140625" style="182" customWidth="1"/>
    <col min="14596" max="14596" width="11.33203125" style="182" bestFit="1" customWidth="1"/>
    <col min="14597" max="14599" width="11.33203125" style="182" customWidth="1"/>
    <col min="14600" max="14600" width="12.33203125" style="182" customWidth="1"/>
    <col min="14601" max="14601" width="8.44140625" style="182" customWidth="1"/>
    <col min="14602" max="14848" width="9.109375" style="182"/>
    <col min="14849" max="14849" width="21.109375" style="182" customWidth="1"/>
    <col min="14850" max="14850" width="10.5546875" style="182" customWidth="1"/>
    <col min="14851" max="14851" width="14.44140625" style="182" customWidth="1"/>
    <col min="14852" max="14852" width="11.33203125" style="182" bestFit="1" customWidth="1"/>
    <col min="14853" max="14855" width="11.33203125" style="182" customWidth="1"/>
    <col min="14856" max="14856" width="12.33203125" style="182" customWidth="1"/>
    <col min="14857" max="14857" width="8.44140625" style="182" customWidth="1"/>
    <col min="14858" max="15104" width="9.109375" style="182"/>
    <col min="15105" max="15105" width="21.109375" style="182" customWidth="1"/>
    <col min="15106" max="15106" width="10.5546875" style="182" customWidth="1"/>
    <col min="15107" max="15107" width="14.44140625" style="182" customWidth="1"/>
    <col min="15108" max="15108" width="11.33203125" style="182" bestFit="1" customWidth="1"/>
    <col min="15109" max="15111" width="11.33203125" style="182" customWidth="1"/>
    <col min="15112" max="15112" width="12.33203125" style="182" customWidth="1"/>
    <col min="15113" max="15113" width="8.44140625" style="182" customWidth="1"/>
    <col min="15114" max="15360" width="9.109375" style="182"/>
    <col min="15361" max="15361" width="21.109375" style="182" customWidth="1"/>
    <col min="15362" max="15362" width="10.5546875" style="182" customWidth="1"/>
    <col min="15363" max="15363" width="14.44140625" style="182" customWidth="1"/>
    <col min="15364" max="15364" width="11.33203125" style="182" bestFit="1" customWidth="1"/>
    <col min="15365" max="15367" width="11.33203125" style="182" customWidth="1"/>
    <col min="15368" max="15368" width="12.33203125" style="182" customWidth="1"/>
    <col min="15369" max="15369" width="8.44140625" style="182" customWidth="1"/>
    <col min="15370" max="15616" width="9.109375" style="182"/>
    <col min="15617" max="15617" width="21.109375" style="182" customWidth="1"/>
    <col min="15618" max="15618" width="10.5546875" style="182" customWidth="1"/>
    <col min="15619" max="15619" width="14.44140625" style="182" customWidth="1"/>
    <col min="15620" max="15620" width="11.33203125" style="182" bestFit="1" customWidth="1"/>
    <col min="15621" max="15623" width="11.33203125" style="182" customWidth="1"/>
    <col min="15624" max="15624" width="12.33203125" style="182" customWidth="1"/>
    <col min="15625" max="15625" width="8.44140625" style="182" customWidth="1"/>
    <col min="15626" max="15872" width="9.109375" style="182"/>
    <col min="15873" max="15873" width="21.109375" style="182" customWidth="1"/>
    <col min="15874" max="15874" width="10.5546875" style="182" customWidth="1"/>
    <col min="15875" max="15875" width="14.44140625" style="182" customWidth="1"/>
    <col min="15876" max="15876" width="11.33203125" style="182" bestFit="1" customWidth="1"/>
    <col min="15877" max="15879" width="11.33203125" style="182" customWidth="1"/>
    <col min="15880" max="15880" width="12.33203125" style="182" customWidth="1"/>
    <col min="15881" max="15881" width="8.44140625" style="182" customWidth="1"/>
    <col min="15882" max="16128" width="9.109375" style="182"/>
    <col min="16129" max="16129" width="21.109375" style="182" customWidth="1"/>
    <col min="16130" max="16130" width="10.5546875" style="182" customWidth="1"/>
    <col min="16131" max="16131" width="14.44140625" style="182" customWidth="1"/>
    <col min="16132" max="16132" width="11.33203125" style="182" bestFit="1" customWidth="1"/>
    <col min="16133" max="16135" width="11.33203125" style="182" customWidth="1"/>
    <col min="16136" max="16136" width="12.33203125" style="182" customWidth="1"/>
    <col min="16137" max="16137" width="8.44140625" style="182" customWidth="1"/>
    <col min="16138" max="16384" width="9.109375" style="182"/>
  </cols>
  <sheetData>
    <row r="1" spans="1:12" s="197" customFormat="1" ht="72" x14ac:dyDescent="0.25">
      <c r="A1" s="352" t="s">
        <v>245</v>
      </c>
      <c r="B1" s="353" t="s">
        <v>243</v>
      </c>
      <c r="C1" s="353" t="s">
        <v>287</v>
      </c>
      <c r="D1" s="353" t="s">
        <v>323</v>
      </c>
      <c r="E1" s="353" t="s">
        <v>324</v>
      </c>
      <c r="F1" s="353" t="s">
        <v>325</v>
      </c>
      <c r="G1" s="353" t="s">
        <v>326</v>
      </c>
      <c r="H1" s="353" t="s">
        <v>327</v>
      </c>
      <c r="I1" s="353" t="s">
        <v>328</v>
      </c>
      <c r="L1" s="198"/>
    </row>
    <row r="2" spans="1:12" ht="14.4" x14ac:dyDescent="0.3">
      <c r="A2" s="202" t="s">
        <v>329</v>
      </c>
      <c r="B2" s="203">
        <v>190599</v>
      </c>
      <c r="C2" s="204">
        <v>1505450</v>
      </c>
      <c r="D2" s="204">
        <v>1112039</v>
      </c>
      <c r="E2" s="204">
        <v>151800</v>
      </c>
      <c r="F2" s="204">
        <v>227501</v>
      </c>
      <c r="G2" s="204">
        <v>960711</v>
      </c>
      <c r="H2" s="204">
        <f t="shared" ref="H2:H8" si="0">SUM(C2:G2)</f>
        <v>3957501</v>
      </c>
      <c r="I2" s="205">
        <f t="shared" ref="I2:I9" si="1">C2/B2</f>
        <v>7.8985199292755999</v>
      </c>
      <c r="J2" s="201"/>
      <c r="K2" s="199"/>
      <c r="L2" s="199"/>
    </row>
    <row r="3" spans="1:12" ht="14.4" x14ac:dyDescent="0.3">
      <c r="A3" s="202" t="s">
        <v>5</v>
      </c>
      <c r="B3" s="203">
        <v>290263</v>
      </c>
      <c r="C3" s="204">
        <v>2767242</v>
      </c>
      <c r="D3" s="204">
        <v>1816358</v>
      </c>
      <c r="E3" s="204">
        <v>59551</v>
      </c>
      <c r="F3" s="204">
        <v>226431</v>
      </c>
      <c r="G3" s="204">
        <v>0</v>
      </c>
      <c r="H3" s="204">
        <f t="shared" si="0"/>
        <v>4869582</v>
      </c>
      <c r="I3" s="205">
        <f t="shared" si="1"/>
        <v>9.5335678333097906</v>
      </c>
      <c r="J3" s="201"/>
      <c r="K3" s="199"/>
      <c r="L3" s="199"/>
    </row>
    <row r="4" spans="1:12" ht="14.4" x14ac:dyDescent="0.3">
      <c r="A4" s="202" t="s">
        <v>4</v>
      </c>
      <c r="B4" s="203">
        <v>176236</v>
      </c>
      <c r="C4" s="204">
        <v>1061678</v>
      </c>
      <c r="D4" s="204">
        <v>1098223</v>
      </c>
      <c r="E4" s="204">
        <v>19900</v>
      </c>
      <c r="F4" s="204">
        <v>202226</v>
      </c>
      <c r="G4" s="204">
        <v>573113</v>
      </c>
      <c r="H4" s="204">
        <f t="shared" si="0"/>
        <v>2955140</v>
      </c>
      <c r="I4" s="205">
        <f t="shared" si="1"/>
        <v>6.0241834812410628</v>
      </c>
      <c r="J4" s="201"/>
      <c r="K4" s="199"/>
      <c r="L4" s="199"/>
    </row>
    <row r="5" spans="1:12" ht="14.4" x14ac:dyDescent="0.3">
      <c r="A5" s="202" t="s">
        <v>330</v>
      </c>
      <c r="B5" s="203">
        <v>210092</v>
      </c>
      <c r="C5" s="204">
        <v>1606745</v>
      </c>
      <c r="D5" s="204">
        <v>1391272</v>
      </c>
      <c r="E5" s="204">
        <v>0</v>
      </c>
      <c r="F5" s="204">
        <v>160519</v>
      </c>
      <c r="G5" s="204">
        <v>0</v>
      </c>
      <c r="H5" s="204">
        <f t="shared" si="0"/>
        <v>3158536</v>
      </c>
      <c r="I5" s="205">
        <f t="shared" si="1"/>
        <v>7.6478161948098924</v>
      </c>
      <c r="J5" s="201"/>
      <c r="K5" s="199"/>
      <c r="L5" s="199"/>
    </row>
    <row r="6" spans="1:12" ht="14.4" x14ac:dyDescent="0.3">
      <c r="A6" s="202" t="s">
        <v>3</v>
      </c>
      <c r="B6" s="203">
        <v>167538</v>
      </c>
      <c r="C6" s="206">
        <v>892694</v>
      </c>
      <c r="D6" s="206">
        <v>819859</v>
      </c>
      <c r="E6" s="206">
        <v>21138</v>
      </c>
      <c r="F6" s="206">
        <v>203198</v>
      </c>
      <c r="G6" s="204">
        <v>513501</v>
      </c>
      <c r="H6" s="204">
        <f t="shared" si="0"/>
        <v>2450390</v>
      </c>
      <c r="I6" s="205">
        <f t="shared" si="1"/>
        <v>5.3283076078262841</v>
      </c>
      <c r="J6" s="201"/>
      <c r="K6" s="199"/>
      <c r="L6" s="199"/>
    </row>
    <row r="7" spans="1:12" ht="14.4" x14ac:dyDescent="0.3">
      <c r="A7" s="202" t="s">
        <v>1</v>
      </c>
      <c r="B7" s="203">
        <v>105725</v>
      </c>
      <c r="C7" s="204">
        <v>506553</v>
      </c>
      <c r="D7" s="204">
        <v>544439</v>
      </c>
      <c r="E7" s="204">
        <v>63220</v>
      </c>
      <c r="F7" s="204">
        <v>180084</v>
      </c>
      <c r="G7" s="204">
        <v>486799</v>
      </c>
      <c r="H7" s="204">
        <f t="shared" si="0"/>
        <v>1781095</v>
      </c>
      <c r="I7" s="205">
        <f t="shared" si="1"/>
        <v>4.791231969732797</v>
      </c>
      <c r="J7" s="201"/>
      <c r="K7" s="199"/>
      <c r="L7" s="199"/>
    </row>
    <row r="8" spans="1:12" ht="14.4" x14ac:dyDescent="0.3">
      <c r="A8" s="202" t="s">
        <v>331</v>
      </c>
      <c r="B8" s="203">
        <v>284411</v>
      </c>
      <c r="C8" s="204">
        <v>1198361</v>
      </c>
      <c r="D8" s="204">
        <v>1491586</v>
      </c>
      <c r="E8" s="204">
        <v>0</v>
      </c>
      <c r="F8" s="204">
        <v>233498</v>
      </c>
      <c r="G8" s="204">
        <v>250467</v>
      </c>
      <c r="H8" s="204">
        <f t="shared" si="0"/>
        <v>3173912</v>
      </c>
      <c r="I8" s="205">
        <f t="shared" si="1"/>
        <v>4.2134833040916142</v>
      </c>
      <c r="J8" s="201"/>
      <c r="K8" s="199"/>
      <c r="L8" s="199"/>
    </row>
    <row r="9" spans="1:12" ht="15" thickBot="1" x14ac:dyDescent="0.35">
      <c r="A9" s="207" t="s">
        <v>282</v>
      </c>
      <c r="B9" s="208">
        <f>SUM(B2:B8)</f>
        <v>1424864</v>
      </c>
      <c r="C9" s="209">
        <f t="shared" ref="C9:H9" si="2">SUM(C1:C8)</f>
        <v>9538723</v>
      </c>
      <c r="D9" s="209">
        <f t="shared" si="2"/>
        <v>8273776</v>
      </c>
      <c r="E9" s="209">
        <f t="shared" si="2"/>
        <v>315609</v>
      </c>
      <c r="F9" s="209">
        <f t="shared" si="2"/>
        <v>1433457</v>
      </c>
      <c r="G9" s="209">
        <f t="shared" si="2"/>
        <v>2784591</v>
      </c>
      <c r="H9" s="209">
        <f t="shared" si="2"/>
        <v>22346156</v>
      </c>
      <c r="I9" s="210">
        <f t="shared" si="1"/>
        <v>6.6944796134929367</v>
      </c>
      <c r="J9" s="201"/>
      <c r="K9" s="199"/>
      <c r="L9" s="199"/>
    </row>
    <row r="10" spans="1:12" ht="14.4" x14ac:dyDescent="0.3">
      <c r="A10" s="211"/>
      <c r="B10" s="212"/>
      <c r="C10" s="211"/>
      <c r="D10" s="211"/>
      <c r="E10" s="211"/>
      <c r="F10" s="211"/>
      <c r="G10" s="211"/>
      <c r="H10" s="211"/>
      <c r="I10" s="211"/>
      <c r="J10" s="201"/>
    </row>
    <row r="11" spans="1:12" ht="14.4" x14ac:dyDescent="0.3">
      <c r="A11" s="211"/>
      <c r="B11" s="212"/>
      <c r="C11" s="211"/>
      <c r="D11" s="211"/>
      <c r="E11" s="211"/>
      <c r="F11" s="211"/>
      <c r="G11" s="211"/>
      <c r="H11" s="211"/>
      <c r="I11" s="211"/>
      <c r="J11" s="201"/>
    </row>
    <row r="12" spans="1:12" ht="15" thickBot="1" x14ac:dyDescent="0.35">
      <c r="A12" s="211"/>
      <c r="B12" s="212"/>
      <c r="C12" s="211"/>
      <c r="D12" s="211"/>
      <c r="E12" s="211"/>
      <c r="F12" s="211"/>
      <c r="G12" s="211"/>
      <c r="H12" s="211"/>
      <c r="I12" s="211"/>
      <c r="J12" s="201"/>
    </row>
    <row r="13" spans="1:12" ht="43.2" x14ac:dyDescent="0.3">
      <c r="A13" s="352" t="s">
        <v>245</v>
      </c>
      <c r="B13" s="353" t="str">
        <f>B1</f>
        <v>2015 Population</v>
      </c>
      <c r="C13" s="353" t="s">
        <v>287</v>
      </c>
      <c r="D13" s="353" t="s">
        <v>323</v>
      </c>
      <c r="E13" s="353" t="s">
        <v>324</v>
      </c>
      <c r="F13" s="353" t="s">
        <v>325</v>
      </c>
      <c r="G13" s="353" t="s">
        <v>326</v>
      </c>
      <c r="H13" s="213"/>
      <c r="I13" s="214"/>
      <c r="J13" s="201"/>
    </row>
    <row r="14" spans="1:12" ht="14.4" x14ac:dyDescent="0.3">
      <c r="A14" s="202" t="s">
        <v>329</v>
      </c>
      <c r="B14" s="203">
        <f>B2</f>
        <v>190599</v>
      </c>
      <c r="C14" s="215">
        <f>C2/H$2</f>
        <v>0.38040419951883775</v>
      </c>
      <c r="D14" s="215">
        <f>D2/$H$2</f>
        <v>0.28099525432842593</v>
      </c>
      <c r="E14" s="215">
        <f>E2/$H$2</f>
        <v>3.835753926530909E-2</v>
      </c>
      <c r="F14" s="215">
        <f>F2/$H$2</f>
        <v>5.7486024640296993E-2</v>
      </c>
      <c r="G14" s="215">
        <f>G2/$H$2</f>
        <v>0.24275698224713019</v>
      </c>
      <c r="H14" s="216"/>
      <c r="I14" s="214"/>
      <c r="J14" s="201"/>
    </row>
    <row r="15" spans="1:12" ht="14.4" x14ac:dyDescent="0.3">
      <c r="A15" s="202" t="s">
        <v>5</v>
      </c>
      <c r="B15" s="203">
        <f t="shared" ref="B15:B20" si="3">B3</f>
        <v>290263</v>
      </c>
      <c r="C15" s="215">
        <f>C3/$H$3</f>
        <v>0.56827095220903967</v>
      </c>
      <c r="D15" s="215">
        <f>D3/$H$3</f>
        <v>0.37300080376508704</v>
      </c>
      <c r="E15" s="215">
        <f>E3/$H$3</f>
        <v>1.2229181067286678E-2</v>
      </c>
      <c r="F15" s="215">
        <f>F3/$H$3</f>
        <v>4.6499062958586586E-2</v>
      </c>
      <c r="G15" s="215">
        <f>G3/$H$3</f>
        <v>0</v>
      </c>
      <c r="H15" s="216"/>
      <c r="I15" s="214"/>
      <c r="J15" s="201"/>
    </row>
    <row r="16" spans="1:12" ht="14.4" x14ac:dyDescent="0.3">
      <c r="A16" s="202" t="s">
        <v>4</v>
      </c>
      <c r="B16" s="203">
        <f t="shared" si="3"/>
        <v>176236</v>
      </c>
      <c r="C16" s="215">
        <f>C4/$H$4</f>
        <v>0.35926487408379976</v>
      </c>
      <c r="D16" s="215">
        <f>D4/$H$4</f>
        <v>0.3716314624687832</v>
      </c>
      <c r="E16" s="215">
        <f>E4/$H$4</f>
        <v>6.7340295214439929E-3</v>
      </c>
      <c r="F16" s="215">
        <f>F4/$H$4</f>
        <v>6.8431952462489093E-2</v>
      </c>
      <c r="G16" s="215">
        <f>G4/$H$4</f>
        <v>0.19393768146348397</v>
      </c>
      <c r="H16" s="216"/>
      <c r="I16" s="214"/>
      <c r="J16" s="201"/>
    </row>
    <row r="17" spans="1:10" ht="14.4" x14ac:dyDescent="0.3">
      <c r="A17" s="202" t="s">
        <v>330</v>
      </c>
      <c r="B17" s="203">
        <f t="shared" si="3"/>
        <v>210092</v>
      </c>
      <c r="C17" s="215">
        <f>C5/$H$5</f>
        <v>0.5086992834655043</v>
      </c>
      <c r="D17" s="215">
        <f>D5/$H$2</f>
        <v>0.35155316448435514</v>
      </c>
      <c r="E17" s="215">
        <f>E5/$H$2</f>
        <v>0</v>
      </c>
      <c r="F17" s="215">
        <f>F5/$H$2</f>
        <v>4.0560697268301388E-2</v>
      </c>
      <c r="G17" s="215">
        <f>G5/$H$2</f>
        <v>0</v>
      </c>
      <c r="H17" s="216"/>
      <c r="I17" s="214"/>
      <c r="J17" s="201"/>
    </row>
    <row r="18" spans="1:10" ht="14.4" x14ac:dyDescent="0.3">
      <c r="A18" s="202" t="s">
        <v>3</v>
      </c>
      <c r="B18" s="203">
        <f t="shared" si="3"/>
        <v>167538</v>
      </c>
      <c r="C18" s="215">
        <f>C6/$H$6</f>
        <v>0.36430690624757689</v>
      </c>
      <c r="D18" s="215">
        <f>D6/$H$6</f>
        <v>0.33458306636902696</v>
      </c>
      <c r="E18" s="215">
        <f>E6/$H$6</f>
        <v>8.6263819228775823E-3</v>
      </c>
      <c r="F18" s="215">
        <f>F6/$H$6</f>
        <v>8.2924758915927668E-2</v>
      </c>
      <c r="G18" s="215">
        <f>G6/$H$6</f>
        <v>0.20955888654459087</v>
      </c>
      <c r="H18" s="216"/>
      <c r="I18" s="214"/>
      <c r="J18" s="201"/>
    </row>
    <row r="19" spans="1:10" ht="14.4" x14ac:dyDescent="0.3">
      <c r="A19" s="202" t="s">
        <v>1</v>
      </c>
      <c r="B19" s="203">
        <f t="shared" si="3"/>
        <v>105725</v>
      </c>
      <c r="C19" s="215">
        <f>C7/$H$7</f>
        <v>0.28440537983656122</v>
      </c>
      <c r="D19" s="215">
        <f>D7/$H$7</f>
        <v>0.30567656413610728</v>
      </c>
      <c r="E19" s="215">
        <f>E7/$H$7</f>
        <v>3.5495018513891738E-2</v>
      </c>
      <c r="F19" s="215">
        <f>F7/$H$7</f>
        <v>0.10110858769464852</v>
      </c>
      <c r="G19" s="215">
        <f>G7/$H$7</f>
        <v>0.27331444981879127</v>
      </c>
      <c r="H19" s="216"/>
      <c r="I19" s="214"/>
      <c r="J19" s="201"/>
    </row>
    <row r="20" spans="1:10" ht="14.4" x14ac:dyDescent="0.3">
      <c r="A20" s="202" t="s">
        <v>331</v>
      </c>
      <c r="B20" s="203">
        <f t="shared" si="3"/>
        <v>284411</v>
      </c>
      <c r="C20" s="215">
        <f>C8/$H$8</f>
        <v>0.37756591865180889</v>
      </c>
      <c r="D20" s="215">
        <f>D8/$H$8</f>
        <v>0.4699519079293944</v>
      </c>
      <c r="E20" s="215">
        <f>E8/$H$8</f>
        <v>0</v>
      </c>
      <c r="F20" s="215">
        <f>F8/$H$8</f>
        <v>7.3567887200401277E-2</v>
      </c>
      <c r="G20" s="215">
        <f>G8/$H$8</f>
        <v>7.8914286218395469E-2</v>
      </c>
      <c r="H20" s="216"/>
      <c r="I20" s="214"/>
      <c r="J20" s="201"/>
    </row>
    <row r="21" spans="1:10" ht="15" thickBot="1" x14ac:dyDescent="0.35">
      <c r="A21" s="207" t="s">
        <v>282</v>
      </c>
      <c r="B21" s="208">
        <f>SUM(B14:B20)</f>
        <v>1424864</v>
      </c>
      <c r="C21" s="217">
        <f>C9/$H$9</f>
        <v>0.42686191754859315</v>
      </c>
      <c r="D21" s="217">
        <f>D9/$H$9</f>
        <v>0.37025500045734933</v>
      </c>
      <c r="E21" s="217">
        <f>E9/$H$9</f>
        <v>1.4123637192902438E-2</v>
      </c>
      <c r="F21" s="217">
        <f>F9/$H$9</f>
        <v>6.4147811373016464E-2</v>
      </c>
      <c r="G21" s="217">
        <f>G9/$H$9</f>
        <v>0.12461163342813861</v>
      </c>
      <c r="H21" s="216"/>
      <c r="I21" s="214"/>
      <c r="J21" s="201"/>
    </row>
    <row r="22" spans="1:10" x14ac:dyDescent="0.25">
      <c r="C22" s="183"/>
      <c r="D22" s="183"/>
      <c r="E22" s="183"/>
      <c r="F22" s="183"/>
      <c r="G22" s="183"/>
      <c r="H22" s="199"/>
    </row>
  </sheetData>
  <conditionalFormatting sqref="A14:G21 A2:I9">
    <cfRule type="expression" dxfId="1" priority="1" stopIfTrue="1">
      <formula>MOD(ROW(),2)=1</formula>
    </cfRule>
  </conditionalFormatting>
  <printOptions horizontalCentered="1"/>
  <pageMargins left="0.5" right="0.5" top="1" bottom="0.5" header="0.3" footer="0.3"/>
  <pageSetup orientation="landscape" r:id="rId1"/>
  <headerFooter alignWithMargins="0">
    <oddHeader>&amp;L&amp;G&amp;C&amp;"Calibri,Regular"&amp;12 2015 Financial Data
Library Systems - Income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zoomScaleNormal="100" zoomScaleSheetLayoutView="100" workbookViewId="0"/>
  </sheetViews>
  <sheetFormatPr defaultColWidth="9.109375" defaultRowHeight="13.2" x14ac:dyDescent="0.25"/>
  <cols>
    <col min="1" max="1" width="20.109375" style="182" bestFit="1" customWidth="1"/>
    <col min="2" max="2" width="11" style="200" customWidth="1"/>
    <col min="3" max="3" width="12.33203125" style="182" customWidth="1"/>
    <col min="4" max="4" width="12.109375" style="182" customWidth="1"/>
    <col min="5" max="5" width="9.6640625" style="182" customWidth="1"/>
    <col min="6" max="6" width="12.6640625" style="182" customWidth="1"/>
    <col min="7" max="7" width="12.5546875" style="182" customWidth="1"/>
    <col min="8" max="8" width="11.33203125" style="182" customWidth="1"/>
    <col min="9" max="9" width="8.6640625" style="182" customWidth="1"/>
    <col min="10" max="10" width="11.33203125" style="182" customWidth="1"/>
    <col min="11" max="11" width="10.33203125" style="182" customWidth="1"/>
    <col min="12" max="13" width="9.6640625" style="182" bestFit="1" customWidth="1"/>
    <col min="14" max="14" width="11.33203125" style="182" customWidth="1"/>
    <col min="15" max="15" width="9.6640625" style="182" customWidth="1"/>
    <col min="16" max="16" width="12.33203125" style="184" customWidth="1"/>
    <col min="17" max="17" width="9.5546875" style="182" customWidth="1"/>
    <col min="18" max="18" width="8.88671875" style="182" customWidth="1"/>
    <col min="19" max="256" width="9.109375" style="182"/>
    <col min="257" max="257" width="20.109375" style="182" bestFit="1" customWidth="1"/>
    <col min="258" max="258" width="11" style="182" customWidth="1"/>
    <col min="259" max="259" width="12.33203125" style="182" customWidth="1"/>
    <col min="260" max="260" width="12.109375" style="182" customWidth="1"/>
    <col min="261" max="261" width="9.6640625" style="182" customWidth="1"/>
    <col min="262" max="262" width="12.6640625" style="182" customWidth="1"/>
    <col min="263" max="263" width="12.5546875" style="182" customWidth="1"/>
    <col min="264" max="264" width="11.33203125" style="182" customWidth="1"/>
    <col min="265" max="265" width="8.6640625" style="182" customWidth="1"/>
    <col min="266" max="266" width="11.33203125" style="182" customWidth="1"/>
    <col min="267" max="267" width="10.33203125" style="182" customWidth="1"/>
    <col min="268" max="269" width="9.6640625" style="182" bestFit="1" customWidth="1"/>
    <col min="270" max="270" width="11.33203125" style="182" customWidth="1"/>
    <col min="271" max="271" width="9.6640625" style="182" customWidth="1"/>
    <col min="272" max="272" width="12.33203125" style="182" customWidth="1"/>
    <col min="273" max="273" width="9.5546875" style="182" customWidth="1"/>
    <col min="274" max="274" width="8.88671875" style="182" customWidth="1"/>
    <col min="275" max="512" width="9.109375" style="182"/>
    <col min="513" max="513" width="20.109375" style="182" bestFit="1" customWidth="1"/>
    <col min="514" max="514" width="11" style="182" customWidth="1"/>
    <col min="515" max="515" width="12.33203125" style="182" customWidth="1"/>
    <col min="516" max="516" width="12.109375" style="182" customWidth="1"/>
    <col min="517" max="517" width="9.6640625" style="182" customWidth="1"/>
    <col min="518" max="518" width="12.6640625" style="182" customWidth="1"/>
    <col min="519" max="519" width="12.5546875" style="182" customWidth="1"/>
    <col min="520" max="520" width="11.33203125" style="182" customWidth="1"/>
    <col min="521" max="521" width="8.6640625" style="182" customWidth="1"/>
    <col min="522" max="522" width="11.33203125" style="182" customWidth="1"/>
    <col min="523" max="523" width="10.33203125" style="182" customWidth="1"/>
    <col min="524" max="525" width="9.6640625" style="182" bestFit="1" customWidth="1"/>
    <col min="526" max="526" width="11.33203125" style="182" customWidth="1"/>
    <col min="527" max="527" width="9.6640625" style="182" customWidth="1"/>
    <col min="528" max="528" width="12.33203125" style="182" customWidth="1"/>
    <col min="529" max="529" width="9.5546875" style="182" customWidth="1"/>
    <col min="530" max="530" width="8.88671875" style="182" customWidth="1"/>
    <col min="531" max="768" width="9.109375" style="182"/>
    <col min="769" max="769" width="20.109375" style="182" bestFit="1" customWidth="1"/>
    <col min="770" max="770" width="11" style="182" customWidth="1"/>
    <col min="771" max="771" width="12.33203125" style="182" customWidth="1"/>
    <col min="772" max="772" width="12.109375" style="182" customWidth="1"/>
    <col min="773" max="773" width="9.6640625" style="182" customWidth="1"/>
    <col min="774" max="774" width="12.6640625" style="182" customWidth="1"/>
    <col min="775" max="775" width="12.5546875" style="182" customWidth="1"/>
    <col min="776" max="776" width="11.33203125" style="182" customWidth="1"/>
    <col min="777" max="777" width="8.6640625" style="182" customWidth="1"/>
    <col min="778" max="778" width="11.33203125" style="182" customWidth="1"/>
    <col min="779" max="779" width="10.33203125" style="182" customWidth="1"/>
    <col min="780" max="781" width="9.6640625" style="182" bestFit="1" customWidth="1"/>
    <col min="782" max="782" width="11.33203125" style="182" customWidth="1"/>
    <col min="783" max="783" width="9.6640625" style="182" customWidth="1"/>
    <col min="784" max="784" width="12.33203125" style="182" customWidth="1"/>
    <col min="785" max="785" width="9.5546875" style="182" customWidth="1"/>
    <col min="786" max="786" width="8.88671875" style="182" customWidth="1"/>
    <col min="787" max="1024" width="9.109375" style="182"/>
    <col min="1025" max="1025" width="20.109375" style="182" bestFit="1" customWidth="1"/>
    <col min="1026" max="1026" width="11" style="182" customWidth="1"/>
    <col min="1027" max="1027" width="12.33203125" style="182" customWidth="1"/>
    <col min="1028" max="1028" width="12.109375" style="182" customWidth="1"/>
    <col min="1029" max="1029" width="9.6640625" style="182" customWidth="1"/>
    <col min="1030" max="1030" width="12.6640625" style="182" customWidth="1"/>
    <col min="1031" max="1031" width="12.5546875" style="182" customWidth="1"/>
    <col min="1032" max="1032" width="11.33203125" style="182" customWidth="1"/>
    <col min="1033" max="1033" width="8.6640625" style="182" customWidth="1"/>
    <col min="1034" max="1034" width="11.33203125" style="182" customWidth="1"/>
    <col min="1035" max="1035" width="10.33203125" style="182" customWidth="1"/>
    <col min="1036" max="1037" width="9.6640625" style="182" bestFit="1" customWidth="1"/>
    <col min="1038" max="1038" width="11.33203125" style="182" customWidth="1"/>
    <col min="1039" max="1039" width="9.6640625" style="182" customWidth="1"/>
    <col min="1040" max="1040" width="12.33203125" style="182" customWidth="1"/>
    <col min="1041" max="1041" width="9.5546875" style="182" customWidth="1"/>
    <col min="1042" max="1042" width="8.88671875" style="182" customWidth="1"/>
    <col min="1043" max="1280" width="9.109375" style="182"/>
    <col min="1281" max="1281" width="20.109375" style="182" bestFit="1" customWidth="1"/>
    <col min="1282" max="1282" width="11" style="182" customWidth="1"/>
    <col min="1283" max="1283" width="12.33203125" style="182" customWidth="1"/>
    <col min="1284" max="1284" width="12.109375" style="182" customWidth="1"/>
    <col min="1285" max="1285" width="9.6640625" style="182" customWidth="1"/>
    <col min="1286" max="1286" width="12.6640625" style="182" customWidth="1"/>
    <col min="1287" max="1287" width="12.5546875" style="182" customWidth="1"/>
    <col min="1288" max="1288" width="11.33203125" style="182" customWidth="1"/>
    <col min="1289" max="1289" width="8.6640625" style="182" customWidth="1"/>
    <col min="1290" max="1290" width="11.33203125" style="182" customWidth="1"/>
    <col min="1291" max="1291" width="10.33203125" style="182" customWidth="1"/>
    <col min="1292" max="1293" width="9.6640625" style="182" bestFit="1" customWidth="1"/>
    <col min="1294" max="1294" width="11.33203125" style="182" customWidth="1"/>
    <col min="1295" max="1295" width="9.6640625" style="182" customWidth="1"/>
    <col min="1296" max="1296" width="12.33203125" style="182" customWidth="1"/>
    <col min="1297" max="1297" width="9.5546875" style="182" customWidth="1"/>
    <col min="1298" max="1298" width="8.88671875" style="182" customWidth="1"/>
    <col min="1299" max="1536" width="9.109375" style="182"/>
    <col min="1537" max="1537" width="20.109375" style="182" bestFit="1" customWidth="1"/>
    <col min="1538" max="1538" width="11" style="182" customWidth="1"/>
    <col min="1539" max="1539" width="12.33203125" style="182" customWidth="1"/>
    <col min="1540" max="1540" width="12.109375" style="182" customWidth="1"/>
    <col min="1541" max="1541" width="9.6640625" style="182" customWidth="1"/>
    <col min="1542" max="1542" width="12.6640625" style="182" customWidth="1"/>
    <col min="1543" max="1543" width="12.5546875" style="182" customWidth="1"/>
    <col min="1544" max="1544" width="11.33203125" style="182" customWidth="1"/>
    <col min="1545" max="1545" width="8.6640625" style="182" customWidth="1"/>
    <col min="1546" max="1546" width="11.33203125" style="182" customWidth="1"/>
    <col min="1547" max="1547" width="10.33203125" style="182" customWidth="1"/>
    <col min="1548" max="1549" width="9.6640625" style="182" bestFit="1" customWidth="1"/>
    <col min="1550" max="1550" width="11.33203125" style="182" customWidth="1"/>
    <col min="1551" max="1551" width="9.6640625" style="182" customWidth="1"/>
    <col min="1552" max="1552" width="12.33203125" style="182" customWidth="1"/>
    <col min="1553" max="1553" width="9.5546875" style="182" customWidth="1"/>
    <col min="1554" max="1554" width="8.88671875" style="182" customWidth="1"/>
    <col min="1555" max="1792" width="9.109375" style="182"/>
    <col min="1793" max="1793" width="20.109375" style="182" bestFit="1" customWidth="1"/>
    <col min="1794" max="1794" width="11" style="182" customWidth="1"/>
    <col min="1795" max="1795" width="12.33203125" style="182" customWidth="1"/>
    <col min="1796" max="1796" width="12.109375" style="182" customWidth="1"/>
    <col min="1797" max="1797" width="9.6640625" style="182" customWidth="1"/>
    <col min="1798" max="1798" width="12.6640625" style="182" customWidth="1"/>
    <col min="1799" max="1799" width="12.5546875" style="182" customWidth="1"/>
    <col min="1800" max="1800" width="11.33203125" style="182" customWidth="1"/>
    <col min="1801" max="1801" width="8.6640625" style="182" customWidth="1"/>
    <col min="1802" max="1802" width="11.33203125" style="182" customWidth="1"/>
    <col min="1803" max="1803" width="10.33203125" style="182" customWidth="1"/>
    <col min="1804" max="1805" width="9.6640625" style="182" bestFit="1" customWidth="1"/>
    <col min="1806" max="1806" width="11.33203125" style="182" customWidth="1"/>
    <col min="1807" max="1807" width="9.6640625" style="182" customWidth="1"/>
    <col min="1808" max="1808" width="12.33203125" style="182" customWidth="1"/>
    <col min="1809" max="1809" width="9.5546875" style="182" customWidth="1"/>
    <col min="1810" max="1810" width="8.88671875" style="182" customWidth="1"/>
    <col min="1811" max="2048" width="9.109375" style="182"/>
    <col min="2049" max="2049" width="20.109375" style="182" bestFit="1" customWidth="1"/>
    <col min="2050" max="2050" width="11" style="182" customWidth="1"/>
    <col min="2051" max="2051" width="12.33203125" style="182" customWidth="1"/>
    <col min="2052" max="2052" width="12.109375" style="182" customWidth="1"/>
    <col min="2053" max="2053" width="9.6640625" style="182" customWidth="1"/>
    <col min="2054" max="2054" width="12.6640625" style="182" customWidth="1"/>
    <col min="2055" max="2055" width="12.5546875" style="182" customWidth="1"/>
    <col min="2056" max="2056" width="11.33203125" style="182" customWidth="1"/>
    <col min="2057" max="2057" width="8.6640625" style="182" customWidth="1"/>
    <col min="2058" max="2058" width="11.33203125" style="182" customWidth="1"/>
    <col min="2059" max="2059" width="10.33203125" style="182" customWidth="1"/>
    <col min="2060" max="2061" width="9.6640625" style="182" bestFit="1" customWidth="1"/>
    <col min="2062" max="2062" width="11.33203125" style="182" customWidth="1"/>
    <col min="2063" max="2063" width="9.6640625" style="182" customWidth="1"/>
    <col min="2064" max="2064" width="12.33203125" style="182" customWidth="1"/>
    <col min="2065" max="2065" width="9.5546875" style="182" customWidth="1"/>
    <col min="2066" max="2066" width="8.88671875" style="182" customWidth="1"/>
    <col min="2067" max="2304" width="9.109375" style="182"/>
    <col min="2305" max="2305" width="20.109375" style="182" bestFit="1" customWidth="1"/>
    <col min="2306" max="2306" width="11" style="182" customWidth="1"/>
    <col min="2307" max="2307" width="12.33203125" style="182" customWidth="1"/>
    <col min="2308" max="2308" width="12.109375" style="182" customWidth="1"/>
    <col min="2309" max="2309" width="9.6640625" style="182" customWidth="1"/>
    <col min="2310" max="2310" width="12.6640625" style="182" customWidth="1"/>
    <col min="2311" max="2311" width="12.5546875" style="182" customWidth="1"/>
    <col min="2312" max="2312" width="11.33203125" style="182" customWidth="1"/>
    <col min="2313" max="2313" width="8.6640625" style="182" customWidth="1"/>
    <col min="2314" max="2314" width="11.33203125" style="182" customWidth="1"/>
    <col min="2315" max="2315" width="10.33203125" style="182" customWidth="1"/>
    <col min="2316" max="2317" width="9.6640625" style="182" bestFit="1" customWidth="1"/>
    <col min="2318" max="2318" width="11.33203125" style="182" customWidth="1"/>
    <col min="2319" max="2319" width="9.6640625" style="182" customWidth="1"/>
    <col min="2320" max="2320" width="12.33203125" style="182" customWidth="1"/>
    <col min="2321" max="2321" width="9.5546875" style="182" customWidth="1"/>
    <col min="2322" max="2322" width="8.88671875" style="182" customWidth="1"/>
    <col min="2323" max="2560" width="9.109375" style="182"/>
    <col min="2561" max="2561" width="20.109375" style="182" bestFit="1" customWidth="1"/>
    <col min="2562" max="2562" width="11" style="182" customWidth="1"/>
    <col min="2563" max="2563" width="12.33203125" style="182" customWidth="1"/>
    <col min="2564" max="2564" width="12.109375" style="182" customWidth="1"/>
    <col min="2565" max="2565" width="9.6640625" style="182" customWidth="1"/>
    <col min="2566" max="2566" width="12.6640625" style="182" customWidth="1"/>
    <col min="2567" max="2567" width="12.5546875" style="182" customWidth="1"/>
    <col min="2568" max="2568" width="11.33203125" style="182" customWidth="1"/>
    <col min="2569" max="2569" width="8.6640625" style="182" customWidth="1"/>
    <col min="2570" max="2570" width="11.33203125" style="182" customWidth="1"/>
    <col min="2571" max="2571" width="10.33203125" style="182" customWidth="1"/>
    <col min="2572" max="2573" width="9.6640625" style="182" bestFit="1" customWidth="1"/>
    <col min="2574" max="2574" width="11.33203125" style="182" customWidth="1"/>
    <col min="2575" max="2575" width="9.6640625" style="182" customWidth="1"/>
    <col min="2576" max="2576" width="12.33203125" style="182" customWidth="1"/>
    <col min="2577" max="2577" width="9.5546875" style="182" customWidth="1"/>
    <col min="2578" max="2578" width="8.88671875" style="182" customWidth="1"/>
    <col min="2579" max="2816" width="9.109375" style="182"/>
    <col min="2817" max="2817" width="20.109375" style="182" bestFit="1" customWidth="1"/>
    <col min="2818" max="2818" width="11" style="182" customWidth="1"/>
    <col min="2819" max="2819" width="12.33203125" style="182" customWidth="1"/>
    <col min="2820" max="2820" width="12.109375" style="182" customWidth="1"/>
    <col min="2821" max="2821" width="9.6640625" style="182" customWidth="1"/>
    <col min="2822" max="2822" width="12.6640625" style="182" customWidth="1"/>
    <col min="2823" max="2823" width="12.5546875" style="182" customWidth="1"/>
    <col min="2824" max="2824" width="11.33203125" style="182" customWidth="1"/>
    <col min="2825" max="2825" width="8.6640625" style="182" customWidth="1"/>
    <col min="2826" max="2826" width="11.33203125" style="182" customWidth="1"/>
    <col min="2827" max="2827" width="10.33203125" style="182" customWidth="1"/>
    <col min="2828" max="2829" width="9.6640625" style="182" bestFit="1" customWidth="1"/>
    <col min="2830" max="2830" width="11.33203125" style="182" customWidth="1"/>
    <col min="2831" max="2831" width="9.6640625" style="182" customWidth="1"/>
    <col min="2832" max="2832" width="12.33203125" style="182" customWidth="1"/>
    <col min="2833" max="2833" width="9.5546875" style="182" customWidth="1"/>
    <col min="2834" max="2834" width="8.88671875" style="182" customWidth="1"/>
    <col min="2835" max="3072" width="9.109375" style="182"/>
    <col min="3073" max="3073" width="20.109375" style="182" bestFit="1" customWidth="1"/>
    <col min="3074" max="3074" width="11" style="182" customWidth="1"/>
    <col min="3075" max="3075" width="12.33203125" style="182" customWidth="1"/>
    <col min="3076" max="3076" width="12.109375" style="182" customWidth="1"/>
    <col min="3077" max="3077" width="9.6640625" style="182" customWidth="1"/>
    <col min="3078" max="3078" width="12.6640625" style="182" customWidth="1"/>
    <col min="3079" max="3079" width="12.5546875" style="182" customWidth="1"/>
    <col min="3080" max="3080" width="11.33203125" style="182" customWidth="1"/>
    <col min="3081" max="3081" width="8.6640625" style="182" customWidth="1"/>
    <col min="3082" max="3082" width="11.33203125" style="182" customWidth="1"/>
    <col min="3083" max="3083" width="10.33203125" style="182" customWidth="1"/>
    <col min="3084" max="3085" width="9.6640625" style="182" bestFit="1" customWidth="1"/>
    <col min="3086" max="3086" width="11.33203125" style="182" customWidth="1"/>
    <col min="3087" max="3087" width="9.6640625" style="182" customWidth="1"/>
    <col min="3088" max="3088" width="12.33203125" style="182" customWidth="1"/>
    <col min="3089" max="3089" width="9.5546875" style="182" customWidth="1"/>
    <col min="3090" max="3090" width="8.88671875" style="182" customWidth="1"/>
    <col min="3091" max="3328" width="9.109375" style="182"/>
    <col min="3329" max="3329" width="20.109375" style="182" bestFit="1" customWidth="1"/>
    <col min="3330" max="3330" width="11" style="182" customWidth="1"/>
    <col min="3331" max="3331" width="12.33203125" style="182" customWidth="1"/>
    <col min="3332" max="3332" width="12.109375" style="182" customWidth="1"/>
    <col min="3333" max="3333" width="9.6640625" style="182" customWidth="1"/>
    <col min="3334" max="3334" width="12.6640625" style="182" customWidth="1"/>
    <col min="3335" max="3335" width="12.5546875" style="182" customWidth="1"/>
    <col min="3336" max="3336" width="11.33203125" style="182" customWidth="1"/>
    <col min="3337" max="3337" width="8.6640625" style="182" customWidth="1"/>
    <col min="3338" max="3338" width="11.33203125" style="182" customWidth="1"/>
    <col min="3339" max="3339" width="10.33203125" style="182" customWidth="1"/>
    <col min="3340" max="3341" width="9.6640625" style="182" bestFit="1" customWidth="1"/>
    <col min="3342" max="3342" width="11.33203125" style="182" customWidth="1"/>
    <col min="3343" max="3343" width="9.6640625" style="182" customWidth="1"/>
    <col min="3344" max="3344" width="12.33203125" style="182" customWidth="1"/>
    <col min="3345" max="3345" width="9.5546875" style="182" customWidth="1"/>
    <col min="3346" max="3346" width="8.88671875" style="182" customWidth="1"/>
    <col min="3347" max="3584" width="9.109375" style="182"/>
    <col min="3585" max="3585" width="20.109375" style="182" bestFit="1" customWidth="1"/>
    <col min="3586" max="3586" width="11" style="182" customWidth="1"/>
    <col min="3587" max="3587" width="12.33203125" style="182" customWidth="1"/>
    <col min="3588" max="3588" width="12.109375" style="182" customWidth="1"/>
    <col min="3589" max="3589" width="9.6640625" style="182" customWidth="1"/>
    <col min="3590" max="3590" width="12.6640625" style="182" customWidth="1"/>
    <col min="3591" max="3591" width="12.5546875" style="182" customWidth="1"/>
    <col min="3592" max="3592" width="11.33203125" style="182" customWidth="1"/>
    <col min="3593" max="3593" width="8.6640625" style="182" customWidth="1"/>
    <col min="3594" max="3594" width="11.33203125" style="182" customWidth="1"/>
    <col min="3595" max="3595" width="10.33203125" style="182" customWidth="1"/>
    <col min="3596" max="3597" width="9.6640625" style="182" bestFit="1" customWidth="1"/>
    <col min="3598" max="3598" width="11.33203125" style="182" customWidth="1"/>
    <col min="3599" max="3599" width="9.6640625" style="182" customWidth="1"/>
    <col min="3600" max="3600" width="12.33203125" style="182" customWidth="1"/>
    <col min="3601" max="3601" width="9.5546875" style="182" customWidth="1"/>
    <col min="3602" max="3602" width="8.88671875" style="182" customWidth="1"/>
    <col min="3603" max="3840" width="9.109375" style="182"/>
    <col min="3841" max="3841" width="20.109375" style="182" bestFit="1" customWidth="1"/>
    <col min="3842" max="3842" width="11" style="182" customWidth="1"/>
    <col min="3843" max="3843" width="12.33203125" style="182" customWidth="1"/>
    <col min="3844" max="3844" width="12.109375" style="182" customWidth="1"/>
    <col min="3845" max="3845" width="9.6640625" style="182" customWidth="1"/>
    <col min="3846" max="3846" width="12.6640625" style="182" customWidth="1"/>
    <col min="3847" max="3847" width="12.5546875" style="182" customWidth="1"/>
    <col min="3848" max="3848" width="11.33203125" style="182" customWidth="1"/>
    <col min="3849" max="3849" width="8.6640625" style="182" customWidth="1"/>
    <col min="3850" max="3850" width="11.33203125" style="182" customWidth="1"/>
    <col min="3851" max="3851" width="10.33203125" style="182" customWidth="1"/>
    <col min="3852" max="3853" width="9.6640625" style="182" bestFit="1" customWidth="1"/>
    <col min="3854" max="3854" width="11.33203125" style="182" customWidth="1"/>
    <col min="3855" max="3855" width="9.6640625" style="182" customWidth="1"/>
    <col min="3856" max="3856" width="12.33203125" style="182" customWidth="1"/>
    <col min="3857" max="3857" width="9.5546875" style="182" customWidth="1"/>
    <col min="3858" max="3858" width="8.88671875" style="182" customWidth="1"/>
    <col min="3859" max="4096" width="9.109375" style="182"/>
    <col min="4097" max="4097" width="20.109375" style="182" bestFit="1" customWidth="1"/>
    <col min="4098" max="4098" width="11" style="182" customWidth="1"/>
    <col min="4099" max="4099" width="12.33203125" style="182" customWidth="1"/>
    <col min="4100" max="4100" width="12.109375" style="182" customWidth="1"/>
    <col min="4101" max="4101" width="9.6640625" style="182" customWidth="1"/>
    <col min="4102" max="4102" width="12.6640625" style="182" customWidth="1"/>
    <col min="4103" max="4103" width="12.5546875" style="182" customWidth="1"/>
    <col min="4104" max="4104" width="11.33203125" style="182" customWidth="1"/>
    <col min="4105" max="4105" width="8.6640625" style="182" customWidth="1"/>
    <col min="4106" max="4106" width="11.33203125" style="182" customWidth="1"/>
    <col min="4107" max="4107" width="10.33203125" style="182" customWidth="1"/>
    <col min="4108" max="4109" width="9.6640625" style="182" bestFit="1" customWidth="1"/>
    <col min="4110" max="4110" width="11.33203125" style="182" customWidth="1"/>
    <col min="4111" max="4111" width="9.6640625" style="182" customWidth="1"/>
    <col min="4112" max="4112" width="12.33203125" style="182" customWidth="1"/>
    <col min="4113" max="4113" width="9.5546875" style="182" customWidth="1"/>
    <col min="4114" max="4114" width="8.88671875" style="182" customWidth="1"/>
    <col min="4115" max="4352" width="9.109375" style="182"/>
    <col min="4353" max="4353" width="20.109375" style="182" bestFit="1" customWidth="1"/>
    <col min="4354" max="4354" width="11" style="182" customWidth="1"/>
    <col min="4355" max="4355" width="12.33203125" style="182" customWidth="1"/>
    <col min="4356" max="4356" width="12.109375" style="182" customWidth="1"/>
    <col min="4357" max="4357" width="9.6640625" style="182" customWidth="1"/>
    <col min="4358" max="4358" width="12.6640625" style="182" customWidth="1"/>
    <col min="4359" max="4359" width="12.5546875" style="182" customWidth="1"/>
    <col min="4360" max="4360" width="11.33203125" style="182" customWidth="1"/>
    <col min="4361" max="4361" width="8.6640625" style="182" customWidth="1"/>
    <col min="4362" max="4362" width="11.33203125" style="182" customWidth="1"/>
    <col min="4363" max="4363" width="10.33203125" style="182" customWidth="1"/>
    <col min="4364" max="4365" width="9.6640625" style="182" bestFit="1" customWidth="1"/>
    <col min="4366" max="4366" width="11.33203125" style="182" customWidth="1"/>
    <col min="4367" max="4367" width="9.6640625" style="182" customWidth="1"/>
    <col min="4368" max="4368" width="12.33203125" style="182" customWidth="1"/>
    <col min="4369" max="4369" width="9.5546875" style="182" customWidth="1"/>
    <col min="4370" max="4370" width="8.88671875" style="182" customWidth="1"/>
    <col min="4371" max="4608" width="9.109375" style="182"/>
    <col min="4609" max="4609" width="20.109375" style="182" bestFit="1" customWidth="1"/>
    <col min="4610" max="4610" width="11" style="182" customWidth="1"/>
    <col min="4611" max="4611" width="12.33203125" style="182" customWidth="1"/>
    <col min="4612" max="4612" width="12.109375" style="182" customWidth="1"/>
    <col min="4613" max="4613" width="9.6640625" style="182" customWidth="1"/>
    <col min="4614" max="4614" width="12.6640625" style="182" customWidth="1"/>
    <col min="4615" max="4615" width="12.5546875" style="182" customWidth="1"/>
    <col min="4616" max="4616" width="11.33203125" style="182" customWidth="1"/>
    <col min="4617" max="4617" width="8.6640625" style="182" customWidth="1"/>
    <col min="4618" max="4618" width="11.33203125" style="182" customWidth="1"/>
    <col min="4619" max="4619" width="10.33203125" style="182" customWidth="1"/>
    <col min="4620" max="4621" width="9.6640625" style="182" bestFit="1" customWidth="1"/>
    <col min="4622" max="4622" width="11.33203125" style="182" customWidth="1"/>
    <col min="4623" max="4623" width="9.6640625" style="182" customWidth="1"/>
    <col min="4624" max="4624" width="12.33203125" style="182" customWidth="1"/>
    <col min="4625" max="4625" width="9.5546875" style="182" customWidth="1"/>
    <col min="4626" max="4626" width="8.88671875" style="182" customWidth="1"/>
    <col min="4627" max="4864" width="9.109375" style="182"/>
    <col min="4865" max="4865" width="20.109375" style="182" bestFit="1" customWidth="1"/>
    <col min="4866" max="4866" width="11" style="182" customWidth="1"/>
    <col min="4867" max="4867" width="12.33203125" style="182" customWidth="1"/>
    <col min="4868" max="4868" width="12.109375" style="182" customWidth="1"/>
    <col min="4869" max="4869" width="9.6640625" style="182" customWidth="1"/>
    <col min="4870" max="4870" width="12.6640625" style="182" customWidth="1"/>
    <col min="4871" max="4871" width="12.5546875" style="182" customWidth="1"/>
    <col min="4872" max="4872" width="11.33203125" style="182" customWidth="1"/>
    <col min="4873" max="4873" width="8.6640625" style="182" customWidth="1"/>
    <col min="4874" max="4874" width="11.33203125" style="182" customWidth="1"/>
    <col min="4875" max="4875" width="10.33203125" style="182" customWidth="1"/>
    <col min="4876" max="4877" width="9.6640625" style="182" bestFit="1" customWidth="1"/>
    <col min="4878" max="4878" width="11.33203125" style="182" customWidth="1"/>
    <col min="4879" max="4879" width="9.6640625" style="182" customWidth="1"/>
    <col min="4880" max="4880" width="12.33203125" style="182" customWidth="1"/>
    <col min="4881" max="4881" width="9.5546875" style="182" customWidth="1"/>
    <col min="4882" max="4882" width="8.88671875" style="182" customWidth="1"/>
    <col min="4883" max="5120" width="9.109375" style="182"/>
    <col min="5121" max="5121" width="20.109375" style="182" bestFit="1" customWidth="1"/>
    <col min="5122" max="5122" width="11" style="182" customWidth="1"/>
    <col min="5123" max="5123" width="12.33203125" style="182" customWidth="1"/>
    <col min="5124" max="5124" width="12.109375" style="182" customWidth="1"/>
    <col min="5125" max="5125" width="9.6640625" style="182" customWidth="1"/>
    <col min="5126" max="5126" width="12.6640625" style="182" customWidth="1"/>
    <col min="5127" max="5127" width="12.5546875" style="182" customWidth="1"/>
    <col min="5128" max="5128" width="11.33203125" style="182" customWidth="1"/>
    <col min="5129" max="5129" width="8.6640625" style="182" customWidth="1"/>
    <col min="5130" max="5130" width="11.33203125" style="182" customWidth="1"/>
    <col min="5131" max="5131" width="10.33203125" style="182" customWidth="1"/>
    <col min="5132" max="5133" width="9.6640625" style="182" bestFit="1" customWidth="1"/>
    <col min="5134" max="5134" width="11.33203125" style="182" customWidth="1"/>
    <col min="5135" max="5135" width="9.6640625" style="182" customWidth="1"/>
    <col min="5136" max="5136" width="12.33203125" style="182" customWidth="1"/>
    <col min="5137" max="5137" width="9.5546875" style="182" customWidth="1"/>
    <col min="5138" max="5138" width="8.88671875" style="182" customWidth="1"/>
    <col min="5139" max="5376" width="9.109375" style="182"/>
    <col min="5377" max="5377" width="20.109375" style="182" bestFit="1" customWidth="1"/>
    <col min="5378" max="5378" width="11" style="182" customWidth="1"/>
    <col min="5379" max="5379" width="12.33203125" style="182" customWidth="1"/>
    <col min="5380" max="5380" width="12.109375" style="182" customWidth="1"/>
    <col min="5381" max="5381" width="9.6640625" style="182" customWidth="1"/>
    <col min="5382" max="5382" width="12.6640625" style="182" customWidth="1"/>
    <col min="5383" max="5383" width="12.5546875" style="182" customWidth="1"/>
    <col min="5384" max="5384" width="11.33203125" style="182" customWidth="1"/>
    <col min="5385" max="5385" width="8.6640625" style="182" customWidth="1"/>
    <col min="5386" max="5386" width="11.33203125" style="182" customWidth="1"/>
    <col min="5387" max="5387" width="10.33203125" style="182" customWidth="1"/>
    <col min="5388" max="5389" width="9.6640625" style="182" bestFit="1" customWidth="1"/>
    <col min="5390" max="5390" width="11.33203125" style="182" customWidth="1"/>
    <col min="5391" max="5391" width="9.6640625" style="182" customWidth="1"/>
    <col min="5392" max="5392" width="12.33203125" style="182" customWidth="1"/>
    <col min="5393" max="5393" width="9.5546875" style="182" customWidth="1"/>
    <col min="5394" max="5394" width="8.88671875" style="182" customWidth="1"/>
    <col min="5395" max="5632" width="9.109375" style="182"/>
    <col min="5633" max="5633" width="20.109375" style="182" bestFit="1" customWidth="1"/>
    <col min="5634" max="5634" width="11" style="182" customWidth="1"/>
    <col min="5635" max="5635" width="12.33203125" style="182" customWidth="1"/>
    <col min="5636" max="5636" width="12.109375" style="182" customWidth="1"/>
    <col min="5637" max="5637" width="9.6640625" style="182" customWidth="1"/>
    <col min="5638" max="5638" width="12.6640625" style="182" customWidth="1"/>
    <col min="5639" max="5639" width="12.5546875" style="182" customWidth="1"/>
    <col min="5640" max="5640" width="11.33203125" style="182" customWidth="1"/>
    <col min="5641" max="5641" width="8.6640625" style="182" customWidth="1"/>
    <col min="5642" max="5642" width="11.33203125" style="182" customWidth="1"/>
    <col min="5643" max="5643" width="10.33203125" style="182" customWidth="1"/>
    <col min="5644" max="5645" width="9.6640625" style="182" bestFit="1" customWidth="1"/>
    <col min="5646" max="5646" width="11.33203125" style="182" customWidth="1"/>
    <col min="5647" max="5647" width="9.6640625" style="182" customWidth="1"/>
    <col min="5648" max="5648" width="12.33203125" style="182" customWidth="1"/>
    <col min="5649" max="5649" width="9.5546875" style="182" customWidth="1"/>
    <col min="5650" max="5650" width="8.88671875" style="182" customWidth="1"/>
    <col min="5651" max="5888" width="9.109375" style="182"/>
    <col min="5889" max="5889" width="20.109375" style="182" bestFit="1" customWidth="1"/>
    <col min="5890" max="5890" width="11" style="182" customWidth="1"/>
    <col min="5891" max="5891" width="12.33203125" style="182" customWidth="1"/>
    <col min="5892" max="5892" width="12.109375" style="182" customWidth="1"/>
    <col min="5893" max="5893" width="9.6640625" style="182" customWidth="1"/>
    <col min="5894" max="5894" width="12.6640625" style="182" customWidth="1"/>
    <col min="5895" max="5895" width="12.5546875" style="182" customWidth="1"/>
    <col min="5896" max="5896" width="11.33203125" style="182" customWidth="1"/>
    <col min="5897" max="5897" width="8.6640625" style="182" customWidth="1"/>
    <col min="5898" max="5898" width="11.33203125" style="182" customWidth="1"/>
    <col min="5899" max="5899" width="10.33203125" style="182" customWidth="1"/>
    <col min="5900" max="5901" width="9.6640625" style="182" bestFit="1" customWidth="1"/>
    <col min="5902" max="5902" width="11.33203125" style="182" customWidth="1"/>
    <col min="5903" max="5903" width="9.6640625" style="182" customWidth="1"/>
    <col min="5904" max="5904" width="12.33203125" style="182" customWidth="1"/>
    <col min="5905" max="5905" width="9.5546875" style="182" customWidth="1"/>
    <col min="5906" max="5906" width="8.88671875" style="182" customWidth="1"/>
    <col min="5907" max="6144" width="9.109375" style="182"/>
    <col min="6145" max="6145" width="20.109375" style="182" bestFit="1" customWidth="1"/>
    <col min="6146" max="6146" width="11" style="182" customWidth="1"/>
    <col min="6147" max="6147" width="12.33203125" style="182" customWidth="1"/>
    <col min="6148" max="6148" width="12.109375" style="182" customWidth="1"/>
    <col min="6149" max="6149" width="9.6640625" style="182" customWidth="1"/>
    <col min="6150" max="6150" width="12.6640625" style="182" customWidth="1"/>
    <col min="6151" max="6151" width="12.5546875" style="182" customWidth="1"/>
    <col min="6152" max="6152" width="11.33203125" style="182" customWidth="1"/>
    <col min="6153" max="6153" width="8.6640625" style="182" customWidth="1"/>
    <col min="6154" max="6154" width="11.33203125" style="182" customWidth="1"/>
    <col min="6155" max="6155" width="10.33203125" style="182" customWidth="1"/>
    <col min="6156" max="6157" width="9.6640625" style="182" bestFit="1" customWidth="1"/>
    <col min="6158" max="6158" width="11.33203125" style="182" customWidth="1"/>
    <col min="6159" max="6159" width="9.6640625" style="182" customWidth="1"/>
    <col min="6160" max="6160" width="12.33203125" style="182" customWidth="1"/>
    <col min="6161" max="6161" width="9.5546875" style="182" customWidth="1"/>
    <col min="6162" max="6162" width="8.88671875" style="182" customWidth="1"/>
    <col min="6163" max="6400" width="9.109375" style="182"/>
    <col min="6401" max="6401" width="20.109375" style="182" bestFit="1" customWidth="1"/>
    <col min="6402" max="6402" width="11" style="182" customWidth="1"/>
    <col min="6403" max="6403" width="12.33203125" style="182" customWidth="1"/>
    <col min="6404" max="6404" width="12.109375" style="182" customWidth="1"/>
    <col min="6405" max="6405" width="9.6640625" style="182" customWidth="1"/>
    <col min="6406" max="6406" width="12.6640625" style="182" customWidth="1"/>
    <col min="6407" max="6407" width="12.5546875" style="182" customWidth="1"/>
    <col min="6408" max="6408" width="11.33203125" style="182" customWidth="1"/>
    <col min="6409" max="6409" width="8.6640625" style="182" customWidth="1"/>
    <col min="6410" max="6410" width="11.33203125" style="182" customWidth="1"/>
    <col min="6411" max="6411" width="10.33203125" style="182" customWidth="1"/>
    <col min="6412" max="6413" width="9.6640625" style="182" bestFit="1" customWidth="1"/>
    <col min="6414" max="6414" width="11.33203125" style="182" customWidth="1"/>
    <col min="6415" max="6415" width="9.6640625" style="182" customWidth="1"/>
    <col min="6416" max="6416" width="12.33203125" style="182" customWidth="1"/>
    <col min="6417" max="6417" width="9.5546875" style="182" customWidth="1"/>
    <col min="6418" max="6418" width="8.88671875" style="182" customWidth="1"/>
    <col min="6419" max="6656" width="9.109375" style="182"/>
    <col min="6657" max="6657" width="20.109375" style="182" bestFit="1" customWidth="1"/>
    <col min="6658" max="6658" width="11" style="182" customWidth="1"/>
    <col min="6659" max="6659" width="12.33203125" style="182" customWidth="1"/>
    <col min="6660" max="6660" width="12.109375" style="182" customWidth="1"/>
    <col min="6661" max="6661" width="9.6640625" style="182" customWidth="1"/>
    <col min="6662" max="6662" width="12.6640625" style="182" customWidth="1"/>
    <col min="6663" max="6663" width="12.5546875" style="182" customWidth="1"/>
    <col min="6664" max="6664" width="11.33203125" style="182" customWidth="1"/>
    <col min="6665" max="6665" width="8.6640625" style="182" customWidth="1"/>
    <col min="6666" max="6666" width="11.33203125" style="182" customWidth="1"/>
    <col min="6667" max="6667" width="10.33203125" style="182" customWidth="1"/>
    <col min="6668" max="6669" width="9.6640625" style="182" bestFit="1" customWidth="1"/>
    <col min="6670" max="6670" width="11.33203125" style="182" customWidth="1"/>
    <col min="6671" max="6671" width="9.6640625" style="182" customWidth="1"/>
    <col min="6672" max="6672" width="12.33203125" style="182" customWidth="1"/>
    <col min="6673" max="6673" width="9.5546875" style="182" customWidth="1"/>
    <col min="6674" max="6674" width="8.88671875" style="182" customWidth="1"/>
    <col min="6675" max="6912" width="9.109375" style="182"/>
    <col min="6913" max="6913" width="20.109375" style="182" bestFit="1" customWidth="1"/>
    <col min="6914" max="6914" width="11" style="182" customWidth="1"/>
    <col min="6915" max="6915" width="12.33203125" style="182" customWidth="1"/>
    <col min="6916" max="6916" width="12.109375" style="182" customWidth="1"/>
    <col min="6917" max="6917" width="9.6640625" style="182" customWidth="1"/>
    <col min="6918" max="6918" width="12.6640625" style="182" customWidth="1"/>
    <col min="6919" max="6919" width="12.5546875" style="182" customWidth="1"/>
    <col min="6920" max="6920" width="11.33203125" style="182" customWidth="1"/>
    <col min="6921" max="6921" width="8.6640625" style="182" customWidth="1"/>
    <col min="6922" max="6922" width="11.33203125" style="182" customWidth="1"/>
    <col min="6923" max="6923" width="10.33203125" style="182" customWidth="1"/>
    <col min="6924" max="6925" width="9.6640625" style="182" bestFit="1" customWidth="1"/>
    <col min="6926" max="6926" width="11.33203125" style="182" customWidth="1"/>
    <col min="6927" max="6927" width="9.6640625" style="182" customWidth="1"/>
    <col min="6928" max="6928" width="12.33203125" style="182" customWidth="1"/>
    <col min="6929" max="6929" width="9.5546875" style="182" customWidth="1"/>
    <col min="6930" max="6930" width="8.88671875" style="182" customWidth="1"/>
    <col min="6931" max="7168" width="9.109375" style="182"/>
    <col min="7169" max="7169" width="20.109375" style="182" bestFit="1" customWidth="1"/>
    <col min="7170" max="7170" width="11" style="182" customWidth="1"/>
    <col min="7171" max="7171" width="12.33203125" style="182" customWidth="1"/>
    <col min="7172" max="7172" width="12.109375" style="182" customWidth="1"/>
    <col min="7173" max="7173" width="9.6640625" style="182" customWidth="1"/>
    <col min="7174" max="7174" width="12.6640625" style="182" customWidth="1"/>
    <col min="7175" max="7175" width="12.5546875" style="182" customWidth="1"/>
    <col min="7176" max="7176" width="11.33203125" style="182" customWidth="1"/>
    <col min="7177" max="7177" width="8.6640625" style="182" customWidth="1"/>
    <col min="7178" max="7178" width="11.33203125" style="182" customWidth="1"/>
    <col min="7179" max="7179" width="10.33203125" style="182" customWidth="1"/>
    <col min="7180" max="7181" width="9.6640625" style="182" bestFit="1" customWidth="1"/>
    <col min="7182" max="7182" width="11.33203125" style="182" customWidth="1"/>
    <col min="7183" max="7183" width="9.6640625" style="182" customWidth="1"/>
    <col min="7184" max="7184" width="12.33203125" style="182" customWidth="1"/>
    <col min="7185" max="7185" width="9.5546875" style="182" customWidth="1"/>
    <col min="7186" max="7186" width="8.88671875" style="182" customWidth="1"/>
    <col min="7187" max="7424" width="9.109375" style="182"/>
    <col min="7425" max="7425" width="20.109375" style="182" bestFit="1" customWidth="1"/>
    <col min="7426" max="7426" width="11" style="182" customWidth="1"/>
    <col min="7427" max="7427" width="12.33203125" style="182" customWidth="1"/>
    <col min="7428" max="7428" width="12.109375" style="182" customWidth="1"/>
    <col min="7429" max="7429" width="9.6640625" style="182" customWidth="1"/>
    <col min="7430" max="7430" width="12.6640625" style="182" customWidth="1"/>
    <col min="7431" max="7431" width="12.5546875" style="182" customWidth="1"/>
    <col min="7432" max="7432" width="11.33203125" style="182" customWidth="1"/>
    <col min="7433" max="7433" width="8.6640625" style="182" customWidth="1"/>
    <col min="7434" max="7434" width="11.33203125" style="182" customWidth="1"/>
    <col min="7435" max="7435" width="10.33203125" style="182" customWidth="1"/>
    <col min="7436" max="7437" width="9.6640625" style="182" bestFit="1" customWidth="1"/>
    <col min="7438" max="7438" width="11.33203125" style="182" customWidth="1"/>
    <col min="7439" max="7439" width="9.6640625" style="182" customWidth="1"/>
    <col min="7440" max="7440" width="12.33203125" style="182" customWidth="1"/>
    <col min="7441" max="7441" width="9.5546875" style="182" customWidth="1"/>
    <col min="7442" max="7442" width="8.88671875" style="182" customWidth="1"/>
    <col min="7443" max="7680" width="9.109375" style="182"/>
    <col min="7681" max="7681" width="20.109375" style="182" bestFit="1" customWidth="1"/>
    <col min="7682" max="7682" width="11" style="182" customWidth="1"/>
    <col min="7683" max="7683" width="12.33203125" style="182" customWidth="1"/>
    <col min="7684" max="7684" width="12.109375" style="182" customWidth="1"/>
    <col min="7685" max="7685" width="9.6640625" style="182" customWidth="1"/>
    <col min="7686" max="7686" width="12.6640625" style="182" customWidth="1"/>
    <col min="7687" max="7687" width="12.5546875" style="182" customWidth="1"/>
    <col min="7688" max="7688" width="11.33203125" style="182" customWidth="1"/>
    <col min="7689" max="7689" width="8.6640625" style="182" customWidth="1"/>
    <col min="7690" max="7690" width="11.33203125" style="182" customWidth="1"/>
    <col min="7691" max="7691" width="10.33203125" style="182" customWidth="1"/>
    <col min="7692" max="7693" width="9.6640625" style="182" bestFit="1" customWidth="1"/>
    <col min="7694" max="7694" width="11.33203125" style="182" customWidth="1"/>
    <col min="7695" max="7695" width="9.6640625" style="182" customWidth="1"/>
    <col min="7696" max="7696" width="12.33203125" style="182" customWidth="1"/>
    <col min="7697" max="7697" width="9.5546875" style="182" customWidth="1"/>
    <col min="7698" max="7698" width="8.88671875" style="182" customWidth="1"/>
    <col min="7699" max="7936" width="9.109375" style="182"/>
    <col min="7937" max="7937" width="20.109375" style="182" bestFit="1" customWidth="1"/>
    <col min="7938" max="7938" width="11" style="182" customWidth="1"/>
    <col min="7939" max="7939" width="12.33203125" style="182" customWidth="1"/>
    <col min="7940" max="7940" width="12.109375" style="182" customWidth="1"/>
    <col min="7941" max="7941" width="9.6640625" style="182" customWidth="1"/>
    <col min="7942" max="7942" width="12.6640625" style="182" customWidth="1"/>
    <col min="7943" max="7943" width="12.5546875" style="182" customWidth="1"/>
    <col min="7944" max="7944" width="11.33203125" style="182" customWidth="1"/>
    <col min="7945" max="7945" width="8.6640625" style="182" customWidth="1"/>
    <col min="7946" max="7946" width="11.33203125" style="182" customWidth="1"/>
    <col min="7947" max="7947" width="10.33203125" style="182" customWidth="1"/>
    <col min="7948" max="7949" width="9.6640625" style="182" bestFit="1" customWidth="1"/>
    <col min="7950" max="7950" width="11.33203125" style="182" customWidth="1"/>
    <col min="7951" max="7951" width="9.6640625" style="182" customWidth="1"/>
    <col min="7952" max="7952" width="12.33203125" style="182" customWidth="1"/>
    <col min="7953" max="7953" width="9.5546875" style="182" customWidth="1"/>
    <col min="7954" max="7954" width="8.88671875" style="182" customWidth="1"/>
    <col min="7955" max="8192" width="9.109375" style="182"/>
    <col min="8193" max="8193" width="20.109375" style="182" bestFit="1" customWidth="1"/>
    <col min="8194" max="8194" width="11" style="182" customWidth="1"/>
    <col min="8195" max="8195" width="12.33203125" style="182" customWidth="1"/>
    <col min="8196" max="8196" width="12.109375" style="182" customWidth="1"/>
    <col min="8197" max="8197" width="9.6640625" style="182" customWidth="1"/>
    <col min="8198" max="8198" width="12.6640625" style="182" customWidth="1"/>
    <col min="8199" max="8199" width="12.5546875" style="182" customWidth="1"/>
    <col min="8200" max="8200" width="11.33203125" style="182" customWidth="1"/>
    <col min="8201" max="8201" width="8.6640625" style="182" customWidth="1"/>
    <col min="8202" max="8202" width="11.33203125" style="182" customWidth="1"/>
    <col min="8203" max="8203" width="10.33203125" style="182" customWidth="1"/>
    <col min="8204" max="8205" width="9.6640625" style="182" bestFit="1" customWidth="1"/>
    <col min="8206" max="8206" width="11.33203125" style="182" customWidth="1"/>
    <col min="8207" max="8207" width="9.6640625" style="182" customWidth="1"/>
    <col min="8208" max="8208" width="12.33203125" style="182" customWidth="1"/>
    <col min="8209" max="8209" width="9.5546875" style="182" customWidth="1"/>
    <col min="8210" max="8210" width="8.88671875" style="182" customWidth="1"/>
    <col min="8211" max="8448" width="9.109375" style="182"/>
    <col min="8449" max="8449" width="20.109375" style="182" bestFit="1" customWidth="1"/>
    <col min="8450" max="8450" width="11" style="182" customWidth="1"/>
    <col min="8451" max="8451" width="12.33203125" style="182" customWidth="1"/>
    <col min="8452" max="8452" width="12.109375" style="182" customWidth="1"/>
    <col min="8453" max="8453" width="9.6640625" style="182" customWidth="1"/>
    <col min="8454" max="8454" width="12.6640625" style="182" customWidth="1"/>
    <col min="8455" max="8455" width="12.5546875" style="182" customWidth="1"/>
    <col min="8456" max="8456" width="11.33203125" style="182" customWidth="1"/>
    <col min="8457" max="8457" width="8.6640625" style="182" customWidth="1"/>
    <col min="8458" max="8458" width="11.33203125" style="182" customWidth="1"/>
    <col min="8459" max="8459" width="10.33203125" style="182" customWidth="1"/>
    <col min="8460" max="8461" width="9.6640625" style="182" bestFit="1" customWidth="1"/>
    <col min="8462" max="8462" width="11.33203125" style="182" customWidth="1"/>
    <col min="8463" max="8463" width="9.6640625" style="182" customWidth="1"/>
    <col min="8464" max="8464" width="12.33203125" style="182" customWidth="1"/>
    <col min="8465" max="8465" width="9.5546875" style="182" customWidth="1"/>
    <col min="8466" max="8466" width="8.88671875" style="182" customWidth="1"/>
    <col min="8467" max="8704" width="9.109375" style="182"/>
    <col min="8705" max="8705" width="20.109375" style="182" bestFit="1" customWidth="1"/>
    <col min="8706" max="8706" width="11" style="182" customWidth="1"/>
    <col min="8707" max="8707" width="12.33203125" style="182" customWidth="1"/>
    <col min="8708" max="8708" width="12.109375" style="182" customWidth="1"/>
    <col min="8709" max="8709" width="9.6640625" style="182" customWidth="1"/>
    <col min="8710" max="8710" width="12.6640625" style="182" customWidth="1"/>
    <col min="8711" max="8711" width="12.5546875" style="182" customWidth="1"/>
    <col min="8712" max="8712" width="11.33203125" style="182" customWidth="1"/>
    <col min="8713" max="8713" width="8.6640625" style="182" customWidth="1"/>
    <col min="8714" max="8714" width="11.33203125" style="182" customWidth="1"/>
    <col min="8715" max="8715" width="10.33203125" style="182" customWidth="1"/>
    <col min="8716" max="8717" width="9.6640625" style="182" bestFit="1" customWidth="1"/>
    <col min="8718" max="8718" width="11.33203125" style="182" customWidth="1"/>
    <col min="8719" max="8719" width="9.6640625" style="182" customWidth="1"/>
    <col min="8720" max="8720" width="12.33203125" style="182" customWidth="1"/>
    <col min="8721" max="8721" width="9.5546875" style="182" customWidth="1"/>
    <col min="8722" max="8722" width="8.88671875" style="182" customWidth="1"/>
    <col min="8723" max="8960" width="9.109375" style="182"/>
    <col min="8961" max="8961" width="20.109375" style="182" bestFit="1" customWidth="1"/>
    <col min="8962" max="8962" width="11" style="182" customWidth="1"/>
    <col min="8963" max="8963" width="12.33203125" style="182" customWidth="1"/>
    <col min="8964" max="8964" width="12.109375" style="182" customWidth="1"/>
    <col min="8965" max="8965" width="9.6640625" style="182" customWidth="1"/>
    <col min="8966" max="8966" width="12.6640625" style="182" customWidth="1"/>
    <col min="8967" max="8967" width="12.5546875" style="182" customWidth="1"/>
    <col min="8968" max="8968" width="11.33203125" style="182" customWidth="1"/>
    <col min="8969" max="8969" width="8.6640625" style="182" customWidth="1"/>
    <col min="8970" max="8970" width="11.33203125" style="182" customWidth="1"/>
    <col min="8971" max="8971" width="10.33203125" style="182" customWidth="1"/>
    <col min="8972" max="8973" width="9.6640625" style="182" bestFit="1" customWidth="1"/>
    <col min="8974" max="8974" width="11.33203125" style="182" customWidth="1"/>
    <col min="8975" max="8975" width="9.6640625" style="182" customWidth="1"/>
    <col min="8976" max="8976" width="12.33203125" style="182" customWidth="1"/>
    <col min="8977" max="8977" width="9.5546875" style="182" customWidth="1"/>
    <col min="8978" max="8978" width="8.88671875" style="182" customWidth="1"/>
    <col min="8979" max="9216" width="9.109375" style="182"/>
    <col min="9217" max="9217" width="20.109375" style="182" bestFit="1" customWidth="1"/>
    <col min="9218" max="9218" width="11" style="182" customWidth="1"/>
    <col min="9219" max="9219" width="12.33203125" style="182" customWidth="1"/>
    <col min="9220" max="9220" width="12.109375" style="182" customWidth="1"/>
    <col min="9221" max="9221" width="9.6640625" style="182" customWidth="1"/>
    <col min="9222" max="9222" width="12.6640625" style="182" customWidth="1"/>
    <col min="9223" max="9223" width="12.5546875" style="182" customWidth="1"/>
    <col min="9224" max="9224" width="11.33203125" style="182" customWidth="1"/>
    <col min="9225" max="9225" width="8.6640625" style="182" customWidth="1"/>
    <col min="9226" max="9226" width="11.33203125" style="182" customWidth="1"/>
    <col min="9227" max="9227" width="10.33203125" style="182" customWidth="1"/>
    <col min="9228" max="9229" width="9.6640625" style="182" bestFit="1" customWidth="1"/>
    <col min="9230" max="9230" width="11.33203125" style="182" customWidth="1"/>
    <col min="9231" max="9231" width="9.6640625" style="182" customWidth="1"/>
    <col min="9232" max="9232" width="12.33203125" style="182" customWidth="1"/>
    <col min="9233" max="9233" width="9.5546875" style="182" customWidth="1"/>
    <col min="9234" max="9234" width="8.88671875" style="182" customWidth="1"/>
    <col min="9235" max="9472" width="9.109375" style="182"/>
    <col min="9473" max="9473" width="20.109375" style="182" bestFit="1" customWidth="1"/>
    <col min="9474" max="9474" width="11" style="182" customWidth="1"/>
    <col min="9475" max="9475" width="12.33203125" style="182" customWidth="1"/>
    <col min="9476" max="9476" width="12.109375" style="182" customWidth="1"/>
    <col min="9477" max="9477" width="9.6640625" style="182" customWidth="1"/>
    <col min="9478" max="9478" width="12.6640625" style="182" customWidth="1"/>
    <col min="9479" max="9479" width="12.5546875" style="182" customWidth="1"/>
    <col min="9480" max="9480" width="11.33203125" style="182" customWidth="1"/>
    <col min="9481" max="9481" width="8.6640625" style="182" customWidth="1"/>
    <col min="9482" max="9482" width="11.33203125" style="182" customWidth="1"/>
    <col min="9483" max="9483" width="10.33203125" style="182" customWidth="1"/>
    <col min="9484" max="9485" width="9.6640625" style="182" bestFit="1" customWidth="1"/>
    <col min="9486" max="9486" width="11.33203125" style="182" customWidth="1"/>
    <col min="9487" max="9487" width="9.6640625" style="182" customWidth="1"/>
    <col min="9488" max="9488" width="12.33203125" style="182" customWidth="1"/>
    <col min="9489" max="9489" width="9.5546875" style="182" customWidth="1"/>
    <col min="9490" max="9490" width="8.88671875" style="182" customWidth="1"/>
    <col min="9491" max="9728" width="9.109375" style="182"/>
    <col min="9729" max="9729" width="20.109375" style="182" bestFit="1" customWidth="1"/>
    <col min="9730" max="9730" width="11" style="182" customWidth="1"/>
    <col min="9731" max="9731" width="12.33203125" style="182" customWidth="1"/>
    <col min="9732" max="9732" width="12.109375" style="182" customWidth="1"/>
    <col min="9733" max="9733" width="9.6640625" style="182" customWidth="1"/>
    <col min="9734" max="9734" width="12.6640625" style="182" customWidth="1"/>
    <col min="9735" max="9735" width="12.5546875" style="182" customWidth="1"/>
    <col min="9736" max="9736" width="11.33203125" style="182" customWidth="1"/>
    <col min="9737" max="9737" width="8.6640625" style="182" customWidth="1"/>
    <col min="9738" max="9738" width="11.33203125" style="182" customWidth="1"/>
    <col min="9739" max="9739" width="10.33203125" style="182" customWidth="1"/>
    <col min="9740" max="9741" width="9.6640625" style="182" bestFit="1" customWidth="1"/>
    <col min="9742" max="9742" width="11.33203125" style="182" customWidth="1"/>
    <col min="9743" max="9743" width="9.6640625" style="182" customWidth="1"/>
    <col min="9744" max="9744" width="12.33203125" style="182" customWidth="1"/>
    <col min="9745" max="9745" width="9.5546875" style="182" customWidth="1"/>
    <col min="9746" max="9746" width="8.88671875" style="182" customWidth="1"/>
    <col min="9747" max="9984" width="9.109375" style="182"/>
    <col min="9985" max="9985" width="20.109375" style="182" bestFit="1" customWidth="1"/>
    <col min="9986" max="9986" width="11" style="182" customWidth="1"/>
    <col min="9987" max="9987" width="12.33203125" style="182" customWidth="1"/>
    <col min="9988" max="9988" width="12.109375" style="182" customWidth="1"/>
    <col min="9989" max="9989" width="9.6640625" style="182" customWidth="1"/>
    <col min="9990" max="9990" width="12.6640625" style="182" customWidth="1"/>
    <col min="9991" max="9991" width="12.5546875" style="182" customWidth="1"/>
    <col min="9992" max="9992" width="11.33203125" style="182" customWidth="1"/>
    <col min="9993" max="9993" width="8.6640625" style="182" customWidth="1"/>
    <col min="9994" max="9994" width="11.33203125" style="182" customWidth="1"/>
    <col min="9995" max="9995" width="10.33203125" style="182" customWidth="1"/>
    <col min="9996" max="9997" width="9.6640625" style="182" bestFit="1" customWidth="1"/>
    <col min="9998" max="9998" width="11.33203125" style="182" customWidth="1"/>
    <col min="9999" max="9999" width="9.6640625" style="182" customWidth="1"/>
    <col min="10000" max="10000" width="12.33203125" style="182" customWidth="1"/>
    <col min="10001" max="10001" width="9.5546875" style="182" customWidth="1"/>
    <col min="10002" max="10002" width="8.88671875" style="182" customWidth="1"/>
    <col min="10003" max="10240" width="9.109375" style="182"/>
    <col min="10241" max="10241" width="20.109375" style="182" bestFit="1" customWidth="1"/>
    <col min="10242" max="10242" width="11" style="182" customWidth="1"/>
    <col min="10243" max="10243" width="12.33203125" style="182" customWidth="1"/>
    <col min="10244" max="10244" width="12.109375" style="182" customWidth="1"/>
    <col min="10245" max="10245" width="9.6640625" style="182" customWidth="1"/>
    <col min="10246" max="10246" width="12.6640625" style="182" customWidth="1"/>
    <col min="10247" max="10247" width="12.5546875" style="182" customWidth="1"/>
    <col min="10248" max="10248" width="11.33203125" style="182" customWidth="1"/>
    <col min="10249" max="10249" width="8.6640625" style="182" customWidth="1"/>
    <col min="10250" max="10250" width="11.33203125" style="182" customWidth="1"/>
    <col min="10251" max="10251" width="10.33203125" style="182" customWidth="1"/>
    <col min="10252" max="10253" width="9.6640625" style="182" bestFit="1" customWidth="1"/>
    <col min="10254" max="10254" width="11.33203125" style="182" customWidth="1"/>
    <col min="10255" max="10255" width="9.6640625" style="182" customWidth="1"/>
    <col min="10256" max="10256" width="12.33203125" style="182" customWidth="1"/>
    <col min="10257" max="10257" width="9.5546875" style="182" customWidth="1"/>
    <col min="10258" max="10258" width="8.88671875" style="182" customWidth="1"/>
    <col min="10259" max="10496" width="9.109375" style="182"/>
    <col min="10497" max="10497" width="20.109375" style="182" bestFit="1" customWidth="1"/>
    <col min="10498" max="10498" width="11" style="182" customWidth="1"/>
    <col min="10499" max="10499" width="12.33203125" style="182" customWidth="1"/>
    <col min="10500" max="10500" width="12.109375" style="182" customWidth="1"/>
    <col min="10501" max="10501" width="9.6640625" style="182" customWidth="1"/>
    <col min="10502" max="10502" width="12.6640625" style="182" customWidth="1"/>
    <col min="10503" max="10503" width="12.5546875" style="182" customWidth="1"/>
    <col min="10504" max="10504" width="11.33203125" style="182" customWidth="1"/>
    <col min="10505" max="10505" width="8.6640625" style="182" customWidth="1"/>
    <col min="10506" max="10506" width="11.33203125" style="182" customWidth="1"/>
    <col min="10507" max="10507" width="10.33203125" style="182" customWidth="1"/>
    <col min="10508" max="10509" width="9.6640625" style="182" bestFit="1" customWidth="1"/>
    <col min="10510" max="10510" width="11.33203125" style="182" customWidth="1"/>
    <col min="10511" max="10511" width="9.6640625" style="182" customWidth="1"/>
    <col min="10512" max="10512" width="12.33203125" style="182" customWidth="1"/>
    <col min="10513" max="10513" width="9.5546875" style="182" customWidth="1"/>
    <col min="10514" max="10514" width="8.88671875" style="182" customWidth="1"/>
    <col min="10515" max="10752" width="9.109375" style="182"/>
    <col min="10753" max="10753" width="20.109375" style="182" bestFit="1" customWidth="1"/>
    <col min="10754" max="10754" width="11" style="182" customWidth="1"/>
    <col min="10755" max="10755" width="12.33203125" style="182" customWidth="1"/>
    <col min="10756" max="10756" width="12.109375" style="182" customWidth="1"/>
    <col min="10757" max="10757" width="9.6640625" style="182" customWidth="1"/>
    <col min="10758" max="10758" width="12.6640625" style="182" customWidth="1"/>
    <col min="10759" max="10759" width="12.5546875" style="182" customWidth="1"/>
    <col min="10760" max="10760" width="11.33203125" style="182" customWidth="1"/>
    <col min="10761" max="10761" width="8.6640625" style="182" customWidth="1"/>
    <col min="10762" max="10762" width="11.33203125" style="182" customWidth="1"/>
    <col min="10763" max="10763" width="10.33203125" style="182" customWidth="1"/>
    <col min="10764" max="10765" width="9.6640625" style="182" bestFit="1" customWidth="1"/>
    <col min="10766" max="10766" width="11.33203125" style="182" customWidth="1"/>
    <col min="10767" max="10767" width="9.6640625" style="182" customWidth="1"/>
    <col min="10768" max="10768" width="12.33203125" style="182" customWidth="1"/>
    <col min="10769" max="10769" width="9.5546875" style="182" customWidth="1"/>
    <col min="10770" max="10770" width="8.88671875" style="182" customWidth="1"/>
    <col min="10771" max="11008" width="9.109375" style="182"/>
    <col min="11009" max="11009" width="20.109375" style="182" bestFit="1" customWidth="1"/>
    <col min="11010" max="11010" width="11" style="182" customWidth="1"/>
    <col min="11011" max="11011" width="12.33203125" style="182" customWidth="1"/>
    <col min="11012" max="11012" width="12.109375" style="182" customWidth="1"/>
    <col min="11013" max="11013" width="9.6640625" style="182" customWidth="1"/>
    <col min="11014" max="11014" width="12.6640625" style="182" customWidth="1"/>
    <col min="11015" max="11015" width="12.5546875" style="182" customWidth="1"/>
    <col min="11016" max="11016" width="11.33203125" style="182" customWidth="1"/>
    <col min="11017" max="11017" width="8.6640625" style="182" customWidth="1"/>
    <col min="11018" max="11018" width="11.33203125" style="182" customWidth="1"/>
    <col min="11019" max="11019" width="10.33203125" style="182" customWidth="1"/>
    <col min="11020" max="11021" width="9.6640625" style="182" bestFit="1" customWidth="1"/>
    <col min="11022" max="11022" width="11.33203125" style="182" customWidth="1"/>
    <col min="11023" max="11023" width="9.6640625" style="182" customWidth="1"/>
    <col min="11024" max="11024" width="12.33203125" style="182" customWidth="1"/>
    <col min="11025" max="11025" width="9.5546875" style="182" customWidth="1"/>
    <col min="11026" max="11026" width="8.88671875" style="182" customWidth="1"/>
    <col min="11027" max="11264" width="9.109375" style="182"/>
    <col min="11265" max="11265" width="20.109375" style="182" bestFit="1" customWidth="1"/>
    <col min="11266" max="11266" width="11" style="182" customWidth="1"/>
    <col min="11267" max="11267" width="12.33203125" style="182" customWidth="1"/>
    <col min="11268" max="11268" width="12.109375" style="182" customWidth="1"/>
    <col min="11269" max="11269" width="9.6640625" style="182" customWidth="1"/>
    <col min="11270" max="11270" width="12.6640625" style="182" customWidth="1"/>
    <col min="11271" max="11271" width="12.5546875" style="182" customWidth="1"/>
    <col min="11272" max="11272" width="11.33203125" style="182" customWidth="1"/>
    <col min="11273" max="11273" width="8.6640625" style="182" customWidth="1"/>
    <col min="11274" max="11274" width="11.33203125" style="182" customWidth="1"/>
    <col min="11275" max="11275" width="10.33203125" style="182" customWidth="1"/>
    <col min="11276" max="11277" width="9.6640625" style="182" bestFit="1" customWidth="1"/>
    <col min="11278" max="11278" width="11.33203125" style="182" customWidth="1"/>
    <col min="11279" max="11279" width="9.6640625" style="182" customWidth="1"/>
    <col min="11280" max="11280" width="12.33203125" style="182" customWidth="1"/>
    <col min="11281" max="11281" width="9.5546875" style="182" customWidth="1"/>
    <col min="11282" max="11282" width="8.88671875" style="182" customWidth="1"/>
    <col min="11283" max="11520" width="9.109375" style="182"/>
    <col min="11521" max="11521" width="20.109375" style="182" bestFit="1" customWidth="1"/>
    <col min="11522" max="11522" width="11" style="182" customWidth="1"/>
    <col min="11523" max="11523" width="12.33203125" style="182" customWidth="1"/>
    <col min="11524" max="11524" width="12.109375" style="182" customWidth="1"/>
    <col min="11525" max="11525" width="9.6640625" style="182" customWidth="1"/>
    <col min="11526" max="11526" width="12.6640625" style="182" customWidth="1"/>
    <col min="11527" max="11527" width="12.5546875" style="182" customWidth="1"/>
    <col min="11528" max="11528" width="11.33203125" style="182" customWidth="1"/>
    <col min="11529" max="11529" width="8.6640625" style="182" customWidth="1"/>
    <col min="11530" max="11530" width="11.33203125" style="182" customWidth="1"/>
    <col min="11531" max="11531" width="10.33203125" style="182" customWidth="1"/>
    <col min="11532" max="11533" width="9.6640625" style="182" bestFit="1" customWidth="1"/>
    <col min="11534" max="11534" width="11.33203125" style="182" customWidth="1"/>
    <col min="11535" max="11535" width="9.6640625" style="182" customWidth="1"/>
    <col min="11536" max="11536" width="12.33203125" style="182" customWidth="1"/>
    <col min="11537" max="11537" width="9.5546875" style="182" customWidth="1"/>
    <col min="11538" max="11538" width="8.88671875" style="182" customWidth="1"/>
    <col min="11539" max="11776" width="9.109375" style="182"/>
    <col min="11777" max="11777" width="20.109375" style="182" bestFit="1" customWidth="1"/>
    <col min="11778" max="11778" width="11" style="182" customWidth="1"/>
    <col min="11779" max="11779" width="12.33203125" style="182" customWidth="1"/>
    <col min="11780" max="11780" width="12.109375" style="182" customWidth="1"/>
    <col min="11781" max="11781" width="9.6640625" style="182" customWidth="1"/>
    <col min="11782" max="11782" width="12.6640625" style="182" customWidth="1"/>
    <col min="11783" max="11783" width="12.5546875" style="182" customWidth="1"/>
    <col min="11784" max="11784" width="11.33203125" style="182" customWidth="1"/>
    <col min="11785" max="11785" width="8.6640625" style="182" customWidth="1"/>
    <col min="11786" max="11786" width="11.33203125" style="182" customWidth="1"/>
    <col min="11787" max="11787" width="10.33203125" style="182" customWidth="1"/>
    <col min="11788" max="11789" width="9.6640625" style="182" bestFit="1" customWidth="1"/>
    <col min="11790" max="11790" width="11.33203125" style="182" customWidth="1"/>
    <col min="11791" max="11791" width="9.6640625" style="182" customWidth="1"/>
    <col min="11792" max="11792" width="12.33203125" style="182" customWidth="1"/>
    <col min="11793" max="11793" width="9.5546875" style="182" customWidth="1"/>
    <col min="11794" max="11794" width="8.88671875" style="182" customWidth="1"/>
    <col min="11795" max="12032" width="9.109375" style="182"/>
    <col min="12033" max="12033" width="20.109375" style="182" bestFit="1" customWidth="1"/>
    <col min="12034" max="12034" width="11" style="182" customWidth="1"/>
    <col min="12035" max="12035" width="12.33203125" style="182" customWidth="1"/>
    <col min="12036" max="12036" width="12.109375" style="182" customWidth="1"/>
    <col min="12037" max="12037" width="9.6640625" style="182" customWidth="1"/>
    <col min="12038" max="12038" width="12.6640625" style="182" customWidth="1"/>
    <col min="12039" max="12039" width="12.5546875" style="182" customWidth="1"/>
    <col min="12040" max="12040" width="11.33203125" style="182" customWidth="1"/>
    <col min="12041" max="12041" width="8.6640625" style="182" customWidth="1"/>
    <col min="12042" max="12042" width="11.33203125" style="182" customWidth="1"/>
    <col min="12043" max="12043" width="10.33203125" style="182" customWidth="1"/>
    <col min="12044" max="12045" width="9.6640625" style="182" bestFit="1" customWidth="1"/>
    <col min="12046" max="12046" width="11.33203125" style="182" customWidth="1"/>
    <col min="12047" max="12047" width="9.6640625" style="182" customWidth="1"/>
    <col min="12048" max="12048" width="12.33203125" style="182" customWidth="1"/>
    <col min="12049" max="12049" width="9.5546875" style="182" customWidth="1"/>
    <col min="12050" max="12050" width="8.88671875" style="182" customWidth="1"/>
    <col min="12051" max="12288" width="9.109375" style="182"/>
    <col min="12289" max="12289" width="20.109375" style="182" bestFit="1" customWidth="1"/>
    <col min="12290" max="12290" width="11" style="182" customWidth="1"/>
    <col min="12291" max="12291" width="12.33203125" style="182" customWidth="1"/>
    <col min="12292" max="12292" width="12.109375" style="182" customWidth="1"/>
    <col min="12293" max="12293" width="9.6640625" style="182" customWidth="1"/>
    <col min="12294" max="12294" width="12.6640625" style="182" customWidth="1"/>
    <col min="12295" max="12295" width="12.5546875" style="182" customWidth="1"/>
    <col min="12296" max="12296" width="11.33203125" style="182" customWidth="1"/>
    <col min="12297" max="12297" width="8.6640625" style="182" customWidth="1"/>
    <col min="12298" max="12298" width="11.33203125" style="182" customWidth="1"/>
    <col min="12299" max="12299" width="10.33203125" style="182" customWidth="1"/>
    <col min="12300" max="12301" width="9.6640625" style="182" bestFit="1" customWidth="1"/>
    <col min="12302" max="12302" width="11.33203125" style="182" customWidth="1"/>
    <col min="12303" max="12303" width="9.6640625" style="182" customWidth="1"/>
    <col min="12304" max="12304" width="12.33203125" style="182" customWidth="1"/>
    <col min="12305" max="12305" width="9.5546875" style="182" customWidth="1"/>
    <col min="12306" max="12306" width="8.88671875" style="182" customWidth="1"/>
    <col min="12307" max="12544" width="9.109375" style="182"/>
    <col min="12545" max="12545" width="20.109375" style="182" bestFit="1" customWidth="1"/>
    <col min="12546" max="12546" width="11" style="182" customWidth="1"/>
    <col min="12547" max="12547" width="12.33203125" style="182" customWidth="1"/>
    <col min="12548" max="12548" width="12.109375" style="182" customWidth="1"/>
    <col min="12549" max="12549" width="9.6640625" style="182" customWidth="1"/>
    <col min="12550" max="12550" width="12.6640625" style="182" customWidth="1"/>
    <col min="12551" max="12551" width="12.5546875" style="182" customWidth="1"/>
    <col min="12552" max="12552" width="11.33203125" style="182" customWidth="1"/>
    <col min="12553" max="12553" width="8.6640625" style="182" customWidth="1"/>
    <col min="12554" max="12554" width="11.33203125" style="182" customWidth="1"/>
    <col min="12555" max="12555" width="10.33203125" style="182" customWidth="1"/>
    <col min="12556" max="12557" width="9.6640625" style="182" bestFit="1" customWidth="1"/>
    <col min="12558" max="12558" width="11.33203125" style="182" customWidth="1"/>
    <col min="12559" max="12559" width="9.6640625" style="182" customWidth="1"/>
    <col min="12560" max="12560" width="12.33203125" style="182" customWidth="1"/>
    <col min="12561" max="12561" width="9.5546875" style="182" customWidth="1"/>
    <col min="12562" max="12562" width="8.88671875" style="182" customWidth="1"/>
    <col min="12563" max="12800" width="9.109375" style="182"/>
    <col min="12801" max="12801" width="20.109375" style="182" bestFit="1" customWidth="1"/>
    <col min="12802" max="12802" width="11" style="182" customWidth="1"/>
    <col min="12803" max="12803" width="12.33203125" style="182" customWidth="1"/>
    <col min="12804" max="12804" width="12.109375" style="182" customWidth="1"/>
    <col min="12805" max="12805" width="9.6640625" style="182" customWidth="1"/>
    <col min="12806" max="12806" width="12.6640625" style="182" customWidth="1"/>
    <col min="12807" max="12807" width="12.5546875" style="182" customWidth="1"/>
    <col min="12808" max="12808" width="11.33203125" style="182" customWidth="1"/>
    <col min="12809" max="12809" width="8.6640625" style="182" customWidth="1"/>
    <col min="12810" max="12810" width="11.33203125" style="182" customWidth="1"/>
    <col min="12811" max="12811" width="10.33203125" style="182" customWidth="1"/>
    <col min="12812" max="12813" width="9.6640625" style="182" bestFit="1" customWidth="1"/>
    <col min="12814" max="12814" width="11.33203125" style="182" customWidth="1"/>
    <col min="12815" max="12815" width="9.6640625" style="182" customWidth="1"/>
    <col min="12816" max="12816" width="12.33203125" style="182" customWidth="1"/>
    <col min="12817" max="12817" width="9.5546875" style="182" customWidth="1"/>
    <col min="12818" max="12818" width="8.88671875" style="182" customWidth="1"/>
    <col min="12819" max="13056" width="9.109375" style="182"/>
    <col min="13057" max="13057" width="20.109375" style="182" bestFit="1" customWidth="1"/>
    <col min="13058" max="13058" width="11" style="182" customWidth="1"/>
    <col min="13059" max="13059" width="12.33203125" style="182" customWidth="1"/>
    <col min="13060" max="13060" width="12.109375" style="182" customWidth="1"/>
    <col min="13061" max="13061" width="9.6640625" style="182" customWidth="1"/>
    <col min="13062" max="13062" width="12.6640625" style="182" customWidth="1"/>
    <col min="13063" max="13063" width="12.5546875" style="182" customWidth="1"/>
    <col min="13064" max="13064" width="11.33203125" style="182" customWidth="1"/>
    <col min="13065" max="13065" width="8.6640625" style="182" customWidth="1"/>
    <col min="13066" max="13066" width="11.33203125" style="182" customWidth="1"/>
    <col min="13067" max="13067" width="10.33203125" style="182" customWidth="1"/>
    <col min="13068" max="13069" width="9.6640625" style="182" bestFit="1" customWidth="1"/>
    <col min="13070" max="13070" width="11.33203125" style="182" customWidth="1"/>
    <col min="13071" max="13071" width="9.6640625" style="182" customWidth="1"/>
    <col min="13072" max="13072" width="12.33203125" style="182" customWidth="1"/>
    <col min="13073" max="13073" width="9.5546875" style="182" customWidth="1"/>
    <col min="13074" max="13074" width="8.88671875" style="182" customWidth="1"/>
    <col min="13075" max="13312" width="9.109375" style="182"/>
    <col min="13313" max="13313" width="20.109375" style="182" bestFit="1" customWidth="1"/>
    <col min="13314" max="13314" width="11" style="182" customWidth="1"/>
    <col min="13315" max="13315" width="12.33203125" style="182" customWidth="1"/>
    <col min="13316" max="13316" width="12.109375" style="182" customWidth="1"/>
    <col min="13317" max="13317" width="9.6640625" style="182" customWidth="1"/>
    <col min="13318" max="13318" width="12.6640625" style="182" customWidth="1"/>
    <col min="13319" max="13319" width="12.5546875" style="182" customWidth="1"/>
    <col min="13320" max="13320" width="11.33203125" style="182" customWidth="1"/>
    <col min="13321" max="13321" width="8.6640625" style="182" customWidth="1"/>
    <col min="13322" max="13322" width="11.33203125" style="182" customWidth="1"/>
    <col min="13323" max="13323" width="10.33203125" style="182" customWidth="1"/>
    <col min="13324" max="13325" width="9.6640625" style="182" bestFit="1" customWidth="1"/>
    <col min="13326" max="13326" width="11.33203125" style="182" customWidth="1"/>
    <col min="13327" max="13327" width="9.6640625" style="182" customWidth="1"/>
    <col min="13328" max="13328" width="12.33203125" style="182" customWidth="1"/>
    <col min="13329" max="13329" width="9.5546875" style="182" customWidth="1"/>
    <col min="13330" max="13330" width="8.88671875" style="182" customWidth="1"/>
    <col min="13331" max="13568" width="9.109375" style="182"/>
    <col min="13569" max="13569" width="20.109375" style="182" bestFit="1" customWidth="1"/>
    <col min="13570" max="13570" width="11" style="182" customWidth="1"/>
    <col min="13571" max="13571" width="12.33203125" style="182" customWidth="1"/>
    <col min="13572" max="13572" width="12.109375" style="182" customWidth="1"/>
    <col min="13573" max="13573" width="9.6640625" style="182" customWidth="1"/>
    <col min="13574" max="13574" width="12.6640625" style="182" customWidth="1"/>
    <col min="13575" max="13575" width="12.5546875" style="182" customWidth="1"/>
    <col min="13576" max="13576" width="11.33203125" style="182" customWidth="1"/>
    <col min="13577" max="13577" width="8.6640625" style="182" customWidth="1"/>
    <col min="13578" max="13578" width="11.33203125" style="182" customWidth="1"/>
    <col min="13579" max="13579" width="10.33203125" style="182" customWidth="1"/>
    <col min="13580" max="13581" width="9.6640625" style="182" bestFit="1" customWidth="1"/>
    <col min="13582" max="13582" width="11.33203125" style="182" customWidth="1"/>
    <col min="13583" max="13583" width="9.6640625" style="182" customWidth="1"/>
    <col min="13584" max="13584" width="12.33203125" style="182" customWidth="1"/>
    <col min="13585" max="13585" width="9.5546875" style="182" customWidth="1"/>
    <col min="13586" max="13586" width="8.88671875" style="182" customWidth="1"/>
    <col min="13587" max="13824" width="9.109375" style="182"/>
    <col min="13825" max="13825" width="20.109375" style="182" bestFit="1" customWidth="1"/>
    <col min="13826" max="13826" width="11" style="182" customWidth="1"/>
    <col min="13827" max="13827" width="12.33203125" style="182" customWidth="1"/>
    <col min="13828" max="13828" width="12.109375" style="182" customWidth="1"/>
    <col min="13829" max="13829" width="9.6640625" style="182" customWidth="1"/>
    <col min="13830" max="13830" width="12.6640625" style="182" customWidth="1"/>
    <col min="13831" max="13831" width="12.5546875" style="182" customWidth="1"/>
    <col min="13832" max="13832" width="11.33203125" style="182" customWidth="1"/>
    <col min="13833" max="13833" width="8.6640625" style="182" customWidth="1"/>
    <col min="13834" max="13834" width="11.33203125" style="182" customWidth="1"/>
    <col min="13835" max="13835" width="10.33203125" style="182" customWidth="1"/>
    <col min="13836" max="13837" width="9.6640625" style="182" bestFit="1" customWidth="1"/>
    <col min="13838" max="13838" width="11.33203125" style="182" customWidth="1"/>
    <col min="13839" max="13839" width="9.6640625" style="182" customWidth="1"/>
    <col min="13840" max="13840" width="12.33203125" style="182" customWidth="1"/>
    <col min="13841" max="13841" width="9.5546875" style="182" customWidth="1"/>
    <col min="13842" max="13842" width="8.88671875" style="182" customWidth="1"/>
    <col min="13843" max="14080" width="9.109375" style="182"/>
    <col min="14081" max="14081" width="20.109375" style="182" bestFit="1" customWidth="1"/>
    <col min="14082" max="14082" width="11" style="182" customWidth="1"/>
    <col min="14083" max="14083" width="12.33203125" style="182" customWidth="1"/>
    <col min="14084" max="14084" width="12.109375" style="182" customWidth="1"/>
    <col min="14085" max="14085" width="9.6640625" style="182" customWidth="1"/>
    <col min="14086" max="14086" width="12.6640625" style="182" customWidth="1"/>
    <col min="14087" max="14087" width="12.5546875" style="182" customWidth="1"/>
    <col min="14088" max="14088" width="11.33203125" style="182" customWidth="1"/>
    <col min="14089" max="14089" width="8.6640625" style="182" customWidth="1"/>
    <col min="14090" max="14090" width="11.33203125" style="182" customWidth="1"/>
    <col min="14091" max="14091" width="10.33203125" style="182" customWidth="1"/>
    <col min="14092" max="14093" width="9.6640625" style="182" bestFit="1" customWidth="1"/>
    <col min="14094" max="14094" width="11.33203125" style="182" customWidth="1"/>
    <col min="14095" max="14095" width="9.6640625" style="182" customWidth="1"/>
    <col min="14096" max="14096" width="12.33203125" style="182" customWidth="1"/>
    <col min="14097" max="14097" width="9.5546875" style="182" customWidth="1"/>
    <col min="14098" max="14098" width="8.88671875" style="182" customWidth="1"/>
    <col min="14099" max="14336" width="9.109375" style="182"/>
    <col min="14337" max="14337" width="20.109375" style="182" bestFit="1" customWidth="1"/>
    <col min="14338" max="14338" width="11" style="182" customWidth="1"/>
    <col min="14339" max="14339" width="12.33203125" style="182" customWidth="1"/>
    <col min="14340" max="14340" width="12.109375" style="182" customWidth="1"/>
    <col min="14341" max="14341" width="9.6640625" style="182" customWidth="1"/>
    <col min="14342" max="14342" width="12.6640625" style="182" customWidth="1"/>
    <col min="14343" max="14343" width="12.5546875" style="182" customWidth="1"/>
    <col min="14344" max="14344" width="11.33203125" style="182" customWidth="1"/>
    <col min="14345" max="14345" width="8.6640625" style="182" customWidth="1"/>
    <col min="14346" max="14346" width="11.33203125" style="182" customWidth="1"/>
    <col min="14347" max="14347" width="10.33203125" style="182" customWidth="1"/>
    <col min="14348" max="14349" width="9.6640625" style="182" bestFit="1" customWidth="1"/>
    <col min="14350" max="14350" width="11.33203125" style="182" customWidth="1"/>
    <col min="14351" max="14351" width="9.6640625" style="182" customWidth="1"/>
    <col min="14352" max="14352" width="12.33203125" style="182" customWidth="1"/>
    <col min="14353" max="14353" width="9.5546875" style="182" customWidth="1"/>
    <col min="14354" max="14354" width="8.88671875" style="182" customWidth="1"/>
    <col min="14355" max="14592" width="9.109375" style="182"/>
    <col min="14593" max="14593" width="20.109375" style="182" bestFit="1" customWidth="1"/>
    <col min="14594" max="14594" width="11" style="182" customWidth="1"/>
    <col min="14595" max="14595" width="12.33203125" style="182" customWidth="1"/>
    <col min="14596" max="14596" width="12.109375" style="182" customWidth="1"/>
    <col min="14597" max="14597" width="9.6640625" style="182" customWidth="1"/>
    <col min="14598" max="14598" width="12.6640625" style="182" customWidth="1"/>
    <col min="14599" max="14599" width="12.5546875" style="182" customWidth="1"/>
    <col min="14600" max="14600" width="11.33203125" style="182" customWidth="1"/>
    <col min="14601" max="14601" width="8.6640625" style="182" customWidth="1"/>
    <col min="14602" max="14602" width="11.33203125" style="182" customWidth="1"/>
    <col min="14603" max="14603" width="10.33203125" style="182" customWidth="1"/>
    <col min="14604" max="14605" width="9.6640625" style="182" bestFit="1" customWidth="1"/>
    <col min="14606" max="14606" width="11.33203125" style="182" customWidth="1"/>
    <col min="14607" max="14607" width="9.6640625" style="182" customWidth="1"/>
    <col min="14608" max="14608" width="12.33203125" style="182" customWidth="1"/>
    <col min="14609" max="14609" width="9.5546875" style="182" customWidth="1"/>
    <col min="14610" max="14610" width="8.88671875" style="182" customWidth="1"/>
    <col min="14611" max="14848" width="9.109375" style="182"/>
    <col min="14849" max="14849" width="20.109375" style="182" bestFit="1" customWidth="1"/>
    <col min="14850" max="14850" width="11" style="182" customWidth="1"/>
    <col min="14851" max="14851" width="12.33203125" style="182" customWidth="1"/>
    <col min="14852" max="14852" width="12.109375" style="182" customWidth="1"/>
    <col min="14853" max="14853" width="9.6640625" style="182" customWidth="1"/>
    <col min="14854" max="14854" width="12.6640625" style="182" customWidth="1"/>
    <col min="14855" max="14855" width="12.5546875" style="182" customWidth="1"/>
    <col min="14856" max="14856" width="11.33203125" style="182" customWidth="1"/>
    <col min="14857" max="14857" width="8.6640625" style="182" customWidth="1"/>
    <col min="14858" max="14858" width="11.33203125" style="182" customWidth="1"/>
    <col min="14859" max="14859" width="10.33203125" style="182" customWidth="1"/>
    <col min="14860" max="14861" width="9.6640625" style="182" bestFit="1" customWidth="1"/>
    <col min="14862" max="14862" width="11.33203125" style="182" customWidth="1"/>
    <col min="14863" max="14863" width="9.6640625" style="182" customWidth="1"/>
    <col min="14864" max="14864" width="12.33203125" style="182" customWidth="1"/>
    <col min="14865" max="14865" width="9.5546875" style="182" customWidth="1"/>
    <col min="14866" max="14866" width="8.88671875" style="182" customWidth="1"/>
    <col min="14867" max="15104" width="9.109375" style="182"/>
    <col min="15105" max="15105" width="20.109375" style="182" bestFit="1" customWidth="1"/>
    <col min="15106" max="15106" width="11" style="182" customWidth="1"/>
    <col min="15107" max="15107" width="12.33203125" style="182" customWidth="1"/>
    <col min="15108" max="15108" width="12.109375" style="182" customWidth="1"/>
    <col min="15109" max="15109" width="9.6640625" style="182" customWidth="1"/>
    <col min="15110" max="15110" width="12.6640625" style="182" customWidth="1"/>
    <col min="15111" max="15111" width="12.5546875" style="182" customWidth="1"/>
    <col min="15112" max="15112" width="11.33203125" style="182" customWidth="1"/>
    <col min="15113" max="15113" width="8.6640625" style="182" customWidth="1"/>
    <col min="15114" max="15114" width="11.33203125" style="182" customWidth="1"/>
    <col min="15115" max="15115" width="10.33203125" style="182" customWidth="1"/>
    <col min="15116" max="15117" width="9.6640625" style="182" bestFit="1" customWidth="1"/>
    <col min="15118" max="15118" width="11.33203125" style="182" customWidth="1"/>
    <col min="15119" max="15119" width="9.6640625" style="182" customWidth="1"/>
    <col min="15120" max="15120" width="12.33203125" style="182" customWidth="1"/>
    <col min="15121" max="15121" width="9.5546875" style="182" customWidth="1"/>
    <col min="15122" max="15122" width="8.88671875" style="182" customWidth="1"/>
    <col min="15123" max="15360" width="9.109375" style="182"/>
    <col min="15361" max="15361" width="20.109375" style="182" bestFit="1" customWidth="1"/>
    <col min="15362" max="15362" width="11" style="182" customWidth="1"/>
    <col min="15363" max="15363" width="12.33203125" style="182" customWidth="1"/>
    <col min="15364" max="15364" width="12.109375" style="182" customWidth="1"/>
    <col min="15365" max="15365" width="9.6640625" style="182" customWidth="1"/>
    <col min="15366" max="15366" width="12.6640625" style="182" customWidth="1"/>
    <col min="15367" max="15367" width="12.5546875" style="182" customWidth="1"/>
    <col min="15368" max="15368" width="11.33203125" style="182" customWidth="1"/>
    <col min="15369" max="15369" width="8.6640625" style="182" customWidth="1"/>
    <col min="15370" max="15370" width="11.33203125" style="182" customWidth="1"/>
    <col min="15371" max="15371" width="10.33203125" style="182" customWidth="1"/>
    <col min="15372" max="15373" width="9.6640625" style="182" bestFit="1" customWidth="1"/>
    <col min="15374" max="15374" width="11.33203125" style="182" customWidth="1"/>
    <col min="15375" max="15375" width="9.6640625" style="182" customWidth="1"/>
    <col min="15376" max="15376" width="12.33203125" style="182" customWidth="1"/>
    <col min="15377" max="15377" width="9.5546875" style="182" customWidth="1"/>
    <col min="15378" max="15378" width="8.88671875" style="182" customWidth="1"/>
    <col min="15379" max="15616" width="9.109375" style="182"/>
    <col min="15617" max="15617" width="20.109375" style="182" bestFit="1" customWidth="1"/>
    <col min="15618" max="15618" width="11" style="182" customWidth="1"/>
    <col min="15619" max="15619" width="12.33203125" style="182" customWidth="1"/>
    <col min="15620" max="15620" width="12.109375" style="182" customWidth="1"/>
    <col min="15621" max="15621" width="9.6640625" style="182" customWidth="1"/>
    <col min="15622" max="15622" width="12.6640625" style="182" customWidth="1"/>
    <col min="15623" max="15623" width="12.5546875" style="182" customWidth="1"/>
    <col min="15624" max="15624" width="11.33203125" style="182" customWidth="1"/>
    <col min="15625" max="15625" width="8.6640625" style="182" customWidth="1"/>
    <col min="15626" max="15626" width="11.33203125" style="182" customWidth="1"/>
    <col min="15627" max="15627" width="10.33203125" style="182" customWidth="1"/>
    <col min="15628" max="15629" width="9.6640625" style="182" bestFit="1" customWidth="1"/>
    <col min="15630" max="15630" width="11.33203125" style="182" customWidth="1"/>
    <col min="15631" max="15631" width="9.6640625" style="182" customWidth="1"/>
    <col min="15632" max="15632" width="12.33203125" style="182" customWidth="1"/>
    <col min="15633" max="15633" width="9.5546875" style="182" customWidth="1"/>
    <col min="15634" max="15634" width="8.88671875" style="182" customWidth="1"/>
    <col min="15635" max="15872" width="9.109375" style="182"/>
    <col min="15873" max="15873" width="20.109375" style="182" bestFit="1" customWidth="1"/>
    <col min="15874" max="15874" width="11" style="182" customWidth="1"/>
    <col min="15875" max="15875" width="12.33203125" style="182" customWidth="1"/>
    <col min="15876" max="15876" width="12.109375" style="182" customWidth="1"/>
    <col min="15877" max="15877" width="9.6640625" style="182" customWidth="1"/>
    <col min="15878" max="15878" width="12.6640625" style="182" customWidth="1"/>
    <col min="15879" max="15879" width="12.5546875" style="182" customWidth="1"/>
    <col min="15880" max="15880" width="11.33203125" style="182" customWidth="1"/>
    <col min="15881" max="15881" width="8.6640625" style="182" customWidth="1"/>
    <col min="15882" max="15882" width="11.33203125" style="182" customWidth="1"/>
    <col min="15883" max="15883" width="10.33203125" style="182" customWidth="1"/>
    <col min="15884" max="15885" width="9.6640625" style="182" bestFit="1" customWidth="1"/>
    <col min="15886" max="15886" width="11.33203125" style="182" customWidth="1"/>
    <col min="15887" max="15887" width="9.6640625" style="182" customWidth="1"/>
    <col min="15888" max="15888" width="12.33203125" style="182" customWidth="1"/>
    <col min="15889" max="15889" width="9.5546875" style="182" customWidth="1"/>
    <col min="15890" max="15890" width="8.88671875" style="182" customWidth="1"/>
    <col min="15891" max="16128" width="9.109375" style="182"/>
    <col min="16129" max="16129" width="20.109375" style="182" bestFit="1" customWidth="1"/>
    <col min="16130" max="16130" width="11" style="182" customWidth="1"/>
    <col min="16131" max="16131" width="12.33203125" style="182" customWidth="1"/>
    <col min="16132" max="16132" width="12.109375" style="182" customWidth="1"/>
    <col min="16133" max="16133" width="9.6640625" style="182" customWidth="1"/>
    <col min="16134" max="16134" width="12.6640625" style="182" customWidth="1"/>
    <col min="16135" max="16135" width="12.5546875" style="182" customWidth="1"/>
    <col min="16136" max="16136" width="11.33203125" style="182" customWidth="1"/>
    <col min="16137" max="16137" width="8.6640625" style="182" customWidth="1"/>
    <col min="16138" max="16138" width="11.33203125" style="182" customWidth="1"/>
    <col min="16139" max="16139" width="10.33203125" style="182" customWidth="1"/>
    <col min="16140" max="16141" width="9.6640625" style="182" bestFit="1" customWidth="1"/>
    <col min="16142" max="16142" width="11.33203125" style="182" customWidth="1"/>
    <col min="16143" max="16143" width="9.6640625" style="182" customWidth="1"/>
    <col min="16144" max="16144" width="12.33203125" style="182" customWidth="1"/>
    <col min="16145" max="16145" width="9.5546875" style="182" customWidth="1"/>
    <col min="16146" max="16146" width="8.88671875" style="182" customWidth="1"/>
    <col min="16147" max="16384" width="9.109375" style="182"/>
  </cols>
  <sheetData>
    <row r="1" spans="1:18" s="197" customFormat="1" ht="43.2" x14ac:dyDescent="0.25">
      <c r="A1" s="352" t="s">
        <v>245</v>
      </c>
      <c r="B1" s="353" t="str">
        <f>'Systems - Revenue'!B1</f>
        <v>2015 Population</v>
      </c>
      <c r="C1" s="353" t="s">
        <v>332</v>
      </c>
      <c r="D1" s="353" t="s">
        <v>333</v>
      </c>
      <c r="E1" s="353" t="s">
        <v>307</v>
      </c>
      <c r="F1" s="353" t="s">
        <v>334</v>
      </c>
      <c r="G1" s="353" t="s">
        <v>335</v>
      </c>
      <c r="H1" s="353" t="s">
        <v>336</v>
      </c>
      <c r="I1" s="353" t="s">
        <v>337</v>
      </c>
      <c r="J1" s="353" t="s">
        <v>338</v>
      </c>
      <c r="K1" s="353" t="s">
        <v>339</v>
      </c>
      <c r="L1" s="353" t="s">
        <v>340</v>
      </c>
      <c r="M1" s="353" t="s">
        <v>341</v>
      </c>
      <c r="N1" s="353" t="s">
        <v>342</v>
      </c>
      <c r="O1" s="353" t="s">
        <v>343</v>
      </c>
      <c r="P1" s="353" t="s">
        <v>327</v>
      </c>
      <c r="Q1" s="353" t="s">
        <v>344</v>
      </c>
      <c r="R1" s="354" t="s">
        <v>345</v>
      </c>
    </row>
    <row r="2" spans="1:18" ht="14.4" x14ac:dyDescent="0.3">
      <c r="A2" s="202" t="s">
        <v>329</v>
      </c>
      <c r="B2" s="203">
        <f>'Systems - Revenue'!B2</f>
        <v>190599</v>
      </c>
      <c r="C2" s="218">
        <v>1823651</v>
      </c>
      <c r="D2" s="218">
        <v>963781</v>
      </c>
      <c r="E2" s="218">
        <v>43674</v>
      </c>
      <c r="F2" s="218">
        <v>217969</v>
      </c>
      <c r="G2" s="218">
        <v>70588</v>
      </c>
      <c r="H2" s="218">
        <v>221506</v>
      </c>
      <c r="I2" s="218">
        <v>7563</v>
      </c>
      <c r="J2" s="206">
        <v>290599</v>
      </c>
      <c r="K2" s="206">
        <v>2552</v>
      </c>
      <c r="L2" s="206">
        <v>112578</v>
      </c>
      <c r="M2" s="218">
        <v>60365</v>
      </c>
      <c r="N2" s="218">
        <v>99354</v>
      </c>
      <c r="O2" s="218">
        <v>127217</v>
      </c>
      <c r="P2" s="218">
        <f t="shared" ref="P2:P8" si="0">SUM(C2:O2)</f>
        <v>4041397</v>
      </c>
      <c r="Q2" s="205">
        <f t="shared" ref="Q2:Q9" si="1">(P2-N2)/B2</f>
        <v>20.682390778545532</v>
      </c>
      <c r="R2" s="219">
        <f>D2/B2</f>
        <v>5.0565900135887389</v>
      </c>
    </row>
    <row r="3" spans="1:18" ht="14.4" x14ac:dyDescent="0.3">
      <c r="A3" s="202" t="s">
        <v>5</v>
      </c>
      <c r="B3" s="203">
        <f>'Systems - Revenue'!B3</f>
        <v>290263</v>
      </c>
      <c r="C3" s="218">
        <v>1778588</v>
      </c>
      <c r="D3" s="218">
        <v>1029323</v>
      </c>
      <c r="E3" s="218">
        <v>60170</v>
      </c>
      <c r="F3" s="218">
        <v>329255</v>
      </c>
      <c r="G3" s="218">
        <v>151267</v>
      </c>
      <c r="H3" s="218">
        <v>588888</v>
      </c>
      <c r="I3" s="218">
        <v>0</v>
      </c>
      <c r="J3" s="206">
        <v>195499</v>
      </c>
      <c r="K3" s="206">
        <v>0</v>
      </c>
      <c r="L3" s="206">
        <v>65366</v>
      </c>
      <c r="M3" s="218">
        <v>87353</v>
      </c>
      <c r="N3" s="218">
        <v>115556</v>
      </c>
      <c r="O3" s="218">
        <v>0</v>
      </c>
      <c r="P3" s="218">
        <f t="shared" si="0"/>
        <v>4401265</v>
      </c>
      <c r="Q3" s="205">
        <f t="shared" si="1"/>
        <v>14.764916644560278</v>
      </c>
      <c r="R3" s="219">
        <f t="shared" ref="R3:R9" si="2">D3/B3</f>
        <v>3.5461736425241934</v>
      </c>
    </row>
    <row r="4" spans="1:18" ht="14.4" x14ac:dyDescent="0.3">
      <c r="A4" s="202" t="s">
        <v>4</v>
      </c>
      <c r="B4" s="203">
        <f>'Systems - Revenue'!B4</f>
        <v>176236</v>
      </c>
      <c r="C4" s="218">
        <v>1297900</v>
      </c>
      <c r="D4" s="218">
        <v>418597</v>
      </c>
      <c r="E4" s="218">
        <v>47728</v>
      </c>
      <c r="F4" s="218">
        <v>191625</v>
      </c>
      <c r="G4" s="218">
        <v>77555</v>
      </c>
      <c r="H4" s="218">
        <v>263603</v>
      </c>
      <c r="I4" s="218">
        <v>3380</v>
      </c>
      <c r="J4" s="206">
        <v>105004</v>
      </c>
      <c r="K4" s="206">
        <v>0</v>
      </c>
      <c r="L4" s="206">
        <v>72915</v>
      </c>
      <c r="M4" s="218">
        <v>77218</v>
      </c>
      <c r="N4" s="218">
        <v>114108</v>
      </c>
      <c r="O4" s="218">
        <v>0</v>
      </c>
      <c r="P4" s="218">
        <f t="shared" si="0"/>
        <v>2669633</v>
      </c>
      <c r="Q4" s="205">
        <f t="shared" si="1"/>
        <v>14.500584443587009</v>
      </c>
      <c r="R4" s="219">
        <f t="shared" si="2"/>
        <v>2.3752071086497653</v>
      </c>
    </row>
    <row r="5" spans="1:18" ht="14.4" x14ac:dyDescent="0.3">
      <c r="A5" s="202" t="s">
        <v>330</v>
      </c>
      <c r="B5" s="203">
        <f>'Systems - Revenue'!B5</f>
        <v>210092</v>
      </c>
      <c r="C5" s="218">
        <v>1616608</v>
      </c>
      <c r="D5" s="218">
        <v>494684</v>
      </c>
      <c r="E5" s="218">
        <v>26490</v>
      </c>
      <c r="F5" s="218">
        <v>460251</v>
      </c>
      <c r="G5" s="218">
        <v>43965</v>
      </c>
      <c r="H5" s="218">
        <v>428078</v>
      </c>
      <c r="I5" s="218">
        <v>0</v>
      </c>
      <c r="J5" s="206">
        <v>146269</v>
      </c>
      <c r="K5" s="206">
        <v>0</v>
      </c>
      <c r="L5" s="206">
        <v>49753</v>
      </c>
      <c r="M5" s="218">
        <v>135829</v>
      </c>
      <c r="N5" s="218">
        <v>96815</v>
      </c>
      <c r="O5" s="218">
        <v>0</v>
      </c>
      <c r="P5" s="218">
        <f t="shared" si="0"/>
        <v>3498742</v>
      </c>
      <c r="Q5" s="205">
        <f t="shared" si="1"/>
        <v>16.19255849818175</v>
      </c>
      <c r="R5" s="219">
        <f t="shared" si="2"/>
        <v>2.3546065533194982</v>
      </c>
    </row>
    <row r="6" spans="1:18" ht="14.4" x14ac:dyDescent="0.3">
      <c r="A6" s="202" t="s">
        <v>3</v>
      </c>
      <c r="B6" s="203">
        <f>'Systems - Revenue'!B6</f>
        <v>167538</v>
      </c>
      <c r="C6" s="218">
        <v>1080751</v>
      </c>
      <c r="D6" s="218">
        <v>597321</v>
      </c>
      <c r="E6" s="218">
        <v>34093</v>
      </c>
      <c r="F6" s="218">
        <v>100814</v>
      </c>
      <c r="G6" s="218">
        <v>83897</v>
      </c>
      <c r="H6" s="218">
        <v>112467</v>
      </c>
      <c r="I6" s="218">
        <v>0</v>
      </c>
      <c r="J6" s="206">
        <v>189772</v>
      </c>
      <c r="K6" s="206">
        <v>42544</v>
      </c>
      <c r="L6" s="206">
        <v>27104</v>
      </c>
      <c r="M6" s="218">
        <v>45131</v>
      </c>
      <c r="N6" s="218">
        <v>69982</v>
      </c>
      <c r="O6" s="218">
        <v>51859</v>
      </c>
      <c r="P6" s="218">
        <f t="shared" si="0"/>
        <v>2435735</v>
      </c>
      <c r="Q6" s="205">
        <f t="shared" si="1"/>
        <v>14.120695006505986</v>
      </c>
      <c r="R6" s="219">
        <f t="shared" si="2"/>
        <v>3.5652866812305266</v>
      </c>
    </row>
    <row r="7" spans="1:18" ht="14.4" x14ac:dyDescent="0.3">
      <c r="A7" s="202" t="s">
        <v>1</v>
      </c>
      <c r="B7" s="203">
        <f>'Systems - Revenue'!B7</f>
        <v>105725</v>
      </c>
      <c r="C7" s="218">
        <v>804264</v>
      </c>
      <c r="D7" s="218">
        <v>454914</v>
      </c>
      <c r="E7" s="218">
        <v>0</v>
      </c>
      <c r="F7" s="218">
        <v>123343</v>
      </c>
      <c r="G7" s="218">
        <v>175589</v>
      </c>
      <c r="H7" s="218">
        <v>111458</v>
      </c>
      <c r="I7" s="218">
        <v>40260</v>
      </c>
      <c r="J7" s="206">
        <v>53154</v>
      </c>
      <c r="K7" s="206">
        <v>0</v>
      </c>
      <c r="L7" s="206">
        <v>28778</v>
      </c>
      <c r="M7" s="218">
        <v>27306</v>
      </c>
      <c r="N7" s="218">
        <v>0</v>
      </c>
      <c r="O7" s="218">
        <v>0</v>
      </c>
      <c r="P7" s="218">
        <f t="shared" si="0"/>
        <v>1819066</v>
      </c>
      <c r="Q7" s="205">
        <f t="shared" si="1"/>
        <v>17.205637266493262</v>
      </c>
      <c r="R7" s="219">
        <f t="shared" si="2"/>
        <v>4.3028044454953891</v>
      </c>
    </row>
    <row r="8" spans="1:18" ht="14.4" x14ac:dyDescent="0.3">
      <c r="A8" s="202" t="s">
        <v>331</v>
      </c>
      <c r="B8" s="203">
        <f>'Systems - Revenue'!B8</f>
        <v>284411</v>
      </c>
      <c r="C8" s="218">
        <v>1582316</v>
      </c>
      <c r="D8" s="218">
        <v>594909</v>
      </c>
      <c r="E8" s="218">
        <v>38470</v>
      </c>
      <c r="F8" s="218">
        <v>162191</v>
      </c>
      <c r="G8" s="218">
        <v>124161</v>
      </c>
      <c r="H8" s="218">
        <v>17288</v>
      </c>
      <c r="I8" s="218">
        <v>0</v>
      </c>
      <c r="J8" s="206">
        <v>186266</v>
      </c>
      <c r="K8" s="206">
        <v>0</v>
      </c>
      <c r="L8" s="206">
        <v>58847</v>
      </c>
      <c r="M8" s="218">
        <v>17376</v>
      </c>
      <c r="N8" s="218">
        <v>118817</v>
      </c>
      <c r="O8" s="218">
        <v>0</v>
      </c>
      <c r="P8" s="218">
        <f t="shared" si="0"/>
        <v>2900641</v>
      </c>
      <c r="Q8" s="205">
        <f t="shared" si="1"/>
        <v>9.7810000316443464</v>
      </c>
      <c r="R8" s="219">
        <f t="shared" si="2"/>
        <v>2.0917228939808941</v>
      </c>
    </row>
    <row r="9" spans="1:18" s="184" customFormat="1" ht="15" thickBot="1" x14ac:dyDescent="0.35">
      <c r="A9" s="207" t="s">
        <v>282</v>
      </c>
      <c r="B9" s="208">
        <f>SUM(B2:B8)</f>
        <v>1424864</v>
      </c>
      <c r="C9" s="220">
        <f>SUM(C2:C8)</f>
        <v>9984078</v>
      </c>
      <c r="D9" s="220">
        <f t="shared" ref="D9:P9" si="3">SUM(D2:D8)</f>
        <v>4553529</v>
      </c>
      <c r="E9" s="220">
        <f t="shared" si="3"/>
        <v>250625</v>
      </c>
      <c r="F9" s="220">
        <f t="shared" si="3"/>
        <v>1585448</v>
      </c>
      <c r="G9" s="220">
        <f t="shared" si="3"/>
        <v>727022</v>
      </c>
      <c r="H9" s="220">
        <f t="shared" si="3"/>
        <v>1743288</v>
      </c>
      <c r="I9" s="220">
        <f t="shared" si="3"/>
        <v>51203</v>
      </c>
      <c r="J9" s="220">
        <f t="shared" si="3"/>
        <v>1166563</v>
      </c>
      <c r="K9" s="220">
        <f t="shared" si="3"/>
        <v>45096</v>
      </c>
      <c r="L9" s="220">
        <f t="shared" si="3"/>
        <v>415341</v>
      </c>
      <c r="M9" s="220">
        <f t="shared" si="3"/>
        <v>450578</v>
      </c>
      <c r="N9" s="220">
        <f t="shared" si="3"/>
        <v>614632</v>
      </c>
      <c r="O9" s="220">
        <f t="shared" si="3"/>
        <v>179076</v>
      </c>
      <c r="P9" s="220">
        <f t="shared" si="3"/>
        <v>21766479</v>
      </c>
      <c r="Q9" s="210">
        <f t="shared" si="1"/>
        <v>14.844818172120286</v>
      </c>
      <c r="R9" s="221">
        <f t="shared" si="2"/>
        <v>3.1957639465942012</v>
      </c>
    </row>
  </sheetData>
  <conditionalFormatting sqref="A2:R9">
    <cfRule type="expression" dxfId="0" priority="1" stopIfTrue="1">
      <formula>MOD(ROW(),2)=1</formula>
    </cfRule>
  </conditionalFormatting>
  <printOptions horizontalCentered="1"/>
  <pageMargins left="0.5" right="0.5" top="1" bottom="0.5" header="0.3" footer="0.3"/>
  <pageSetup orientation="landscape" r:id="rId1"/>
  <headerFooter alignWithMargins="0">
    <oddHeader>&amp;L&amp;G&amp;C&amp;"Calibri,Regular"&amp;12 2015 Financial Data
Library Systems - Expenditures</oddHeader>
  </headerFooter>
  <colBreaks count="1" manualBreakCount="1">
    <brk id="9" max="1048575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42"/>
  <sheetViews>
    <sheetView zoomScaleNormal="100" workbookViewId="0">
      <pane xSplit="1" ySplit="1" topLeftCell="B2" activePane="bottomRight" state="frozen"/>
      <selection activeCell="H13" sqref="H13"/>
      <selection pane="topRight" activeCell="H13" sqref="H13"/>
      <selection pane="bottomLeft" activeCell="H13" sqref="H13"/>
      <selection pane="bottomRight" activeCell="H13" sqref="H13"/>
    </sheetView>
  </sheetViews>
  <sheetFormatPr defaultColWidth="9.109375" defaultRowHeight="10.199999999999999" x14ac:dyDescent="0.2"/>
  <cols>
    <col min="1" max="1" width="42.44140625" style="186" customWidth="1"/>
    <col min="2" max="2" width="10.109375" style="193" customWidth="1"/>
    <col min="3" max="3" width="11.33203125" style="193" customWidth="1"/>
    <col min="4" max="5" width="10.109375" style="193" customWidth="1"/>
    <col min="6" max="6" width="9.5546875" style="193" customWidth="1"/>
    <col min="7" max="7" width="10.109375" style="193" customWidth="1"/>
    <col min="8" max="8" width="9.88671875" style="193" customWidth="1"/>
    <col min="9" max="9" width="10.44140625" style="194" customWidth="1"/>
    <col min="10" max="10" width="10" style="195" customWidth="1"/>
    <col min="11" max="256" width="9.109375" style="186"/>
    <col min="257" max="257" width="42.44140625" style="186" customWidth="1"/>
    <col min="258" max="258" width="10.109375" style="186" customWidth="1"/>
    <col min="259" max="259" width="11.33203125" style="186" customWidth="1"/>
    <col min="260" max="261" width="10.109375" style="186" customWidth="1"/>
    <col min="262" max="262" width="9.5546875" style="186" customWidth="1"/>
    <col min="263" max="263" width="10.109375" style="186" customWidth="1"/>
    <col min="264" max="264" width="9.88671875" style="186" customWidth="1"/>
    <col min="265" max="265" width="10.44140625" style="186" customWidth="1"/>
    <col min="266" max="266" width="10" style="186" customWidth="1"/>
    <col min="267" max="512" width="9.109375" style="186"/>
    <col min="513" max="513" width="42.44140625" style="186" customWidth="1"/>
    <col min="514" max="514" width="10.109375" style="186" customWidth="1"/>
    <col min="515" max="515" width="11.33203125" style="186" customWidth="1"/>
    <col min="516" max="517" width="10.109375" style="186" customWidth="1"/>
    <col min="518" max="518" width="9.5546875" style="186" customWidth="1"/>
    <col min="519" max="519" width="10.109375" style="186" customWidth="1"/>
    <col min="520" max="520" width="9.88671875" style="186" customWidth="1"/>
    <col min="521" max="521" width="10.44140625" style="186" customWidth="1"/>
    <col min="522" max="522" width="10" style="186" customWidth="1"/>
    <col min="523" max="768" width="9.109375" style="186"/>
    <col min="769" max="769" width="42.44140625" style="186" customWidth="1"/>
    <col min="770" max="770" width="10.109375" style="186" customWidth="1"/>
    <col min="771" max="771" width="11.33203125" style="186" customWidth="1"/>
    <col min="772" max="773" width="10.109375" style="186" customWidth="1"/>
    <col min="774" max="774" width="9.5546875" style="186" customWidth="1"/>
    <col min="775" max="775" width="10.109375" style="186" customWidth="1"/>
    <col min="776" max="776" width="9.88671875" style="186" customWidth="1"/>
    <col min="777" max="777" width="10.44140625" style="186" customWidth="1"/>
    <col min="778" max="778" width="10" style="186" customWidth="1"/>
    <col min="779" max="1024" width="9.109375" style="186"/>
    <col min="1025" max="1025" width="42.44140625" style="186" customWidth="1"/>
    <col min="1026" max="1026" width="10.109375" style="186" customWidth="1"/>
    <col min="1027" max="1027" width="11.33203125" style="186" customWidth="1"/>
    <col min="1028" max="1029" width="10.109375" style="186" customWidth="1"/>
    <col min="1030" max="1030" width="9.5546875" style="186" customWidth="1"/>
    <col min="1031" max="1031" width="10.109375" style="186" customWidth="1"/>
    <col min="1032" max="1032" width="9.88671875" style="186" customWidth="1"/>
    <col min="1033" max="1033" width="10.44140625" style="186" customWidth="1"/>
    <col min="1034" max="1034" width="10" style="186" customWidth="1"/>
    <col min="1035" max="1280" width="9.109375" style="186"/>
    <col min="1281" max="1281" width="42.44140625" style="186" customWidth="1"/>
    <col min="1282" max="1282" width="10.109375" style="186" customWidth="1"/>
    <col min="1283" max="1283" width="11.33203125" style="186" customWidth="1"/>
    <col min="1284" max="1285" width="10.109375" style="186" customWidth="1"/>
    <col min="1286" max="1286" width="9.5546875" style="186" customWidth="1"/>
    <col min="1287" max="1287" width="10.109375" style="186" customWidth="1"/>
    <col min="1288" max="1288" width="9.88671875" style="186" customWidth="1"/>
    <col min="1289" max="1289" width="10.44140625" style="186" customWidth="1"/>
    <col min="1290" max="1290" width="10" style="186" customWidth="1"/>
    <col min="1291" max="1536" width="9.109375" style="186"/>
    <col min="1537" max="1537" width="42.44140625" style="186" customWidth="1"/>
    <col min="1538" max="1538" width="10.109375" style="186" customWidth="1"/>
    <col min="1539" max="1539" width="11.33203125" style="186" customWidth="1"/>
    <col min="1540" max="1541" width="10.109375" style="186" customWidth="1"/>
    <col min="1542" max="1542" width="9.5546875" style="186" customWidth="1"/>
    <col min="1543" max="1543" width="10.109375" style="186" customWidth="1"/>
    <col min="1544" max="1544" width="9.88671875" style="186" customWidth="1"/>
    <col min="1545" max="1545" width="10.44140625" style="186" customWidth="1"/>
    <col min="1546" max="1546" width="10" style="186" customWidth="1"/>
    <col min="1547" max="1792" width="9.109375" style="186"/>
    <col min="1793" max="1793" width="42.44140625" style="186" customWidth="1"/>
    <col min="1794" max="1794" width="10.109375" style="186" customWidth="1"/>
    <col min="1795" max="1795" width="11.33203125" style="186" customWidth="1"/>
    <col min="1796" max="1797" width="10.109375" style="186" customWidth="1"/>
    <col min="1798" max="1798" width="9.5546875" style="186" customWidth="1"/>
    <col min="1799" max="1799" width="10.109375" style="186" customWidth="1"/>
    <col min="1800" max="1800" width="9.88671875" style="186" customWidth="1"/>
    <col min="1801" max="1801" width="10.44140625" style="186" customWidth="1"/>
    <col min="1802" max="1802" width="10" style="186" customWidth="1"/>
    <col min="1803" max="2048" width="9.109375" style="186"/>
    <col min="2049" max="2049" width="42.44140625" style="186" customWidth="1"/>
    <col min="2050" max="2050" width="10.109375" style="186" customWidth="1"/>
    <col min="2051" max="2051" width="11.33203125" style="186" customWidth="1"/>
    <col min="2052" max="2053" width="10.109375" style="186" customWidth="1"/>
    <col min="2054" max="2054" width="9.5546875" style="186" customWidth="1"/>
    <col min="2055" max="2055" width="10.109375" style="186" customWidth="1"/>
    <col min="2056" max="2056" width="9.88671875" style="186" customWidth="1"/>
    <col min="2057" max="2057" width="10.44140625" style="186" customWidth="1"/>
    <col min="2058" max="2058" width="10" style="186" customWidth="1"/>
    <col min="2059" max="2304" width="9.109375" style="186"/>
    <col min="2305" max="2305" width="42.44140625" style="186" customWidth="1"/>
    <col min="2306" max="2306" width="10.109375" style="186" customWidth="1"/>
    <col min="2307" max="2307" width="11.33203125" style="186" customWidth="1"/>
    <col min="2308" max="2309" width="10.109375" style="186" customWidth="1"/>
    <col min="2310" max="2310" width="9.5546875" style="186" customWidth="1"/>
    <col min="2311" max="2311" width="10.109375" style="186" customWidth="1"/>
    <col min="2312" max="2312" width="9.88671875" style="186" customWidth="1"/>
    <col min="2313" max="2313" width="10.44140625" style="186" customWidth="1"/>
    <col min="2314" max="2314" width="10" style="186" customWidth="1"/>
    <col min="2315" max="2560" width="9.109375" style="186"/>
    <col min="2561" max="2561" width="42.44140625" style="186" customWidth="1"/>
    <col min="2562" max="2562" width="10.109375" style="186" customWidth="1"/>
    <col min="2563" max="2563" width="11.33203125" style="186" customWidth="1"/>
    <col min="2564" max="2565" width="10.109375" style="186" customWidth="1"/>
    <col min="2566" max="2566" width="9.5546875" style="186" customWidth="1"/>
    <col min="2567" max="2567" width="10.109375" style="186" customWidth="1"/>
    <col min="2568" max="2568" width="9.88671875" style="186" customWidth="1"/>
    <col min="2569" max="2569" width="10.44140625" style="186" customWidth="1"/>
    <col min="2570" max="2570" width="10" style="186" customWidth="1"/>
    <col min="2571" max="2816" width="9.109375" style="186"/>
    <col min="2817" max="2817" width="42.44140625" style="186" customWidth="1"/>
    <col min="2818" max="2818" width="10.109375" style="186" customWidth="1"/>
    <col min="2819" max="2819" width="11.33203125" style="186" customWidth="1"/>
    <col min="2820" max="2821" width="10.109375" style="186" customWidth="1"/>
    <col min="2822" max="2822" width="9.5546875" style="186" customWidth="1"/>
    <col min="2823" max="2823" width="10.109375" style="186" customWidth="1"/>
    <col min="2824" max="2824" width="9.88671875" style="186" customWidth="1"/>
    <col min="2825" max="2825" width="10.44140625" style="186" customWidth="1"/>
    <col min="2826" max="2826" width="10" style="186" customWidth="1"/>
    <col min="2827" max="3072" width="9.109375" style="186"/>
    <col min="3073" max="3073" width="42.44140625" style="186" customWidth="1"/>
    <col min="3074" max="3074" width="10.109375" style="186" customWidth="1"/>
    <col min="3075" max="3075" width="11.33203125" style="186" customWidth="1"/>
    <col min="3076" max="3077" width="10.109375" style="186" customWidth="1"/>
    <col min="3078" max="3078" width="9.5546875" style="186" customWidth="1"/>
    <col min="3079" max="3079" width="10.109375" style="186" customWidth="1"/>
    <col min="3080" max="3080" width="9.88671875" style="186" customWidth="1"/>
    <col min="3081" max="3081" width="10.44140625" style="186" customWidth="1"/>
    <col min="3082" max="3082" width="10" style="186" customWidth="1"/>
    <col min="3083" max="3328" width="9.109375" style="186"/>
    <col min="3329" max="3329" width="42.44140625" style="186" customWidth="1"/>
    <col min="3330" max="3330" width="10.109375" style="186" customWidth="1"/>
    <col min="3331" max="3331" width="11.33203125" style="186" customWidth="1"/>
    <col min="3332" max="3333" width="10.109375" style="186" customWidth="1"/>
    <col min="3334" max="3334" width="9.5546875" style="186" customWidth="1"/>
    <col min="3335" max="3335" width="10.109375" style="186" customWidth="1"/>
    <col min="3336" max="3336" width="9.88671875" style="186" customWidth="1"/>
    <col min="3337" max="3337" width="10.44140625" style="186" customWidth="1"/>
    <col min="3338" max="3338" width="10" style="186" customWidth="1"/>
    <col min="3339" max="3584" width="9.109375" style="186"/>
    <col min="3585" max="3585" width="42.44140625" style="186" customWidth="1"/>
    <col min="3586" max="3586" width="10.109375" style="186" customWidth="1"/>
    <col min="3587" max="3587" width="11.33203125" style="186" customWidth="1"/>
    <col min="3588" max="3589" width="10.109375" style="186" customWidth="1"/>
    <col min="3590" max="3590" width="9.5546875" style="186" customWidth="1"/>
    <col min="3591" max="3591" width="10.109375" style="186" customWidth="1"/>
    <col min="3592" max="3592" width="9.88671875" style="186" customWidth="1"/>
    <col min="3593" max="3593" width="10.44140625" style="186" customWidth="1"/>
    <col min="3594" max="3594" width="10" style="186" customWidth="1"/>
    <col min="3595" max="3840" width="9.109375" style="186"/>
    <col min="3841" max="3841" width="42.44140625" style="186" customWidth="1"/>
    <col min="3842" max="3842" width="10.109375" style="186" customWidth="1"/>
    <col min="3843" max="3843" width="11.33203125" style="186" customWidth="1"/>
    <col min="3844" max="3845" width="10.109375" style="186" customWidth="1"/>
    <col min="3846" max="3846" width="9.5546875" style="186" customWidth="1"/>
    <col min="3847" max="3847" width="10.109375" style="186" customWidth="1"/>
    <col min="3848" max="3848" width="9.88671875" style="186" customWidth="1"/>
    <col min="3849" max="3849" width="10.44140625" style="186" customWidth="1"/>
    <col min="3850" max="3850" width="10" style="186" customWidth="1"/>
    <col min="3851" max="4096" width="9.109375" style="186"/>
    <col min="4097" max="4097" width="42.44140625" style="186" customWidth="1"/>
    <col min="4098" max="4098" width="10.109375" style="186" customWidth="1"/>
    <col min="4099" max="4099" width="11.33203125" style="186" customWidth="1"/>
    <col min="4100" max="4101" width="10.109375" style="186" customWidth="1"/>
    <col min="4102" max="4102" width="9.5546875" style="186" customWidth="1"/>
    <col min="4103" max="4103" width="10.109375" style="186" customWidth="1"/>
    <col min="4104" max="4104" width="9.88671875" style="186" customWidth="1"/>
    <col min="4105" max="4105" width="10.44140625" style="186" customWidth="1"/>
    <col min="4106" max="4106" width="10" style="186" customWidth="1"/>
    <col min="4107" max="4352" width="9.109375" style="186"/>
    <col min="4353" max="4353" width="42.44140625" style="186" customWidth="1"/>
    <col min="4354" max="4354" width="10.109375" style="186" customWidth="1"/>
    <col min="4355" max="4355" width="11.33203125" style="186" customWidth="1"/>
    <col min="4356" max="4357" width="10.109375" style="186" customWidth="1"/>
    <col min="4358" max="4358" width="9.5546875" style="186" customWidth="1"/>
    <col min="4359" max="4359" width="10.109375" style="186" customWidth="1"/>
    <col min="4360" max="4360" width="9.88671875" style="186" customWidth="1"/>
    <col min="4361" max="4361" width="10.44140625" style="186" customWidth="1"/>
    <col min="4362" max="4362" width="10" style="186" customWidth="1"/>
    <col min="4363" max="4608" width="9.109375" style="186"/>
    <col min="4609" max="4609" width="42.44140625" style="186" customWidth="1"/>
    <col min="4610" max="4610" width="10.109375" style="186" customWidth="1"/>
    <col min="4611" max="4611" width="11.33203125" style="186" customWidth="1"/>
    <col min="4612" max="4613" width="10.109375" style="186" customWidth="1"/>
    <col min="4614" max="4614" width="9.5546875" style="186" customWidth="1"/>
    <col min="4615" max="4615" width="10.109375" style="186" customWidth="1"/>
    <col min="4616" max="4616" width="9.88671875" style="186" customWidth="1"/>
    <col min="4617" max="4617" width="10.44140625" style="186" customWidth="1"/>
    <col min="4618" max="4618" width="10" style="186" customWidth="1"/>
    <col min="4619" max="4864" width="9.109375" style="186"/>
    <col min="4865" max="4865" width="42.44140625" style="186" customWidth="1"/>
    <col min="4866" max="4866" width="10.109375" style="186" customWidth="1"/>
    <col min="4867" max="4867" width="11.33203125" style="186" customWidth="1"/>
    <col min="4868" max="4869" width="10.109375" style="186" customWidth="1"/>
    <col min="4870" max="4870" width="9.5546875" style="186" customWidth="1"/>
    <col min="4871" max="4871" width="10.109375" style="186" customWidth="1"/>
    <col min="4872" max="4872" width="9.88671875" style="186" customWidth="1"/>
    <col min="4873" max="4873" width="10.44140625" style="186" customWidth="1"/>
    <col min="4874" max="4874" width="10" style="186" customWidth="1"/>
    <col min="4875" max="5120" width="9.109375" style="186"/>
    <col min="5121" max="5121" width="42.44140625" style="186" customWidth="1"/>
    <col min="5122" max="5122" width="10.109375" style="186" customWidth="1"/>
    <col min="5123" max="5123" width="11.33203125" style="186" customWidth="1"/>
    <col min="5124" max="5125" width="10.109375" style="186" customWidth="1"/>
    <col min="5126" max="5126" width="9.5546875" style="186" customWidth="1"/>
    <col min="5127" max="5127" width="10.109375" style="186" customWidth="1"/>
    <col min="5128" max="5128" width="9.88671875" style="186" customWidth="1"/>
    <col min="5129" max="5129" width="10.44140625" style="186" customWidth="1"/>
    <col min="5130" max="5130" width="10" style="186" customWidth="1"/>
    <col min="5131" max="5376" width="9.109375" style="186"/>
    <col min="5377" max="5377" width="42.44140625" style="186" customWidth="1"/>
    <col min="5378" max="5378" width="10.109375" style="186" customWidth="1"/>
    <col min="5379" max="5379" width="11.33203125" style="186" customWidth="1"/>
    <col min="5380" max="5381" width="10.109375" style="186" customWidth="1"/>
    <col min="5382" max="5382" width="9.5546875" style="186" customWidth="1"/>
    <col min="5383" max="5383" width="10.109375" style="186" customWidth="1"/>
    <col min="5384" max="5384" width="9.88671875" style="186" customWidth="1"/>
    <col min="5385" max="5385" width="10.44140625" style="186" customWidth="1"/>
    <col min="5386" max="5386" width="10" style="186" customWidth="1"/>
    <col min="5387" max="5632" width="9.109375" style="186"/>
    <col min="5633" max="5633" width="42.44140625" style="186" customWidth="1"/>
    <col min="5634" max="5634" width="10.109375" style="186" customWidth="1"/>
    <col min="5635" max="5635" width="11.33203125" style="186" customWidth="1"/>
    <col min="5636" max="5637" width="10.109375" style="186" customWidth="1"/>
    <col min="5638" max="5638" width="9.5546875" style="186" customWidth="1"/>
    <col min="5639" max="5639" width="10.109375" style="186" customWidth="1"/>
    <col min="5640" max="5640" width="9.88671875" style="186" customWidth="1"/>
    <col min="5641" max="5641" width="10.44140625" style="186" customWidth="1"/>
    <col min="5642" max="5642" width="10" style="186" customWidth="1"/>
    <col min="5643" max="5888" width="9.109375" style="186"/>
    <col min="5889" max="5889" width="42.44140625" style="186" customWidth="1"/>
    <col min="5890" max="5890" width="10.109375" style="186" customWidth="1"/>
    <col min="5891" max="5891" width="11.33203125" style="186" customWidth="1"/>
    <col min="5892" max="5893" width="10.109375" style="186" customWidth="1"/>
    <col min="5894" max="5894" width="9.5546875" style="186" customWidth="1"/>
    <col min="5895" max="5895" width="10.109375" style="186" customWidth="1"/>
    <col min="5896" max="5896" width="9.88671875" style="186" customWidth="1"/>
    <col min="5897" max="5897" width="10.44140625" style="186" customWidth="1"/>
    <col min="5898" max="5898" width="10" style="186" customWidth="1"/>
    <col min="5899" max="6144" width="9.109375" style="186"/>
    <col min="6145" max="6145" width="42.44140625" style="186" customWidth="1"/>
    <col min="6146" max="6146" width="10.109375" style="186" customWidth="1"/>
    <col min="6147" max="6147" width="11.33203125" style="186" customWidth="1"/>
    <col min="6148" max="6149" width="10.109375" style="186" customWidth="1"/>
    <col min="6150" max="6150" width="9.5546875" style="186" customWidth="1"/>
    <col min="6151" max="6151" width="10.109375" style="186" customWidth="1"/>
    <col min="6152" max="6152" width="9.88671875" style="186" customWidth="1"/>
    <col min="6153" max="6153" width="10.44140625" style="186" customWidth="1"/>
    <col min="6154" max="6154" width="10" style="186" customWidth="1"/>
    <col min="6155" max="6400" width="9.109375" style="186"/>
    <col min="6401" max="6401" width="42.44140625" style="186" customWidth="1"/>
    <col min="6402" max="6402" width="10.109375" style="186" customWidth="1"/>
    <col min="6403" max="6403" width="11.33203125" style="186" customWidth="1"/>
    <col min="6404" max="6405" width="10.109375" style="186" customWidth="1"/>
    <col min="6406" max="6406" width="9.5546875" style="186" customWidth="1"/>
    <col min="6407" max="6407" width="10.109375" style="186" customWidth="1"/>
    <col min="6408" max="6408" width="9.88671875" style="186" customWidth="1"/>
    <col min="6409" max="6409" width="10.44140625" style="186" customWidth="1"/>
    <col min="6410" max="6410" width="10" style="186" customWidth="1"/>
    <col min="6411" max="6656" width="9.109375" style="186"/>
    <col min="6657" max="6657" width="42.44140625" style="186" customWidth="1"/>
    <col min="6658" max="6658" width="10.109375" style="186" customWidth="1"/>
    <col min="6659" max="6659" width="11.33203125" style="186" customWidth="1"/>
    <col min="6660" max="6661" width="10.109375" style="186" customWidth="1"/>
    <col min="6662" max="6662" width="9.5546875" style="186" customWidth="1"/>
    <col min="6663" max="6663" width="10.109375" style="186" customWidth="1"/>
    <col min="6664" max="6664" width="9.88671875" style="186" customWidth="1"/>
    <col min="6665" max="6665" width="10.44140625" style="186" customWidth="1"/>
    <col min="6666" max="6666" width="10" style="186" customWidth="1"/>
    <col min="6667" max="6912" width="9.109375" style="186"/>
    <col min="6913" max="6913" width="42.44140625" style="186" customWidth="1"/>
    <col min="6914" max="6914" width="10.109375" style="186" customWidth="1"/>
    <col min="6915" max="6915" width="11.33203125" style="186" customWidth="1"/>
    <col min="6916" max="6917" width="10.109375" style="186" customWidth="1"/>
    <col min="6918" max="6918" width="9.5546875" style="186" customWidth="1"/>
    <col min="6919" max="6919" width="10.109375" style="186" customWidth="1"/>
    <col min="6920" max="6920" width="9.88671875" style="186" customWidth="1"/>
    <col min="6921" max="6921" width="10.44140625" style="186" customWidth="1"/>
    <col min="6922" max="6922" width="10" style="186" customWidth="1"/>
    <col min="6923" max="7168" width="9.109375" style="186"/>
    <col min="7169" max="7169" width="42.44140625" style="186" customWidth="1"/>
    <col min="7170" max="7170" width="10.109375" style="186" customWidth="1"/>
    <col min="7171" max="7171" width="11.33203125" style="186" customWidth="1"/>
    <col min="7172" max="7173" width="10.109375" style="186" customWidth="1"/>
    <col min="7174" max="7174" width="9.5546875" style="186" customWidth="1"/>
    <col min="7175" max="7175" width="10.109375" style="186" customWidth="1"/>
    <col min="7176" max="7176" width="9.88671875" style="186" customWidth="1"/>
    <col min="7177" max="7177" width="10.44140625" style="186" customWidth="1"/>
    <col min="7178" max="7178" width="10" style="186" customWidth="1"/>
    <col min="7179" max="7424" width="9.109375" style="186"/>
    <col min="7425" max="7425" width="42.44140625" style="186" customWidth="1"/>
    <col min="7426" max="7426" width="10.109375" style="186" customWidth="1"/>
    <col min="7427" max="7427" width="11.33203125" style="186" customWidth="1"/>
    <col min="7428" max="7429" width="10.109375" style="186" customWidth="1"/>
    <col min="7430" max="7430" width="9.5546875" style="186" customWidth="1"/>
    <col min="7431" max="7431" width="10.109375" style="186" customWidth="1"/>
    <col min="7432" max="7432" width="9.88671875" style="186" customWidth="1"/>
    <col min="7433" max="7433" width="10.44140625" style="186" customWidth="1"/>
    <col min="7434" max="7434" width="10" style="186" customWidth="1"/>
    <col min="7435" max="7680" width="9.109375" style="186"/>
    <col min="7681" max="7681" width="42.44140625" style="186" customWidth="1"/>
    <col min="7682" max="7682" width="10.109375" style="186" customWidth="1"/>
    <col min="7683" max="7683" width="11.33203125" style="186" customWidth="1"/>
    <col min="7684" max="7685" width="10.109375" style="186" customWidth="1"/>
    <col min="7686" max="7686" width="9.5546875" style="186" customWidth="1"/>
    <col min="7687" max="7687" width="10.109375" style="186" customWidth="1"/>
    <col min="7688" max="7688" width="9.88671875" style="186" customWidth="1"/>
    <col min="7689" max="7689" width="10.44140625" style="186" customWidth="1"/>
    <col min="7690" max="7690" width="10" style="186" customWidth="1"/>
    <col min="7691" max="7936" width="9.109375" style="186"/>
    <col min="7937" max="7937" width="42.44140625" style="186" customWidth="1"/>
    <col min="7938" max="7938" width="10.109375" style="186" customWidth="1"/>
    <col min="7939" max="7939" width="11.33203125" style="186" customWidth="1"/>
    <col min="7940" max="7941" width="10.109375" style="186" customWidth="1"/>
    <col min="7942" max="7942" width="9.5546875" style="186" customWidth="1"/>
    <col min="7943" max="7943" width="10.109375" style="186" customWidth="1"/>
    <col min="7944" max="7944" width="9.88671875" style="186" customWidth="1"/>
    <col min="7945" max="7945" width="10.44140625" style="186" customWidth="1"/>
    <col min="7946" max="7946" width="10" style="186" customWidth="1"/>
    <col min="7947" max="8192" width="9.109375" style="186"/>
    <col min="8193" max="8193" width="42.44140625" style="186" customWidth="1"/>
    <col min="8194" max="8194" width="10.109375" style="186" customWidth="1"/>
    <col min="8195" max="8195" width="11.33203125" style="186" customWidth="1"/>
    <col min="8196" max="8197" width="10.109375" style="186" customWidth="1"/>
    <col min="8198" max="8198" width="9.5546875" style="186" customWidth="1"/>
    <col min="8199" max="8199" width="10.109375" style="186" customWidth="1"/>
    <col min="8200" max="8200" width="9.88671875" style="186" customWidth="1"/>
    <col min="8201" max="8201" width="10.44140625" style="186" customWidth="1"/>
    <col min="8202" max="8202" width="10" style="186" customWidth="1"/>
    <col min="8203" max="8448" width="9.109375" style="186"/>
    <col min="8449" max="8449" width="42.44140625" style="186" customWidth="1"/>
    <col min="8450" max="8450" width="10.109375" style="186" customWidth="1"/>
    <col min="8451" max="8451" width="11.33203125" style="186" customWidth="1"/>
    <col min="8452" max="8453" width="10.109375" style="186" customWidth="1"/>
    <col min="8454" max="8454" width="9.5546875" style="186" customWidth="1"/>
    <col min="8455" max="8455" width="10.109375" style="186" customWidth="1"/>
    <col min="8456" max="8456" width="9.88671875" style="186" customWidth="1"/>
    <col min="8457" max="8457" width="10.44140625" style="186" customWidth="1"/>
    <col min="8458" max="8458" width="10" style="186" customWidth="1"/>
    <col min="8459" max="8704" width="9.109375" style="186"/>
    <col min="8705" max="8705" width="42.44140625" style="186" customWidth="1"/>
    <col min="8706" max="8706" width="10.109375" style="186" customWidth="1"/>
    <col min="8707" max="8707" width="11.33203125" style="186" customWidth="1"/>
    <col min="8708" max="8709" width="10.109375" style="186" customWidth="1"/>
    <col min="8710" max="8710" width="9.5546875" style="186" customWidth="1"/>
    <col min="8711" max="8711" width="10.109375" style="186" customWidth="1"/>
    <col min="8712" max="8712" width="9.88671875" style="186" customWidth="1"/>
    <col min="8713" max="8713" width="10.44140625" style="186" customWidth="1"/>
    <col min="8714" max="8714" width="10" style="186" customWidth="1"/>
    <col min="8715" max="8960" width="9.109375" style="186"/>
    <col min="8961" max="8961" width="42.44140625" style="186" customWidth="1"/>
    <col min="8962" max="8962" width="10.109375" style="186" customWidth="1"/>
    <col min="8963" max="8963" width="11.33203125" style="186" customWidth="1"/>
    <col min="8964" max="8965" width="10.109375" style="186" customWidth="1"/>
    <col min="8966" max="8966" width="9.5546875" style="186" customWidth="1"/>
    <col min="8967" max="8967" width="10.109375" style="186" customWidth="1"/>
    <col min="8968" max="8968" width="9.88671875" style="186" customWidth="1"/>
    <col min="8969" max="8969" width="10.44140625" style="186" customWidth="1"/>
    <col min="8970" max="8970" width="10" style="186" customWidth="1"/>
    <col min="8971" max="9216" width="9.109375" style="186"/>
    <col min="9217" max="9217" width="42.44140625" style="186" customWidth="1"/>
    <col min="9218" max="9218" width="10.109375" style="186" customWidth="1"/>
    <col min="9219" max="9219" width="11.33203125" style="186" customWidth="1"/>
    <col min="9220" max="9221" width="10.109375" style="186" customWidth="1"/>
    <col min="9222" max="9222" width="9.5546875" style="186" customWidth="1"/>
    <col min="9223" max="9223" width="10.109375" style="186" customWidth="1"/>
    <col min="9224" max="9224" width="9.88671875" style="186" customWidth="1"/>
    <col min="9225" max="9225" width="10.44140625" style="186" customWidth="1"/>
    <col min="9226" max="9226" width="10" style="186" customWidth="1"/>
    <col min="9227" max="9472" width="9.109375" style="186"/>
    <col min="9473" max="9473" width="42.44140625" style="186" customWidth="1"/>
    <col min="9474" max="9474" width="10.109375" style="186" customWidth="1"/>
    <col min="9475" max="9475" width="11.33203125" style="186" customWidth="1"/>
    <col min="9476" max="9477" width="10.109375" style="186" customWidth="1"/>
    <col min="9478" max="9478" width="9.5546875" style="186" customWidth="1"/>
    <col min="9479" max="9479" width="10.109375" style="186" customWidth="1"/>
    <col min="9480" max="9480" width="9.88671875" style="186" customWidth="1"/>
    <col min="9481" max="9481" width="10.44140625" style="186" customWidth="1"/>
    <col min="9482" max="9482" width="10" style="186" customWidth="1"/>
    <col min="9483" max="9728" width="9.109375" style="186"/>
    <col min="9729" max="9729" width="42.44140625" style="186" customWidth="1"/>
    <col min="9730" max="9730" width="10.109375" style="186" customWidth="1"/>
    <col min="9731" max="9731" width="11.33203125" style="186" customWidth="1"/>
    <col min="9732" max="9733" width="10.109375" style="186" customWidth="1"/>
    <col min="9734" max="9734" width="9.5546875" style="186" customWidth="1"/>
    <col min="9735" max="9735" width="10.109375" style="186" customWidth="1"/>
    <col min="9736" max="9736" width="9.88671875" style="186" customWidth="1"/>
    <col min="9737" max="9737" width="10.44140625" style="186" customWidth="1"/>
    <col min="9738" max="9738" width="10" style="186" customWidth="1"/>
    <col min="9739" max="9984" width="9.109375" style="186"/>
    <col min="9985" max="9985" width="42.44140625" style="186" customWidth="1"/>
    <col min="9986" max="9986" width="10.109375" style="186" customWidth="1"/>
    <col min="9987" max="9987" width="11.33203125" style="186" customWidth="1"/>
    <col min="9988" max="9989" width="10.109375" style="186" customWidth="1"/>
    <col min="9990" max="9990" width="9.5546875" style="186" customWidth="1"/>
    <col min="9991" max="9991" width="10.109375" style="186" customWidth="1"/>
    <col min="9992" max="9992" width="9.88671875" style="186" customWidth="1"/>
    <col min="9993" max="9993" width="10.44140625" style="186" customWidth="1"/>
    <col min="9994" max="9994" width="10" style="186" customWidth="1"/>
    <col min="9995" max="10240" width="9.109375" style="186"/>
    <col min="10241" max="10241" width="42.44140625" style="186" customWidth="1"/>
    <col min="10242" max="10242" width="10.109375" style="186" customWidth="1"/>
    <col min="10243" max="10243" width="11.33203125" style="186" customWidth="1"/>
    <col min="10244" max="10245" width="10.109375" style="186" customWidth="1"/>
    <col min="10246" max="10246" width="9.5546875" style="186" customWidth="1"/>
    <col min="10247" max="10247" width="10.109375" style="186" customWidth="1"/>
    <col min="10248" max="10248" width="9.88671875" style="186" customWidth="1"/>
    <col min="10249" max="10249" width="10.44140625" style="186" customWidth="1"/>
    <col min="10250" max="10250" width="10" style="186" customWidth="1"/>
    <col min="10251" max="10496" width="9.109375" style="186"/>
    <col min="10497" max="10497" width="42.44140625" style="186" customWidth="1"/>
    <col min="10498" max="10498" width="10.109375" style="186" customWidth="1"/>
    <col min="10499" max="10499" width="11.33203125" style="186" customWidth="1"/>
    <col min="10500" max="10501" width="10.109375" style="186" customWidth="1"/>
    <col min="10502" max="10502" width="9.5546875" style="186" customWidth="1"/>
    <col min="10503" max="10503" width="10.109375" style="186" customWidth="1"/>
    <col min="10504" max="10504" width="9.88671875" style="186" customWidth="1"/>
    <col min="10505" max="10505" width="10.44140625" style="186" customWidth="1"/>
    <col min="10506" max="10506" width="10" style="186" customWidth="1"/>
    <col min="10507" max="10752" width="9.109375" style="186"/>
    <col min="10753" max="10753" width="42.44140625" style="186" customWidth="1"/>
    <col min="10754" max="10754" width="10.109375" style="186" customWidth="1"/>
    <col min="10755" max="10755" width="11.33203125" style="186" customWidth="1"/>
    <col min="10756" max="10757" width="10.109375" style="186" customWidth="1"/>
    <col min="10758" max="10758" width="9.5546875" style="186" customWidth="1"/>
    <col min="10759" max="10759" width="10.109375" style="186" customWidth="1"/>
    <col min="10760" max="10760" width="9.88671875" style="186" customWidth="1"/>
    <col min="10761" max="10761" width="10.44140625" style="186" customWidth="1"/>
    <col min="10762" max="10762" width="10" style="186" customWidth="1"/>
    <col min="10763" max="11008" width="9.109375" style="186"/>
    <col min="11009" max="11009" width="42.44140625" style="186" customWidth="1"/>
    <col min="11010" max="11010" width="10.109375" style="186" customWidth="1"/>
    <col min="11011" max="11011" width="11.33203125" style="186" customWidth="1"/>
    <col min="11012" max="11013" width="10.109375" style="186" customWidth="1"/>
    <col min="11014" max="11014" width="9.5546875" style="186" customWidth="1"/>
    <col min="11015" max="11015" width="10.109375" style="186" customWidth="1"/>
    <col min="11016" max="11016" width="9.88671875" style="186" customWidth="1"/>
    <col min="11017" max="11017" width="10.44140625" style="186" customWidth="1"/>
    <col min="11018" max="11018" width="10" style="186" customWidth="1"/>
    <col min="11019" max="11264" width="9.109375" style="186"/>
    <col min="11265" max="11265" width="42.44140625" style="186" customWidth="1"/>
    <col min="11266" max="11266" width="10.109375" style="186" customWidth="1"/>
    <col min="11267" max="11267" width="11.33203125" style="186" customWidth="1"/>
    <col min="11268" max="11269" width="10.109375" style="186" customWidth="1"/>
    <col min="11270" max="11270" width="9.5546875" style="186" customWidth="1"/>
    <col min="11271" max="11271" width="10.109375" style="186" customWidth="1"/>
    <col min="11272" max="11272" width="9.88671875" style="186" customWidth="1"/>
    <col min="11273" max="11273" width="10.44140625" style="186" customWidth="1"/>
    <col min="11274" max="11274" width="10" style="186" customWidth="1"/>
    <col min="11275" max="11520" width="9.109375" style="186"/>
    <col min="11521" max="11521" width="42.44140625" style="186" customWidth="1"/>
    <col min="11522" max="11522" width="10.109375" style="186" customWidth="1"/>
    <col min="11523" max="11523" width="11.33203125" style="186" customWidth="1"/>
    <col min="11524" max="11525" width="10.109375" style="186" customWidth="1"/>
    <col min="11526" max="11526" width="9.5546875" style="186" customWidth="1"/>
    <col min="11527" max="11527" width="10.109375" style="186" customWidth="1"/>
    <col min="11528" max="11528" width="9.88671875" style="186" customWidth="1"/>
    <col min="11529" max="11529" width="10.44140625" style="186" customWidth="1"/>
    <col min="11530" max="11530" width="10" style="186" customWidth="1"/>
    <col min="11531" max="11776" width="9.109375" style="186"/>
    <col min="11777" max="11777" width="42.44140625" style="186" customWidth="1"/>
    <col min="11778" max="11778" width="10.109375" style="186" customWidth="1"/>
    <col min="11779" max="11779" width="11.33203125" style="186" customWidth="1"/>
    <col min="11780" max="11781" width="10.109375" style="186" customWidth="1"/>
    <col min="11782" max="11782" width="9.5546875" style="186" customWidth="1"/>
    <col min="11783" max="11783" width="10.109375" style="186" customWidth="1"/>
    <col min="11784" max="11784" width="9.88671875" style="186" customWidth="1"/>
    <col min="11785" max="11785" width="10.44140625" style="186" customWidth="1"/>
    <col min="11786" max="11786" width="10" style="186" customWidth="1"/>
    <col min="11787" max="12032" width="9.109375" style="186"/>
    <col min="12033" max="12033" width="42.44140625" style="186" customWidth="1"/>
    <col min="12034" max="12034" width="10.109375" style="186" customWidth="1"/>
    <col min="12035" max="12035" width="11.33203125" style="186" customWidth="1"/>
    <col min="12036" max="12037" width="10.109375" style="186" customWidth="1"/>
    <col min="12038" max="12038" width="9.5546875" style="186" customWidth="1"/>
    <col min="12039" max="12039" width="10.109375" style="186" customWidth="1"/>
    <col min="12040" max="12040" width="9.88671875" style="186" customWidth="1"/>
    <col min="12041" max="12041" width="10.44140625" style="186" customWidth="1"/>
    <col min="12042" max="12042" width="10" style="186" customWidth="1"/>
    <col min="12043" max="12288" width="9.109375" style="186"/>
    <col min="12289" max="12289" width="42.44140625" style="186" customWidth="1"/>
    <col min="12290" max="12290" width="10.109375" style="186" customWidth="1"/>
    <col min="12291" max="12291" width="11.33203125" style="186" customWidth="1"/>
    <col min="12292" max="12293" width="10.109375" style="186" customWidth="1"/>
    <col min="12294" max="12294" width="9.5546875" style="186" customWidth="1"/>
    <col min="12295" max="12295" width="10.109375" style="186" customWidth="1"/>
    <col min="12296" max="12296" width="9.88671875" style="186" customWidth="1"/>
    <col min="12297" max="12297" width="10.44140625" style="186" customWidth="1"/>
    <col min="12298" max="12298" width="10" style="186" customWidth="1"/>
    <col min="12299" max="12544" width="9.109375" style="186"/>
    <col min="12545" max="12545" width="42.44140625" style="186" customWidth="1"/>
    <col min="12546" max="12546" width="10.109375" style="186" customWidth="1"/>
    <col min="12547" max="12547" width="11.33203125" style="186" customWidth="1"/>
    <col min="12548" max="12549" width="10.109375" style="186" customWidth="1"/>
    <col min="12550" max="12550" width="9.5546875" style="186" customWidth="1"/>
    <col min="12551" max="12551" width="10.109375" style="186" customWidth="1"/>
    <col min="12552" max="12552" width="9.88671875" style="186" customWidth="1"/>
    <col min="12553" max="12553" width="10.44140625" style="186" customWidth="1"/>
    <col min="12554" max="12554" width="10" style="186" customWidth="1"/>
    <col min="12555" max="12800" width="9.109375" style="186"/>
    <col min="12801" max="12801" width="42.44140625" style="186" customWidth="1"/>
    <col min="12802" max="12802" width="10.109375" style="186" customWidth="1"/>
    <col min="12803" max="12803" width="11.33203125" style="186" customWidth="1"/>
    <col min="12804" max="12805" width="10.109375" style="186" customWidth="1"/>
    <col min="12806" max="12806" width="9.5546875" style="186" customWidth="1"/>
    <col min="12807" max="12807" width="10.109375" style="186" customWidth="1"/>
    <col min="12808" max="12808" width="9.88671875" style="186" customWidth="1"/>
    <col min="12809" max="12809" width="10.44140625" style="186" customWidth="1"/>
    <col min="12810" max="12810" width="10" style="186" customWidth="1"/>
    <col min="12811" max="13056" width="9.109375" style="186"/>
    <col min="13057" max="13057" width="42.44140625" style="186" customWidth="1"/>
    <col min="13058" max="13058" width="10.109375" style="186" customWidth="1"/>
    <col min="13059" max="13059" width="11.33203125" style="186" customWidth="1"/>
    <col min="13060" max="13061" width="10.109375" style="186" customWidth="1"/>
    <col min="13062" max="13062" width="9.5546875" style="186" customWidth="1"/>
    <col min="13063" max="13063" width="10.109375" style="186" customWidth="1"/>
    <col min="13064" max="13064" width="9.88671875" style="186" customWidth="1"/>
    <col min="13065" max="13065" width="10.44140625" style="186" customWidth="1"/>
    <col min="13066" max="13066" width="10" style="186" customWidth="1"/>
    <col min="13067" max="13312" width="9.109375" style="186"/>
    <col min="13313" max="13313" width="42.44140625" style="186" customWidth="1"/>
    <col min="13314" max="13314" width="10.109375" style="186" customWidth="1"/>
    <col min="13315" max="13315" width="11.33203125" style="186" customWidth="1"/>
    <col min="13316" max="13317" width="10.109375" style="186" customWidth="1"/>
    <col min="13318" max="13318" width="9.5546875" style="186" customWidth="1"/>
    <col min="13319" max="13319" width="10.109375" style="186" customWidth="1"/>
    <col min="13320" max="13320" width="9.88671875" style="186" customWidth="1"/>
    <col min="13321" max="13321" width="10.44140625" style="186" customWidth="1"/>
    <col min="13322" max="13322" width="10" style="186" customWidth="1"/>
    <col min="13323" max="13568" width="9.109375" style="186"/>
    <col min="13569" max="13569" width="42.44140625" style="186" customWidth="1"/>
    <col min="13570" max="13570" width="10.109375" style="186" customWidth="1"/>
    <col min="13571" max="13571" width="11.33203125" style="186" customWidth="1"/>
    <col min="13572" max="13573" width="10.109375" style="186" customWidth="1"/>
    <col min="13574" max="13574" width="9.5546875" style="186" customWidth="1"/>
    <col min="13575" max="13575" width="10.109375" style="186" customWidth="1"/>
    <col min="13576" max="13576" width="9.88671875" style="186" customWidth="1"/>
    <col min="13577" max="13577" width="10.44140625" style="186" customWidth="1"/>
    <col min="13578" max="13578" width="10" style="186" customWidth="1"/>
    <col min="13579" max="13824" width="9.109375" style="186"/>
    <col min="13825" max="13825" width="42.44140625" style="186" customWidth="1"/>
    <col min="13826" max="13826" width="10.109375" style="186" customWidth="1"/>
    <col min="13827" max="13827" width="11.33203125" style="186" customWidth="1"/>
    <col min="13828" max="13829" width="10.109375" style="186" customWidth="1"/>
    <col min="13830" max="13830" width="9.5546875" style="186" customWidth="1"/>
    <col min="13831" max="13831" width="10.109375" style="186" customWidth="1"/>
    <col min="13832" max="13832" width="9.88671875" style="186" customWidth="1"/>
    <col min="13833" max="13833" width="10.44140625" style="186" customWidth="1"/>
    <col min="13834" max="13834" width="10" style="186" customWidth="1"/>
    <col min="13835" max="14080" width="9.109375" style="186"/>
    <col min="14081" max="14081" width="42.44140625" style="186" customWidth="1"/>
    <col min="14082" max="14082" width="10.109375" style="186" customWidth="1"/>
    <col min="14083" max="14083" width="11.33203125" style="186" customWidth="1"/>
    <col min="14084" max="14085" width="10.109375" style="186" customWidth="1"/>
    <col min="14086" max="14086" width="9.5546875" style="186" customWidth="1"/>
    <col min="14087" max="14087" width="10.109375" style="186" customWidth="1"/>
    <col min="14088" max="14088" width="9.88671875" style="186" customWidth="1"/>
    <col min="14089" max="14089" width="10.44140625" style="186" customWidth="1"/>
    <col min="14090" max="14090" width="10" style="186" customWidth="1"/>
    <col min="14091" max="14336" width="9.109375" style="186"/>
    <col min="14337" max="14337" width="42.44140625" style="186" customWidth="1"/>
    <col min="14338" max="14338" width="10.109375" style="186" customWidth="1"/>
    <col min="14339" max="14339" width="11.33203125" style="186" customWidth="1"/>
    <col min="14340" max="14341" width="10.109375" style="186" customWidth="1"/>
    <col min="14342" max="14342" width="9.5546875" style="186" customWidth="1"/>
    <col min="14343" max="14343" width="10.109375" style="186" customWidth="1"/>
    <col min="14344" max="14344" width="9.88671875" style="186" customWidth="1"/>
    <col min="14345" max="14345" width="10.44140625" style="186" customWidth="1"/>
    <col min="14346" max="14346" width="10" style="186" customWidth="1"/>
    <col min="14347" max="14592" width="9.109375" style="186"/>
    <col min="14593" max="14593" width="42.44140625" style="186" customWidth="1"/>
    <col min="14594" max="14594" width="10.109375" style="186" customWidth="1"/>
    <col min="14595" max="14595" width="11.33203125" style="186" customWidth="1"/>
    <col min="14596" max="14597" width="10.109375" style="186" customWidth="1"/>
    <col min="14598" max="14598" width="9.5546875" style="186" customWidth="1"/>
    <col min="14599" max="14599" width="10.109375" style="186" customWidth="1"/>
    <col min="14600" max="14600" width="9.88671875" style="186" customWidth="1"/>
    <col min="14601" max="14601" width="10.44140625" style="186" customWidth="1"/>
    <col min="14602" max="14602" width="10" style="186" customWidth="1"/>
    <col min="14603" max="14848" width="9.109375" style="186"/>
    <col min="14849" max="14849" width="42.44140625" style="186" customWidth="1"/>
    <col min="14850" max="14850" width="10.109375" style="186" customWidth="1"/>
    <col min="14851" max="14851" width="11.33203125" style="186" customWidth="1"/>
    <col min="14852" max="14853" width="10.109375" style="186" customWidth="1"/>
    <col min="14854" max="14854" width="9.5546875" style="186" customWidth="1"/>
    <col min="14855" max="14855" width="10.109375" style="186" customWidth="1"/>
    <col min="14856" max="14856" width="9.88671875" style="186" customWidth="1"/>
    <col min="14857" max="14857" width="10.44140625" style="186" customWidth="1"/>
    <col min="14858" max="14858" width="10" style="186" customWidth="1"/>
    <col min="14859" max="15104" width="9.109375" style="186"/>
    <col min="15105" max="15105" width="42.44140625" style="186" customWidth="1"/>
    <col min="15106" max="15106" width="10.109375" style="186" customWidth="1"/>
    <col min="15107" max="15107" width="11.33203125" style="186" customWidth="1"/>
    <col min="15108" max="15109" width="10.109375" style="186" customWidth="1"/>
    <col min="15110" max="15110" width="9.5546875" style="186" customWidth="1"/>
    <col min="15111" max="15111" width="10.109375" style="186" customWidth="1"/>
    <col min="15112" max="15112" width="9.88671875" style="186" customWidth="1"/>
    <col min="15113" max="15113" width="10.44140625" style="186" customWidth="1"/>
    <col min="15114" max="15114" width="10" style="186" customWidth="1"/>
    <col min="15115" max="15360" width="9.109375" style="186"/>
    <col min="15361" max="15361" width="42.44140625" style="186" customWidth="1"/>
    <col min="15362" max="15362" width="10.109375" style="186" customWidth="1"/>
    <col min="15363" max="15363" width="11.33203125" style="186" customWidth="1"/>
    <col min="15364" max="15365" width="10.109375" style="186" customWidth="1"/>
    <col min="15366" max="15366" width="9.5546875" style="186" customWidth="1"/>
    <col min="15367" max="15367" width="10.109375" style="186" customWidth="1"/>
    <col min="15368" max="15368" width="9.88671875" style="186" customWidth="1"/>
    <col min="15369" max="15369" width="10.44140625" style="186" customWidth="1"/>
    <col min="15370" max="15370" width="10" style="186" customWidth="1"/>
    <col min="15371" max="15616" width="9.109375" style="186"/>
    <col min="15617" max="15617" width="42.44140625" style="186" customWidth="1"/>
    <col min="15618" max="15618" width="10.109375" style="186" customWidth="1"/>
    <col min="15619" max="15619" width="11.33203125" style="186" customWidth="1"/>
    <col min="15620" max="15621" width="10.109375" style="186" customWidth="1"/>
    <col min="15622" max="15622" width="9.5546875" style="186" customWidth="1"/>
    <col min="15623" max="15623" width="10.109375" style="186" customWidth="1"/>
    <col min="15624" max="15624" width="9.88671875" style="186" customWidth="1"/>
    <col min="15625" max="15625" width="10.44140625" style="186" customWidth="1"/>
    <col min="15626" max="15626" width="10" style="186" customWidth="1"/>
    <col min="15627" max="15872" width="9.109375" style="186"/>
    <col min="15873" max="15873" width="42.44140625" style="186" customWidth="1"/>
    <col min="15874" max="15874" width="10.109375" style="186" customWidth="1"/>
    <col min="15875" max="15875" width="11.33203125" style="186" customWidth="1"/>
    <col min="15876" max="15877" width="10.109375" style="186" customWidth="1"/>
    <col min="15878" max="15878" width="9.5546875" style="186" customWidth="1"/>
    <col min="15879" max="15879" width="10.109375" style="186" customWidth="1"/>
    <col min="15880" max="15880" width="9.88671875" style="186" customWidth="1"/>
    <col min="15881" max="15881" width="10.44140625" style="186" customWidth="1"/>
    <col min="15882" max="15882" width="10" style="186" customWidth="1"/>
    <col min="15883" max="16128" width="9.109375" style="186"/>
    <col min="16129" max="16129" width="42.44140625" style="186" customWidth="1"/>
    <col min="16130" max="16130" width="10.109375" style="186" customWidth="1"/>
    <col min="16131" max="16131" width="11.33203125" style="186" customWidth="1"/>
    <col min="16132" max="16133" width="10.109375" style="186" customWidth="1"/>
    <col min="16134" max="16134" width="9.5546875" style="186" customWidth="1"/>
    <col min="16135" max="16135" width="10.109375" style="186" customWidth="1"/>
    <col min="16136" max="16136" width="9.88671875" style="186" customWidth="1"/>
    <col min="16137" max="16137" width="10.44140625" style="186" customWidth="1"/>
    <col min="16138" max="16138" width="10" style="186" customWidth="1"/>
    <col min="16139" max="16384" width="9.109375" style="186"/>
  </cols>
  <sheetData>
    <row r="1" spans="1:10" s="185" customFormat="1" ht="72" x14ac:dyDescent="0.25">
      <c r="A1" s="222" t="s">
        <v>245</v>
      </c>
      <c r="B1" s="316" t="s">
        <v>346</v>
      </c>
      <c r="C1" s="316" t="s">
        <v>347</v>
      </c>
      <c r="D1" s="316" t="s">
        <v>348</v>
      </c>
      <c r="E1" s="316" t="s">
        <v>349</v>
      </c>
      <c r="F1" s="316" t="s">
        <v>350</v>
      </c>
      <c r="G1" s="316" t="s">
        <v>351</v>
      </c>
      <c r="H1" s="316" t="s">
        <v>352</v>
      </c>
      <c r="I1" s="223" t="s">
        <v>282</v>
      </c>
      <c r="J1" s="224" t="s">
        <v>353</v>
      </c>
    </row>
    <row r="2" spans="1:10" ht="15" thickBot="1" x14ac:dyDescent="0.35">
      <c r="A2" s="225" t="s">
        <v>354</v>
      </c>
      <c r="B2" s="226">
        <f>'Systems - Revenue'!B6</f>
        <v>167538</v>
      </c>
      <c r="C2" s="226">
        <f>'Systems - Revenue'!B8</f>
        <v>284411</v>
      </c>
      <c r="D2" s="226">
        <f>'Systems - Revenue'!B5</f>
        <v>210092</v>
      </c>
      <c r="E2" s="226">
        <f>'Systems - Revenue'!B3</f>
        <v>290263</v>
      </c>
      <c r="F2" s="226">
        <f>'Systems - Revenue'!B2</f>
        <v>190599</v>
      </c>
      <c r="G2" s="226">
        <f>'Systems - Revenue'!B7</f>
        <v>105725</v>
      </c>
      <c r="H2" s="226">
        <f>'Systems - Revenue'!B4</f>
        <v>176236</v>
      </c>
      <c r="I2" s="227">
        <f>SUM(B2:H2)</f>
        <v>1424864</v>
      </c>
      <c r="J2" s="227">
        <f>AVERAGE(B2:H2)</f>
        <v>203552</v>
      </c>
    </row>
    <row r="3" spans="1:10" ht="15" thickTop="1" x14ac:dyDescent="0.3">
      <c r="A3" s="228" t="s">
        <v>355</v>
      </c>
      <c r="B3" s="229"/>
      <c r="C3" s="230"/>
      <c r="D3" s="229"/>
      <c r="E3" s="229"/>
      <c r="F3" s="229"/>
      <c r="G3" s="230"/>
      <c r="H3" s="229"/>
      <c r="I3" s="231"/>
      <c r="J3" s="232"/>
    </row>
    <row r="4" spans="1:10" ht="14.4" x14ac:dyDescent="0.3">
      <c r="A4" s="233" t="s">
        <v>356</v>
      </c>
      <c r="B4" s="234">
        <v>38</v>
      </c>
      <c r="C4" s="234">
        <v>55</v>
      </c>
      <c r="D4" s="234">
        <v>66</v>
      </c>
      <c r="E4" s="234">
        <v>44</v>
      </c>
      <c r="F4" s="234">
        <v>39</v>
      </c>
      <c r="G4" s="234">
        <v>11</v>
      </c>
      <c r="H4" s="234">
        <v>53</v>
      </c>
      <c r="I4" s="235">
        <f t="shared" ref="I4:I9" si="0">SUM(B4:H4)</f>
        <v>306</v>
      </c>
      <c r="J4" s="236">
        <f t="shared" ref="J4:J9" si="1">AVERAGE(B4:H4)</f>
        <v>43.714285714285715</v>
      </c>
    </row>
    <row r="5" spans="1:10" ht="14.4" x14ac:dyDescent="0.3">
      <c r="A5" s="233" t="s">
        <v>357</v>
      </c>
      <c r="B5" s="234">
        <v>28</v>
      </c>
      <c r="C5" s="234">
        <v>32</v>
      </c>
      <c r="D5" s="234">
        <v>46</v>
      </c>
      <c r="E5" s="234">
        <v>31</v>
      </c>
      <c r="F5" s="234">
        <v>29</v>
      </c>
      <c r="G5" s="234">
        <v>9</v>
      </c>
      <c r="H5" s="234">
        <v>37</v>
      </c>
      <c r="I5" s="235">
        <f t="shared" si="0"/>
        <v>212</v>
      </c>
      <c r="J5" s="236">
        <f t="shared" si="1"/>
        <v>30.285714285714285</v>
      </c>
    </row>
    <row r="6" spans="1:10" ht="14.4" x14ac:dyDescent="0.3">
      <c r="A6" s="237" t="s">
        <v>358</v>
      </c>
      <c r="B6" s="238">
        <v>45</v>
      </c>
      <c r="C6" s="238">
        <v>44</v>
      </c>
      <c r="D6" s="238">
        <v>50</v>
      </c>
      <c r="E6" s="238">
        <v>31</v>
      </c>
      <c r="F6" s="238">
        <v>31</v>
      </c>
      <c r="G6" s="238">
        <v>13</v>
      </c>
      <c r="H6" s="238">
        <v>46</v>
      </c>
      <c r="I6" s="235">
        <f t="shared" si="0"/>
        <v>260</v>
      </c>
      <c r="J6" s="236">
        <f t="shared" si="1"/>
        <v>37.142857142857146</v>
      </c>
    </row>
    <row r="7" spans="1:10" ht="14.4" x14ac:dyDescent="0.3">
      <c r="A7" s="239" t="s">
        <v>359</v>
      </c>
      <c r="B7" s="234">
        <v>0</v>
      </c>
      <c r="C7" s="234">
        <v>44</v>
      </c>
      <c r="D7" s="234" t="s">
        <v>22</v>
      </c>
      <c r="E7" s="234">
        <v>0</v>
      </c>
      <c r="F7" s="234">
        <v>0</v>
      </c>
      <c r="G7" s="234">
        <v>0</v>
      </c>
      <c r="H7" s="234">
        <v>0</v>
      </c>
      <c r="I7" s="235">
        <f t="shared" si="0"/>
        <v>44</v>
      </c>
      <c r="J7" s="236">
        <f t="shared" si="1"/>
        <v>7.333333333333333</v>
      </c>
    </row>
    <row r="8" spans="1:10" ht="14.4" x14ac:dyDescent="0.3">
      <c r="A8" s="237" t="s">
        <v>360</v>
      </c>
      <c r="B8" s="238">
        <v>0</v>
      </c>
      <c r="C8" s="238">
        <v>3</v>
      </c>
      <c r="D8" s="238" t="s">
        <v>22</v>
      </c>
      <c r="E8" s="238">
        <v>0</v>
      </c>
      <c r="F8" s="238">
        <v>1</v>
      </c>
      <c r="G8" s="238">
        <v>0</v>
      </c>
      <c r="H8" s="238">
        <v>0</v>
      </c>
      <c r="I8" s="235">
        <f t="shared" si="0"/>
        <v>4</v>
      </c>
      <c r="J8" s="236">
        <f t="shared" si="1"/>
        <v>0.66666666666666663</v>
      </c>
    </row>
    <row r="9" spans="1:10" ht="14.4" x14ac:dyDescent="0.3">
      <c r="A9" s="240" t="s">
        <v>361</v>
      </c>
      <c r="B9" s="241">
        <v>50</v>
      </c>
      <c r="C9" s="241">
        <v>0</v>
      </c>
      <c r="D9" s="241" t="s">
        <v>22</v>
      </c>
      <c r="E9" s="241">
        <v>0</v>
      </c>
      <c r="F9" s="241">
        <v>0</v>
      </c>
      <c r="G9" s="241">
        <v>33</v>
      </c>
      <c r="H9" s="241">
        <v>0</v>
      </c>
      <c r="I9" s="242">
        <f t="shared" si="0"/>
        <v>83</v>
      </c>
      <c r="J9" s="243">
        <f t="shared" si="1"/>
        <v>13.833333333333334</v>
      </c>
    </row>
    <row r="10" spans="1:10" ht="14.4" x14ac:dyDescent="0.3">
      <c r="A10" s="225" t="s">
        <v>362</v>
      </c>
      <c r="B10" s="234"/>
      <c r="C10" s="234"/>
      <c r="D10" s="234"/>
      <c r="E10" s="234"/>
      <c r="F10" s="234"/>
      <c r="G10" s="234"/>
      <c r="H10" s="234"/>
      <c r="I10" s="235"/>
      <c r="J10" s="236"/>
    </row>
    <row r="11" spans="1:10" ht="14.4" x14ac:dyDescent="0.3">
      <c r="A11" s="233" t="s">
        <v>363</v>
      </c>
      <c r="B11" s="234">
        <v>5</v>
      </c>
      <c r="C11" s="234">
        <v>8</v>
      </c>
      <c r="D11" s="234">
        <v>6</v>
      </c>
      <c r="E11" s="234">
        <v>1</v>
      </c>
      <c r="F11" s="234">
        <v>2</v>
      </c>
      <c r="G11" s="234">
        <v>0</v>
      </c>
      <c r="H11" s="234">
        <v>21</v>
      </c>
      <c r="I11" s="235">
        <f>SUM(B11:H11)</f>
        <v>43</v>
      </c>
      <c r="J11" s="236">
        <f>AVERAGE(B11:H11)</f>
        <v>6.1428571428571432</v>
      </c>
    </row>
    <row r="12" spans="1:10" ht="14.4" x14ac:dyDescent="0.3">
      <c r="A12" s="233" t="s">
        <v>364</v>
      </c>
      <c r="B12" s="234">
        <v>1</v>
      </c>
      <c r="C12" s="234">
        <v>0</v>
      </c>
      <c r="D12" s="234">
        <v>1</v>
      </c>
      <c r="E12" s="234">
        <v>1</v>
      </c>
      <c r="F12" s="234">
        <v>0</v>
      </c>
      <c r="G12" s="234">
        <v>0</v>
      </c>
      <c r="H12" s="234">
        <v>8</v>
      </c>
      <c r="I12" s="235">
        <f t="shared" ref="I12:I17" si="2">SUM(B12:H12)</f>
        <v>11</v>
      </c>
      <c r="J12" s="236">
        <f t="shared" ref="J12:J17" si="3">AVERAGE(B12:H12)</f>
        <v>1.5714285714285714</v>
      </c>
    </row>
    <row r="13" spans="1:10" ht="14.4" x14ac:dyDescent="0.3">
      <c r="A13" s="233" t="s">
        <v>358</v>
      </c>
      <c r="B13" s="234">
        <v>3</v>
      </c>
      <c r="C13" s="234">
        <v>0</v>
      </c>
      <c r="D13" s="234">
        <v>1</v>
      </c>
      <c r="E13" s="234">
        <v>1</v>
      </c>
      <c r="F13" s="234">
        <v>0</v>
      </c>
      <c r="G13" s="234">
        <v>1</v>
      </c>
      <c r="H13" s="234">
        <v>6</v>
      </c>
      <c r="I13" s="235">
        <f t="shared" si="2"/>
        <v>12</v>
      </c>
      <c r="J13" s="236">
        <f t="shared" si="3"/>
        <v>1.7142857142857142</v>
      </c>
    </row>
    <row r="14" spans="1:10" ht="14.4" x14ac:dyDescent="0.3">
      <c r="A14" s="225" t="s">
        <v>365</v>
      </c>
      <c r="B14" s="234"/>
      <c r="C14" s="234"/>
      <c r="D14" s="234"/>
      <c r="E14" s="234"/>
      <c r="F14" s="234"/>
      <c r="G14" s="234"/>
      <c r="H14" s="234"/>
      <c r="I14" s="235"/>
      <c r="J14" s="236"/>
    </row>
    <row r="15" spans="1:10" ht="14.4" x14ac:dyDescent="0.3">
      <c r="A15" s="233" t="s">
        <v>366</v>
      </c>
      <c r="B15" s="234">
        <v>8</v>
      </c>
      <c r="C15" s="234">
        <v>0</v>
      </c>
      <c r="D15" s="234">
        <v>4</v>
      </c>
      <c r="E15" s="234">
        <v>12</v>
      </c>
      <c r="F15" s="234">
        <v>8</v>
      </c>
      <c r="G15" s="234">
        <v>1</v>
      </c>
      <c r="H15" s="234">
        <v>16</v>
      </c>
      <c r="I15" s="235">
        <f t="shared" si="2"/>
        <v>49</v>
      </c>
      <c r="J15" s="236">
        <f t="shared" si="3"/>
        <v>7</v>
      </c>
    </row>
    <row r="16" spans="1:10" ht="14.4" x14ac:dyDescent="0.3">
      <c r="A16" s="233" t="s">
        <v>367</v>
      </c>
      <c r="B16" s="234">
        <v>8</v>
      </c>
      <c r="C16" s="234">
        <v>0</v>
      </c>
      <c r="D16" s="234">
        <v>4</v>
      </c>
      <c r="E16" s="234">
        <v>6</v>
      </c>
      <c r="F16" s="234">
        <v>2</v>
      </c>
      <c r="G16" s="234">
        <v>2</v>
      </c>
      <c r="H16" s="234">
        <v>2</v>
      </c>
      <c r="I16" s="235">
        <f t="shared" si="2"/>
        <v>24</v>
      </c>
      <c r="J16" s="236">
        <f t="shared" si="3"/>
        <v>3.4285714285714284</v>
      </c>
    </row>
    <row r="17" spans="1:10" ht="14.4" x14ac:dyDescent="0.3">
      <c r="A17" s="244" t="s">
        <v>368</v>
      </c>
      <c r="B17" s="241">
        <v>0</v>
      </c>
      <c r="C17" s="241">
        <v>0</v>
      </c>
      <c r="D17" s="241">
        <v>0</v>
      </c>
      <c r="E17" s="241">
        <v>13</v>
      </c>
      <c r="F17" s="241">
        <v>0</v>
      </c>
      <c r="G17" s="241">
        <v>0</v>
      </c>
      <c r="H17" s="241">
        <v>0</v>
      </c>
      <c r="I17" s="242">
        <f t="shared" si="2"/>
        <v>13</v>
      </c>
      <c r="J17" s="243">
        <f t="shared" si="3"/>
        <v>1.8571428571428572</v>
      </c>
    </row>
    <row r="18" spans="1:10" ht="14.4" x14ac:dyDescent="0.3">
      <c r="A18" s="245" t="s">
        <v>369</v>
      </c>
      <c r="B18" s="234"/>
      <c r="C18" s="314"/>
      <c r="D18" s="315"/>
      <c r="E18" s="234"/>
      <c r="F18" s="234"/>
      <c r="G18" s="314"/>
      <c r="H18" s="314"/>
      <c r="I18" s="249"/>
      <c r="J18" s="250"/>
    </row>
    <row r="19" spans="1:10" ht="14.4" x14ac:dyDescent="0.3">
      <c r="A19" s="239" t="s">
        <v>370</v>
      </c>
      <c r="B19" s="248">
        <v>5.5</v>
      </c>
      <c r="C19" s="248">
        <v>4.3</v>
      </c>
      <c r="D19" s="248">
        <v>7.73</v>
      </c>
      <c r="E19" s="248">
        <v>5.71</v>
      </c>
      <c r="F19" s="248">
        <v>7.2</v>
      </c>
      <c r="G19" s="248">
        <v>5.0199999999999996</v>
      </c>
      <c r="H19" s="248">
        <v>5.07</v>
      </c>
      <c r="I19" s="249"/>
      <c r="J19" s="251">
        <f>AVERAGE(B19:H19)</f>
        <v>5.79</v>
      </c>
    </row>
    <row r="20" spans="1:10" ht="14.4" x14ac:dyDescent="0.3">
      <c r="A20" s="239" t="s">
        <v>371</v>
      </c>
      <c r="B20" s="248">
        <v>8.25</v>
      </c>
      <c r="C20" s="247">
        <v>4.3</v>
      </c>
      <c r="D20" s="248">
        <v>7.73</v>
      </c>
      <c r="E20" s="248">
        <v>8.99</v>
      </c>
      <c r="F20" s="248">
        <v>9.1999999999999993</v>
      </c>
      <c r="G20" s="248">
        <v>9.7799999999999994</v>
      </c>
      <c r="H20" s="248">
        <v>10.14</v>
      </c>
      <c r="I20" s="249"/>
      <c r="J20" s="251">
        <f>AVERAGE(B20:H20)</f>
        <v>8.3414285714285707</v>
      </c>
    </row>
    <row r="21" spans="1:10" ht="15" thickBot="1" x14ac:dyDescent="0.35">
      <c r="A21" s="237" t="s">
        <v>372</v>
      </c>
      <c r="B21" s="252">
        <v>2.75</v>
      </c>
      <c r="C21" s="252">
        <v>0</v>
      </c>
      <c r="D21" s="252">
        <v>0</v>
      </c>
      <c r="E21" s="252">
        <v>4.5</v>
      </c>
      <c r="F21" s="252">
        <v>3.57</v>
      </c>
      <c r="G21" s="252">
        <v>4.76</v>
      </c>
      <c r="H21" s="253">
        <v>5.07</v>
      </c>
      <c r="I21" s="249"/>
      <c r="J21" s="251">
        <f>AVERAGE(B21:H21)</f>
        <v>2.9499999999999997</v>
      </c>
    </row>
    <row r="22" spans="1:10" ht="15" thickTop="1" x14ac:dyDescent="0.3">
      <c r="A22" s="228" t="s">
        <v>373</v>
      </c>
      <c r="B22" s="229"/>
      <c r="C22" s="229"/>
      <c r="D22" s="229"/>
      <c r="E22" s="229"/>
      <c r="F22" s="229"/>
      <c r="G22" s="229"/>
      <c r="H22" s="229"/>
      <c r="I22" s="231"/>
      <c r="J22" s="232"/>
    </row>
    <row r="23" spans="1:10" ht="14.4" x14ac:dyDescent="0.3">
      <c r="A23" s="233" t="s">
        <v>374</v>
      </c>
      <c r="B23" s="246">
        <v>5</v>
      </c>
      <c r="C23" s="246">
        <v>6</v>
      </c>
      <c r="D23" s="246">
        <v>7</v>
      </c>
      <c r="E23" s="246">
        <v>6</v>
      </c>
      <c r="F23" s="246">
        <v>8</v>
      </c>
      <c r="G23" s="246">
        <v>3</v>
      </c>
      <c r="H23" s="246">
        <v>5</v>
      </c>
      <c r="I23" s="249">
        <f>SUM(B23:H23)</f>
        <v>40</v>
      </c>
      <c r="J23" s="254">
        <f>AVERAGE(B23:H23)</f>
        <v>5.7142857142857144</v>
      </c>
    </row>
    <row r="24" spans="1:10" ht="14.4" x14ac:dyDescent="0.3">
      <c r="A24" s="233" t="s">
        <v>375</v>
      </c>
      <c r="B24" s="255">
        <v>9528</v>
      </c>
      <c r="C24" s="255">
        <v>10192</v>
      </c>
      <c r="D24" s="255">
        <v>12789</v>
      </c>
      <c r="E24" s="255">
        <v>10920</v>
      </c>
      <c r="F24" s="255">
        <v>10525</v>
      </c>
      <c r="G24" s="255">
        <v>4398</v>
      </c>
      <c r="H24" s="255">
        <v>5460</v>
      </c>
      <c r="I24" s="256">
        <f>SUM(B24:H24)</f>
        <v>63812</v>
      </c>
      <c r="J24" s="256">
        <f t="shared" ref="J24:J43" si="4">AVERAGE(B24:H24)</f>
        <v>9116</v>
      </c>
    </row>
    <row r="25" spans="1:10" ht="14.4" x14ac:dyDescent="0.3">
      <c r="A25" s="233" t="s">
        <v>376</v>
      </c>
      <c r="B25" s="257">
        <f>B24/1820</f>
        <v>5.2351648351648352</v>
      </c>
      <c r="C25" s="257">
        <f t="shared" ref="C25:H25" si="5">C24/1820</f>
        <v>5.6</v>
      </c>
      <c r="D25" s="257">
        <f>D24/1820</f>
        <v>7.0269230769230768</v>
      </c>
      <c r="E25" s="257">
        <f t="shared" si="5"/>
        <v>6</v>
      </c>
      <c r="F25" s="257">
        <f>F24/1820</f>
        <v>5.7829670329670328</v>
      </c>
      <c r="G25" s="257">
        <f t="shared" si="5"/>
        <v>2.4164835164835163</v>
      </c>
      <c r="H25" s="257">
        <f t="shared" si="5"/>
        <v>3</v>
      </c>
      <c r="I25" s="258">
        <f t="shared" ref="I25:I43" si="6">SUM(B25:H25)</f>
        <v>35.061538461538461</v>
      </c>
      <c r="J25" s="250">
        <f t="shared" si="4"/>
        <v>5.0087912087912088</v>
      </c>
    </row>
    <row r="26" spans="1:10" ht="14.4" x14ac:dyDescent="0.3">
      <c r="A26" s="233" t="s">
        <v>377</v>
      </c>
      <c r="B26" s="246">
        <v>0</v>
      </c>
      <c r="C26" s="246">
        <v>0</v>
      </c>
      <c r="D26" s="246">
        <v>3</v>
      </c>
      <c r="E26" s="246">
        <v>2</v>
      </c>
      <c r="F26" s="246">
        <v>4</v>
      </c>
      <c r="G26" s="246">
        <v>0</v>
      </c>
      <c r="H26" s="246">
        <v>1</v>
      </c>
      <c r="I26" s="249">
        <f t="shared" si="6"/>
        <v>10</v>
      </c>
      <c r="J26" s="254">
        <f t="shared" si="4"/>
        <v>1.4285714285714286</v>
      </c>
    </row>
    <row r="27" spans="1:10" ht="14.4" x14ac:dyDescent="0.3">
      <c r="A27" s="233" t="s">
        <v>375</v>
      </c>
      <c r="B27" s="259">
        <v>0</v>
      </c>
      <c r="C27" s="259">
        <v>0</v>
      </c>
      <c r="D27" s="259">
        <v>5481</v>
      </c>
      <c r="E27" s="259">
        <v>3640</v>
      </c>
      <c r="F27" s="259">
        <v>6880</v>
      </c>
      <c r="G27" s="259">
        <v>0</v>
      </c>
      <c r="H27" s="259">
        <v>420</v>
      </c>
      <c r="I27" s="260">
        <f>SUM(B27:H27)</f>
        <v>16421</v>
      </c>
      <c r="J27" s="260">
        <f t="shared" si="4"/>
        <v>2345.8571428571427</v>
      </c>
    </row>
    <row r="28" spans="1:10" ht="14.4" x14ac:dyDescent="0.3">
      <c r="A28" s="233" t="s">
        <v>376</v>
      </c>
      <c r="B28" s="257">
        <f>B27/1820</f>
        <v>0</v>
      </c>
      <c r="C28" s="257">
        <f t="shared" ref="C28:H28" si="7">C27/1820</f>
        <v>0</v>
      </c>
      <c r="D28" s="257">
        <f>D27/1820</f>
        <v>3.0115384615384615</v>
      </c>
      <c r="E28" s="257">
        <f t="shared" si="7"/>
        <v>2</v>
      </c>
      <c r="F28" s="257">
        <f>F27/1820</f>
        <v>3.7802197802197801</v>
      </c>
      <c r="G28" s="257">
        <f t="shared" si="7"/>
        <v>0</v>
      </c>
      <c r="H28" s="257">
        <f t="shared" si="7"/>
        <v>0.23076923076923078</v>
      </c>
      <c r="I28" s="258">
        <f t="shared" si="6"/>
        <v>9.0225274725274716</v>
      </c>
      <c r="J28" s="250">
        <f t="shared" si="4"/>
        <v>1.288932496075353</v>
      </c>
    </row>
    <row r="29" spans="1:10" ht="14.4" x14ac:dyDescent="0.3">
      <c r="A29" s="233" t="s">
        <v>378</v>
      </c>
      <c r="B29" s="246">
        <v>4</v>
      </c>
      <c r="C29" s="246">
        <v>2</v>
      </c>
      <c r="D29" s="246">
        <v>5</v>
      </c>
      <c r="E29" s="246">
        <v>6</v>
      </c>
      <c r="F29" s="246">
        <v>7</v>
      </c>
      <c r="G29" s="246">
        <v>8</v>
      </c>
      <c r="H29" s="246">
        <v>1</v>
      </c>
      <c r="I29" s="249">
        <f t="shared" si="6"/>
        <v>33</v>
      </c>
      <c r="J29" s="254">
        <f t="shared" si="4"/>
        <v>4.7142857142857144</v>
      </c>
    </row>
    <row r="30" spans="1:10" ht="14.4" x14ac:dyDescent="0.3">
      <c r="A30" s="233" t="s">
        <v>375</v>
      </c>
      <c r="B30" s="255">
        <v>4937</v>
      </c>
      <c r="C30" s="255">
        <v>3640</v>
      </c>
      <c r="D30" s="255">
        <v>7175</v>
      </c>
      <c r="E30" s="255">
        <v>10920</v>
      </c>
      <c r="F30" s="255">
        <v>11216</v>
      </c>
      <c r="G30" s="255">
        <v>12853</v>
      </c>
      <c r="H30" s="255">
        <v>1820</v>
      </c>
      <c r="I30" s="256">
        <f t="shared" si="6"/>
        <v>52561</v>
      </c>
      <c r="J30" s="256">
        <f t="shared" si="4"/>
        <v>7508.7142857142853</v>
      </c>
    </row>
    <row r="31" spans="1:10" ht="14.4" x14ac:dyDescent="0.3">
      <c r="A31" s="233" t="s">
        <v>376</v>
      </c>
      <c r="B31" s="257">
        <f>B30/1820</f>
        <v>2.7126373626373628</v>
      </c>
      <c r="C31" s="257">
        <f t="shared" ref="C31:H31" si="8">C30/1820</f>
        <v>2</v>
      </c>
      <c r="D31" s="257">
        <f>D30/1820</f>
        <v>3.9423076923076925</v>
      </c>
      <c r="E31" s="257">
        <f t="shared" si="8"/>
        <v>6</v>
      </c>
      <c r="F31" s="257">
        <f>F30/1820</f>
        <v>6.1626373626373629</v>
      </c>
      <c r="G31" s="257">
        <f t="shared" si="8"/>
        <v>7.0620879120879119</v>
      </c>
      <c r="H31" s="257">
        <f t="shared" si="8"/>
        <v>1</v>
      </c>
      <c r="I31" s="258">
        <f t="shared" si="6"/>
        <v>28.879670329670329</v>
      </c>
      <c r="J31" s="250">
        <f t="shared" si="4"/>
        <v>4.125667189952904</v>
      </c>
    </row>
    <row r="32" spans="1:10" ht="14.4" x14ac:dyDescent="0.3">
      <c r="A32" s="233" t="s">
        <v>379</v>
      </c>
      <c r="B32" s="246">
        <v>2</v>
      </c>
      <c r="C32" s="246">
        <v>2</v>
      </c>
      <c r="D32" s="246">
        <v>1</v>
      </c>
      <c r="E32" s="246">
        <v>2</v>
      </c>
      <c r="F32" s="246">
        <v>2</v>
      </c>
      <c r="G32" s="246">
        <v>1</v>
      </c>
      <c r="H32" s="246">
        <v>2</v>
      </c>
      <c r="I32" s="249">
        <f t="shared" si="6"/>
        <v>12</v>
      </c>
      <c r="J32" s="254">
        <f t="shared" si="4"/>
        <v>1.7142857142857142</v>
      </c>
    </row>
    <row r="33" spans="1:10" ht="14.4" x14ac:dyDescent="0.3">
      <c r="A33" s="233" t="s">
        <v>375</v>
      </c>
      <c r="B33" s="255">
        <v>1375</v>
      </c>
      <c r="C33" s="255">
        <v>3640</v>
      </c>
      <c r="D33" s="255">
        <v>1379</v>
      </c>
      <c r="E33" s="255">
        <v>3640</v>
      </c>
      <c r="F33" s="255">
        <v>3770</v>
      </c>
      <c r="G33" s="255">
        <v>1885</v>
      </c>
      <c r="H33" s="255">
        <v>3640</v>
      </c>
      <c r="I33" s="256">
        <f t="shared" si="6"/>
        <v>19329</v>
      </c>
      <c r="J33" s="256">
        <f t="shared" si="4"/>
        <v>2761.2857142857142</v>
      </c>
    </row>
    <row r="34" spans="1:10" ht="14.4" x14ac:dyDescent="0.3">
      <c r="A34" s="233" t="s">
        <v>376</v>
      </c>
      <c r="B34" s="257">
        <f>B33/1820</f>
        <v>0.75549450549450547</v>
      </c>
      <c r="C34" s="257">
        <f t="shared" ref="C34:H34" si="9">C33/1820</f>
        <v>2</v>
      </c>
      <c r="D34" s="257">
        <f>D33/1820</f>
        <v>0.75769230769230766</v>
      </c>
      <c r="E34" s="257">
        <f t="shared" si="9"/>
        <v>2</v>
      </c>
      <c r="F34" s="257">
        <f>F33/1820</f>
        <v>2.0714285714285716</v>
      </c>
      <c r="G34" s="257">
        <f t="shared" si="9"/>
        <v>1.0357142857142858</v>
      </c>
      <c r="H34" s="257">
        <f t="shared" si="9"/>
        <v>2</v>
      </c>
      <c r="I34" s="258">
        <f t="shared" si="6"/>
        <v>10.620329670329671</v>
      </c>
      <c r="J34" s="250">
        <f t="shared" si="4"/>
        <v>1.5171899529042387</v>
      </c>
    </row>
    <row r="35" spans="1:10" ht="14.4" x14ac:dyDescent="0.3">
      <c r="A35" s="233" t="s">
        <v>380</v>
      </c>
      <c r="B35" s="246">
        <v>6</v>
      </c>
      <c r="C35" s="246">
        <v>3</v>
      </c>
      <c r="D35" s="246">
        <v>7</v>
      </c>
      <c r="E35" s="246">
        <v>2</v>
      </c>
      <c r="F35" s="246">
        <v>6</v>
      </c>
      <c r="G35" s="246">
        <v>1</v>
      </c>
      <c r="H35" s="246">
        <v>3</v>
      </c>
      <c r="I35" s="249">
        <f t="shared" si="6"/>
        <v>28</v>
      </c>
      <c r="J35" s="254">
        <f t="shared" si="4"/>
        <v>4</v>
      </c>
    </row>
    <row r="36" spans="1:10" ht="14.4" x14ac:dyDescent="0.3">
      <c r="A36" s="233" t="s">
        <v>375</v>
      </c>
      <c r="B36" s="255">
        <v>11745</v>
      </c>
      <c r="C36" s="255">
        <v>5460</v>
      </c>
      <c r="D36" s="255">
        <v>12789</v>
      </c>
      <c r="E36" s="255">
        <v>3484</v>
      </c>
      <c r="F36" s="255">
        <v>9425</v>
      </c>
      <c r="G36" s="255">
        <v>1885</v>
      </c>
      <c r="H36" s="255">
        <v>5460</v>
      </c>
      <c r="I36" s="256">
        <f t="shared" si="6"/>
        <v>50248</v>
      </c>
      <c r="J36" s="256">
        <f t="shared" si="4"/>
        <v>7178.2857142857147</v>
      </c>
    </row>
    <row r="37" spans="1:10" ht="14.4" x14ac:dyDescent="0.3">
      <c r="A37" s="233" t="s">
        <v>376</v>
      </c>
      <c r="B37" s="257">
        <f>B36/1820</f>
        <v>6.4532967032967035</v>
      </c>
      <c r="C37" s="257">
        <f t="shared" ref="C37:H37" si="10">C36/1820</f>
        <v>3</v>
      </c>
      <c r="D37" s="257">
        <f>D36/1820</f>
        <v>7.0269230769230768</v>
      </c>
      <c r="E37" s="257">
        <f t="shared" si="10"/>
        <v>1.9142857142857144</v>
      </c>
      <c r="F37" s="257">
        <f>F36/1820</f>
        <v>5.1785714285714288</v>
      </c>
      <c r="G37" s="257">
        <f t="shared" si="10"/>
        <v>1.0357142857142858</v>
      </c>
      <c r="H37" s="257">
        <f t="shared" si="10"/>
        <v>3</v>
      </c>
      <c r="I37" s="258">
        <f t="shared" si="6"/>
        <v>27.60879120879121</v>
      </c>
      <c r="J37" s="250">
        <f t="shared" si="4"/>
        <v>3.9441130298273159</v>
      </c>
    </row>
    <row r="38" spans="1:10" ht="14.4" x14ac:dyDescent="0.3">
      <c r="A38" s="233" t="s">
        <v>381</v>
      </c>
      <c r="B38" s="246">
        <v>3</v>
      </c>
      <c r="C38" s="246">
        <v>9</v>
      </c>
      <c r="D38" s="246">
        <v>5</v>
      </c>
      <c r="E38" s="246">
        <v>11</v>
      </c>
      <c r="F38" s="246">
        <v>8</v>
      </c>
      <c r="G38" s="246">
        <v>7</v>
      </c>
      <c r="H38" s="246">
        <v>13</v>
      </c>
      <c r="I38" s="249">
        <f t="shared" si="6"/>
        <v>56</v>
      </c>
      <c r="J38" s="254">
        <f t="shared" si="4"/>
        <v>8</v>
      </c>
    </row>
    <row r="39" spans="1:10" ht="14.4" x14ac:dyDescent="0.3">
      <c r="A39" s="233" t="s">
        <v>375</v>
      </c>
      <c r="B39" s="255">
        <v>3990</v>
      </c>
      <c r="C39" s="255">
        <v>14560</v>
      </c>
      <c r="D39" s="255">
        <v>2936</v>
      </c>
      <c r="E39" s="255">
        <v>14342.25</v>
      </c>
      <c r="F39" s="255">
        <v>3500</v>
      </c>
      <c r="G39" s="255">
        <v>3453</v>
      </c>
      <c r="H39" s="255">
        <v>16940</v>
      </c>
      <c r="I39" s="256">
        <f t="shared" si="6"/>
        <v>59721.25</v>
      </c>
      <c r="J39" s="256">
        <f t="shared" si="4"/>
        <v>8531.6071428571431</v>
      </c>
    </row>
    <row r="40" spans="1:10" ht="14.4" x14ac:dyDescent="0.3">
      <c r="A40" s="233" t="s">
        <v>376</v>
      </c>
      <c r="B40" s="257">
        <f>B39/1820</f>
        <v>2.1923076923076925</v>
      </c>
      <c r="C40" s="257">
        <f t="shared" ref="C40:H40" si="11">C39/1820</f>
        <v>8</v>
      </c>
      <c r="D40" s="257">
        <f>D39/1820</f>
        <v>1.6131868131868132</v>
      </c>
      <c r="E40" s="257">
        <f t="shared" si="11"/>
        <v>7.8803571428571431</v>
      </c>
      <c r="F40" s="257">
        <f>F39/1820</f>
        <v>1.9230769230769231</v>
      </c>
      <c r="G40" s="257">
        <f t="shared" si="11"/>
        <v>1.8972527472527472</v>
      </c>
      <c r="H40" s="257">
        <f t="shared" si="11"/>
        <v>9.3076923076923084</v>
      </c>
      <c r="I40" s="258">
        <f t="shared" si="6"/>
        <v>32.813873626373628</v>
      </c>
      <c r="J40" s="250">
        <f t="shared" si="4"/>
        <v>4.6876962323390901</v>
      </c>
    </row>
    <row r="41" spans="1:10" ht="14.4" x14ac:dyDescent="0.3">
      <c r="A41" s="233" t="s">
        <v>382</v>
      </c>
      <c r="B41" s="246">
        <v>3</v>
      </c>
      <c r="C41" s="246" t="s">
        <v>22</v>
      </c>
      <c r="D41" s="246">
        <v>1</v>
      </c>
      <c r="E41" s="246">
        <v>4</v>
      </c>
      <c r="F41" s="246">
        <v>6</v>
      </c>
      <c r="G41" s="246">
        <v>4</v>
      </c>
      <c r="H41" s="246">
        <v>5</v>
      </c>
      <c r="I41" s="249">
        <f t="shared" si="6"/>
        <v>23</v>
      </c>
      <c r="J41" s="254">
        <f t="shared" si="4"/>
        <v>3.8333333333333335</v>
      </c>
    </row>
    <row r="42" spans="1:10" ht="14.4" x14ac:dyDescent="0.3">
      <c r="A42" s="233" t="s">
        <v>375</v>
      </c>
      <c r="B42" s="261">
        <v>1428</v>
      </c>
      <c r="C42" s="261" t="s">
        <v>22</v>
      </c>
      <c r="D42" s="261">
        <v>616</v>
      </c>
      <c r="E42" s="261">
        <v>1521.5</v>
      </c>
      <c r="F42" s="261">
        <v>2983</v>
      </c>
      <c r="G42" s="261">
        <v>3054</v>
      </c>
      <c r="H42" s="261">
        <v>2380</v>
      </c>
      <c r="I42" s="262">
        <f t="shared" si="6"/>
        <v>11982.5</v>
      </c>
      <c r="J42" s="262">
        <f t="shared" si="4"/>
        <v>1997.0833333333333</v>
      </c>
    </row>
    <row r="43" spans="1:10" ht="14.4" x14ac:dyDescent="0.3">
      <c r="A43" s="233" t="s">
        <v>376</v>
      </c>
      <c r="B43" s="257">
        <f>B42/1820</f>
        <v>0.7846153846153846</v>
      </c>
      <c r="C43" s="257" t="s">
        <v>22</v>
      </c>
      <c r="D43" s="257">
        <f>D42/1820</f>
        <v>0.33846153846153848</v>
      </c>
      <c r="E43" s="257">
        <f>E42/1820</f>
        <v>0.83598901098901102</v>
      </c>
      <c r="F43" s="257">
        <f>F42/1820</f>
        <v>1.639010989010989</v>
      </c>
      <c r="G43" s="257">
        <f>G42/1820</f>
        <v>1.6780219780219781</v>
      </c>
      <c r="H43" s="257">
        <f>H42/1820</f>
        <v>1.3076923076923077</v>
      </c>
      <c r="I43" s="258">
        <f t="shared" si="6"/>
        <v>6.5837912087912089</v>
      </c>
      <c r="J43" s="250">
        <f t="shared" si="4"/>
        <v>1.0972985347985349</v>
      </c>
    </row>
    <row r="44" spans="1:10" ht="14.4" x14ac:dyDescent="0.3">
      <c r="A44" s="263" t="s">
        <v>383</v>
      </c>
      <c r="B44" s="264">
        <f t="shared" ref="B44:I45" si="12">SUM(B23,B26,B29,B32,B35,B38,B41)</f>
        <v>23</v>
      </c>
      <c r="C44" s="264">
        <f t="shared" si="12"/>
        <v>22</v>
      </c>
      <c r="D44" s="264">
        <f t="shared" si="12"/>
        <v>29</v>
      </c>
      <c r="E44" s="264">
        <f t="shared" si="12"/>
        <v>33</v>
      </c>
      <c r="F44" s="264">
        <f t="shared" si="12"/>
        <v>41</v>
      </c>
      <c r="G44" s="264">
        <f t="shared" si="12"/>
        <v>24</v>
      </c>
      <c r="H44" s="264">
        <f t="shared" si="12"/>
        <v>30</v>
      </c>
      <c r="I44" s="265">
        <f t="shared" si="12"/>
        <v>202</v>
      </c>
      <c r="J44" s="254">
        <f>AVERAGE(C44:H44)</f>
        <v>29.833333333333332</v>
      </c>
    </row>
    <row r="45" spans="1:10" ht="14.4" x14ac:dyDescent="0.3">
      <c r="A45" s="263" t="s">
        <v>384</v>
      </c>
      <c r="B45" s="266">
        <f t="shared" si="12"/>
        <v>33003</v>
      </c>
      <c r="C45" s="266">
        <f t="shared" si="12"/>
        <v>37492</v>
      </c>
      <c r="D45" s="266">
        <f t="shared" si="12"/>
        <v>43165</v>
      </c>
      <c r="E45" s="266">
        <f t="shared" si="12"/>
        <v>48467.75</v>
      </c>
      <c r="F45" s="266">
        <f t="shared" si="12"/>
        <v>48299</v>
      </c>
      <c r="G45" s="266">
        <f t="shared" si="12"/>
        <v>27528</v>
      </c>
      <c r="H45" s="266">
        <f t="shared" si="12"/>
        <v>36120</v>
      </c>
      <c r="I45" s="267">
        <f t="shared" si="12"/>
        <v>274074.75</v>
      </c>
      <c r="J45" s="256">
        <f>AVERAGE(C45:H45)</f>
        <v>40178.625</v>
      </c>
    </row>
    <row r="46" spans="1:10" ht="15" customHeight="1" thickBot="1" x14ac:dyDescent="0.35">
      <c r="A46" s="233" t="s">
        <v>385</v>
      </c>
      <c r="B46" s="257">
        <f>B45/1820</f>
        <v>18.133516483516484</v>
      </c>
      <c r="C46" s="257">
        <f t="shared" ref="C46:I46" si="13">C45/1820</f>
        <v>20.6</v>
      </c>
      <c r="D46" s="257">
        <f>D45/1820</f>
        <v>23.717032967032967</v>
      </c>
      <c r="E46" s="257">
        <f t="shared" si="13"/>
        <v>26.630631868131868</v>
      </c>
      <c r="F46" s="257">
        <f>F45/1820</f>
        <v>26.537912087912087</v>
      </c>
      <c r="G46" s="257">
        <f t="shared" si="13"/>
        <v>15.125274725274725</v>
      </c>
      <c r="H46" s="257">
        <f t="shared" si="13"/>
        <v>19.846153846153847</v>
      </c>
      <c r="I46" s="355">
        <f t="shared" si="13"/>
        <v>150.59052197802197</v>
      </c>
      <c r="J46" s="250">
        <f>AVERAGE(C46:H46)</f>
        <v>22.076167582417582</v>
      </c>
    </row>
    <row r="47" spans="1:10" ht="15" thickTop="1" x14ac:dyDescent="0.3">
      <c r="A47" s="228" t="s">
        <v>386</v>
      </c>
      <c r="B47" s="229"/>
      <c r="C47" s="229"/>
      <c r="D47" s="229"/>
      <c r="E47" s="229"/>
      <c r="F47" s="229"/>
      <c r="G47" s="229"/>
      <c r="H47" s="229"/>
      <c r="I47" s="231"/>
      <c r="J47" s="232"/>
    </row>
    <row r="48" spans="1:10" ht="14.4" x14ac:dyDescent="0.3">
      <c r="A48" s="225" t="s">
        <v>387</v>
      </c>
      <c r="B48" s="246"/>
      <c r="C48" s="246"/>
      <c r="D48" s="246"/>
      <c r="E48" s="246"/>
      <c r="F48" s="246"/>
      <c r="G48" s="246"/>
      <c r="H48" s="246"/>
      <c r="I48" s="249"/>
      <c r="J48" s="250"/>
    </row>
    <row r="49" spans="1:10" ht="14.4" x14ac:dyDescent="0.3">
      <c r="A49" s="233" t="s">
        <v>388</v>
      </c>
      <c r="B49" s="268">
        <v>31331</v>
      </c>
      <c r="C49" s="268">
        <v>27562</v>
      </c>
      <c r="D49" s="268">
        <v>25067</v>
      </c>
      <c r="E49" s="268">
        <v>36998</v>
      </c>
      <c r="F49" s="268">
        <v>54182</v>
      </c>
      <c r="G49" s="268">
        <v>13530</v>
      </c>
      <c r="H49" s="268">
        <v>23580</v>
      </c>
      <c r="I49" s="269">
        <f>SUM(B49:H49)</f>
        <v>212250</v>
      </c>
      <c r="J49" s="269">
        <f>AVERAGE(B49:H49)</f>
        <v>30321.428571428572</v>
      </c>
    </row>
    <row r="50" spans="1:10" ht="14.4" x14ac:dyDescent="0.3">
      <c r="A50" s="233" t="s">
        <v>389</v>
      </c>
      <c r="B50" s="268">
        <v>35913</v>
      </c>
      <c r="C50" s="268">
        <v>33373</v>
      </c>
      <c r="D50" s="268">
        <v>32839</v>
      </c>
      <c r="E50" s="268">
        <v>50849</v>
      </c>
      <c r="F50" s="268">
        <v>63886</v>
      </c>
      <c r="G50" s="268">
        <v>25011</v>
      </c>
      <c r="H50" s="268">
        <v>41129</v>
      </c>
      <c r="I50" s="269">
        <f t="shared" ref="I50:I56" si="14">SUM(B50:H50)</f>
        <v>283000</v>
      </c>
      <c r="J50" s="269">
        <f t="shared" ref="J50:J55" si="15">AVERAGE(B50:H50)</f>
        <v>40428.571428571428</v>
      </c>
    </row>
    <row r="51" spans="1:10" ht="14.4" x14ac:dyDescent="0.3">
      <c r="A51" s="233" t="s">
        <v>390</v>
      </c>
      <c r="B51" s="268">
        <v>35770</v>
      </c>
      <c r="C51" s="268">
        <v>33373</v>
      </c>
      <c r="D51" s="268">
        <v>32839</v>
      </c>
      <c r="E51" s="268">
        <v>50849</v>
      </c>
      <c r="F51" s="268">
        <v>96620</v>
      </c>
      <c r="G51" s="268" t="s">
        <v>145</v>
      </c>
      <c r="H51" s="268">
        <v>41129</v>
      </c>
      <c r="I51" s="269">
        <f t="shared" si="14"/>
        <v>290580</v>
      </c>
      <c r="J51" s="269">
        <f t="shared" si="15"/>
        <v>48430</v>
      </c>
    </row>
    <row r="52" spans="1:10" ht="14.4" x14ac:dyDescent="0.3">
      <c r="A52" s="233" t="s">
        <v>391</v>
      </c>
      <c r="B52" s="268">
        <v>0</v>
      </c>
      <c r="C52" s="246">
        <v>0</v>
      </c>
      <c r="D52" s="268">
        <v>0</v>
      </c>
      <c r="E52" s="246">
        <v>33224</v>
      </c>
      <c r="F52" s="268">
        <v>0</v>
      </c>
      <c r="G52" s="268">
        <v>5091</v>
      </c>
      <c r="H52" s="246">
        <v>4014</v>
      </c>
      <c r="I52" s="269">
        <f t="shared" si="14"/>
        <v>42329</v>
      </c>
      <c r="J52" s="269">
        <f t="shared" si="15"/>
        <v>6047</v>
      </c>
    </row>
    <row r="53" spans="1:10" ht="14.4" x14ac:dyDescent="0.3">
      <c r="A53" s="233" t="s">
        <v>392</v>
      </c>
      <c r="B53" s="268">
        <v>718302</v>
      </c>
      <c r="C53" s="268">
        <v>920576</v>
      </c>
      <c r="D53" s="268">
        <v>661275</v>
      </c>
      <c r="E53" s="268">
        <v>1082946</v>
      </c>
      <c r="F53" s="268">
        <v>889233</v>
      </c>
      <c r="G53" s="268">
        <v>433657</v>
      </c>
      <c r="H53" s="268">
        <v>741209</v>
      </c>
      <c r="I53" s="269">
        <f t="shared" si="14"/>
        <v>5447198</v>
      </c>
      <c r="J53" s="269">
        <f t="shared" si="15"/>
        <v>778171.14285714284</v>
      </c>
    </row>
    <row r="54" spans="1:10" ht="14.4" x14ac:dyDescent="0.3">
      <c r="A54" s="233" t="s">
        <v>393</v>
      </c>
      <c r="B54" s="270">
        <v>0.98499999999999999</v>
      </c>
      <c r="C54" s="270">
        <v>1</v>
      </c>
      <c r="D54" s="270">
        <v>1</v>
      </c>
      <c r="E54" s="270">
        <v>1</v>
      </c>
      <c r="F54" s="270">
        <v>0.99</v>
      </c>
      <c r="G54" s="270">
        <v>1</v>
      </c>
      <c r="H54" s="270" t="s">
        <v>145</v>
      </c>
      <c r="I54" s="271">
        <f t="shared" si="14"/>
        <v>5.9749999999999996</v>
      </c>
      <c r="J54" s="272">
        <f t="shared" si="15"/>
        <v>0.99583333333333324</v>
      </c>
    </row>
    <row r="55" spans="1:10" ht="14.4" x14ac:dyDescent="0.3">
      <c r="A55" s="244" t="s">
        <v>394</v>
      </c>
      <c r="B55" s="273">
        <v>0.95499999999999996</v>
      </c>
      <c r="C55" s="273">
        <v>1</v>
      </c>
      <c r="D55" s="273">
        <v>1</v>
      </c>
      <c r="E55" s="273">
        <v>1</v>
      </c>
      <c r="F55" s="273">
        <v>1</v>
      </c>
      <c r="G55" s="273">
        <v>1</v>
      </c>
      <c r="H55" s="273">
        <v>1</v>
      </c>
      <c r="I55" s="274">
        <f t="shared" si="14"/>
        <v>6.9550000000000001</v>
      </c>
      <c r="J55" s="275">
        <f t="shared" si="15"/>
        <v>0.99357142857142855</v>
      </c>
    </row>
    <row r="56" spans="1:10" ht="12" customHeight="1" x14ac:dyDescent="0.3">
      <c r="A56" s="225" t="s">
        <v>395</v>
      </c>
      <c r="B56" s="248">
        <v>2.75</v>
      </c>
      <c r="C56" s="248">
        <v>0.5</v>
      </c>
      <c r="D56" s="248">
        <v>1.3</v>
      </c>
      <c r="E56" s="276">
        <v>18</v>
      </c>
      <c r="F56" s="248">
        <v>2</v>
      </c>
      <c r="G56" s="248">
        <v>4.6399999999999997</v>
      </c>
      <c r="H56" s="248">
        <v>2.15</v>
      </c>
      <c r="I56" s="312">
        <f t="shared" si="14"/>
        <v>31.34</v>
      </c>
      <c r="J56" s="251">
        <f>AVERAGE(B56:H56)</f>
        <v>4.4771428571428569</v>
      </c>
    </row>
    <row r="57" spans="1:10" s="187" customFormat="1" ht="14.4" x14ac:dyDescent="0.3">
      <c r="A57" s="277" t="s">
        <v>396</v>
      </c>
      <c r="B57" s="278"/>
      <c r="C57" s="278"/>
      <c r="D57" s="278"/>
      <c r="E57" s="278"/>
      <c r="F57" s="278"/>
      <c r="G57" s="278"/>
      <c r="H57" s="278"/>
      <c r="I57" s="279"/>
      <c r="J57" s="280"/>
    </row>
    <row r="58" spans="1:10" s="187" customFormat="1" ht="14.4" x14ac:dyDescent="0.3">
      <c r="A58" s="263" t="s">
        <v>397</v>
      </c>
      <c r="B58" s="264">
        <v>158</v>
      </c>
      <c r="C58" s="264">
        <v>204</v>
      </c>
      <c r="D58" s="238">
        <v>210</v>
      </c>
      <c r="E58" s="238">
        <v>212</v>
      </c>
      <c r="F58" s="238">
        <v>371</v>
      </c>
      <c r="G58" s="313">
        <f>3737/12</f>
        <v>311.41666666666669</v>
      </c>
      <c r="H58" s="264">
        <v>164</v>
      </c>
      <c r="I58" s="269">
        <f>SUM(B58:H58)</f>
        <v>1630.4166666666667</v>
      </c>
      <c r="J58" s="254">
        <f>AVERAGE(B58:H58)</f>
        <v>232.91666666666669</v>
      </c>
    </row>
    <row r="59" spans="1:10" s="187" customFormat="1" ht="14.4" x14ac:dyDescent="0.3">
      <c r="A59" s="263" t="s">
        <v>398</v>
      </c>
      <c r="B59" s="264">
        <v>1</v>
      </c>
      <c r="C59" s="264">
        <v>3</v>
      </c>
      <c r="D59" s="264">
        <v>2</v>
      </c>
      <c r="E59" s="264">
        <v>3</v>
      </c>
      <c r="F59" s="264">
        <v>3</v>
      </c>
      <c r="G59" s="264">
        <v>2</v>
      </c>
      <c r="H59" s="264">
        <v>2</v>
      </c>
      <c r="I59" s="269">
        <f>SUM(B59:H59)</f>
        <v>16</v>
      </c>
      <c r="J59" s="254">
        <f>AVERAGE(B59:H59)</f>
        <v>2.2857142857142856</v>
      </c>
    </row>
    <row r="60" spans="1:10" ht="14.4" x14ac:dyDescent="0.3">
      <c r="A60" s="281" t="s">
        <v>399</v>
      </c>
      <c r="B60" s="282"/>
      <c r="C60" s="282"/>
      <c r="D60" s="282"/>
      <c r="E60" s="282"/>
      <c r="F60" s="282"/>
      <c r="G60" s="282"/>
      <c r="H60" s="282"/>
      <c r="I60" s="283"/>
      <c r="J60" s="284"/>
    </row>
    <row r="61" spans="1:10" ht="14.4" x14ac:dyDescent="0.3">
      <c r="A61" s="285" t="s">
        <v>400</v>
      </c>
      <c r="B61" s="246">
        <v>1</v>
      </c>
      <c r="C61" s="246">
        <v>1</v>
      </c>
      <c r="D61" s="246">
        <v>1</v>
      </c>
      <c r="E61" s="246">
        <v>0</v>
      </c>
      <c r="F61" s="246">
        <v>1</v>
      </c>
      <c r="G61" s="246">
        <v>0</v>
      </c>
      <c r="H61" s="246">
        <v>1</v>
      </c>
      <c r="I61" s="249">
        <f>SUM(B61:H61)</f>
        <v>5</v>
      </c>
      <c r="J61" s="254">
        <f>AVERAGE(B61:H61)</f>
        <v>0.7142857142857143</v>
      </c>
    </row>
    <row r="62" spans="1:10" ht="14.4" x14ac:dyDescent="0.3">
      <c r="A62" s="233" t="s">
        <v>401</v>
      </c>
      <c r="B62" s="246">
        <v>146</v>
      </c>
      <c r="C62" s="246">
        <v>126</v>
      </c>
      <c r="D62" s="246">
        <v>69</v>
      </c>
      <c r="E62" s="246">
        <v>0</v>
      </c>
      <c r="F62" s="246">
        <v>199</v>
      </c>
      <c r="G62" s="246">
        <v>0</v>
      </c>
      <c r="H62" s="246">
        <v>155</v>
      </c>
      <c r="I62" s="249">
        <f>SUM(B62:H62)</f>
        <v>695</v>
      </c>
      <c r="J62" s="254">
        <f>AVERAGE(B62:H62)</f>
        <v>99.285714285714292</v>
      </c>
    </row>
    <row r="63" spans="1:10" ht="14.4" x14ac:dyDescent="0.3">
      <c r="A63" s="285" t="s">
        <v>402</v>
      </c>
      <c r="B63" s="246">
        <v>82</v>
      </c>
      <c r="C63" s="246">
        <v>3</v>
      </c>
      <c r="D63" s="246">
        <v>17</v>
      </c>
      <c r="E63" s="246">
        <v>2</v>
      </c>
      <c r="F63" s="246">
        <v>57</v>
      </c>
      <c r="G63" s="246">
        <v>5</v>
      </c>
      <c r="H63" s="246">
        <v>28</v>
      </c>
      <c r="I63" s="249">
        <f>SUM(B63:H63)</f>
        <v>194</v>
      </c>
      <c r="J63" s="254">
        <f>AVERAGE(B63:H63)</f>
        <v>27.714285714285715</v>
      </c>
    </row>
    <row r="64" spans="1:10" ht="14.4" x14ac:dyDescent="0.3">
      <c r="A64" s="233" t="s">
        <v>401</v>
      </c>
      <c r="B64" s="246">
        <v>230</v>
      </c>
      <c r="C64" s="246">
        <v>45</v>
      </c>
      <c r="D64" s="246">
        <v>293</v>
      </c>
      <c r="E64" s="246">
        <v>140</v>
      </c>
      <c r="F64" s="246">
        <v>360</v>
      </c>
      <c r="G64" s="246">
        <v>150</v>
      </c>
      <c r="H64" s="246">
        <v>635</v>
      </c>
      <c r="I64" s="269">
        <f>SUM(B64:H64)</f>
        <v>1853</v>
      </c>
      <c r="J64" s="254">
        <f>AVERAGE(B64:H64)</f>
        <v>264.71428571428572</v>
      </c>
    </row>
    <row r="65" spans="1:10" ht="14.4" x14ac:dyDescent="0.3">
      <c r="A65" s="286" t="s">
        <v>403</v>
      </c>
      <c r="B65" s="282"/>
      <c r="C65" s="282"/>
      <c r="D65" s="282"/>
      <c r="E65" s="282"/>
      <c r="F65" s="282"/>
      <c r="G65" s="282"/>
      <c r="H65" s="282"/>
      <c r="I65" s="283"/>
      <c r="J65" s="287"/>
    </row>
    <row r="66" spans="1:10" ht="14.4" x14ac:dyDescent="0.3">
      <c r="A66" s="285" t="s">
        <v>404</v>
      </c>
      <c r="B66" s="234">
        <v>3</v>
      </c>
      <c r="C66" s="246">
        <v>2</v>
      </c>
      <c r="D66" s="246">
        <v>7</v>
      </c>
      <c r="E66" s="246">
        <v>4</v>
      </c>
      <c r="F66" s="246">
        <v>1</v>
      </c>
      <c r="G66" s="246">
        <v>1</v>
      </c>
      <c r="H66" s="246">
        <v>4</v>
      </c>
      <c r="I66" s="249">
        <f>SUM(B66:H66)</f>
        <v>22</v>
      </c>
      <c r="J66" s="254">
        <f>AVERAGE(B66:H66)</f>
        <v>3.1428571428571428</v>
      </c>
    </row>
    <row r="67" spans="1:10" ht="14.4" x14ac:dyDescent="0.3">
      <c r="A67" s="233" t="s">
        <v>401</v>
      </c>
      <c r="B67" s="246">
        <v>78</v>
      </c>
      <c r="C67" s="246">
        <v>19</v>
      </c>
      <c r="D67" s="246">
        <v>123</v>
      </c>
      <c r="E67" s="246">
        <v>7</v>
      </c>
      <c r="F67" s="246">
        <v>30</v>
      </c>
      <c r="G67" s="246">
        <v>9</v>
      </c>
      <c r="H67" s="246">
        <v>105</v>
      </c>
      <c r="I67" s="249">
        <f>SUM(B67:H67)</f>
        <v>371</v>
      </c>
      <c r="J67" s="254">
        <f>AVERAGE(B67:H67)</f>
        <v>53</v>
      </c>
    </row>
    <row r="68" spans="1:10" ht="14.4" x14ac:dyDescent="0.3">
      <c r="A68" s="285" t="s">
        <v>405</v>
      </c>
      <c r="B68" s="246">
        <v>13</v>
      </c>
      <c r="C68" s="246">
        <v>0</v>
      </c>
      <c r="D68" s="246">
        <v>19</v>
      </c>
      <c r="E68" s="246">
        <v>7</v>
      </c>
      <c r="F68" s="246">
        <v>4</v>
      </c>
      <c r="G68" s="246">
        <v>2</v>
      </c>
      <c r="H68" s="246">
        <v>4</v>
      </c>
      <c r="I68" s="249">
        <f>SUM(B68:H68)</f>
        <v>49</v>
      </c>
      <c r="J68" s="254">
        <f>AVERAGE(B68:H68)</f>
        <v>7</v>
      </c>
    </row>
    <row r="69" spans="1:10" ht="14.4" x14ac:dyDescent="0.3">
      <c r="A69" s="244" t="s">
        <v>401</v>
      </c>
      <c r="B69" s="288">
        <v>107</v>
      </c>
      <c r="C69" s="288">
        <v>0</v>
      </c>
      <c r="D69" s="288">
        <v>131</v>
      </c>
      <c r="E69" s="288">
        <v>53</v>
      </c>
      <c r="F69" s="288">
        <v>31</v>
      </c>
      <c r="G69" s="288">
        <v>7</v>
      </c>
      <c r="H69" s="288">
        <v>105</v>
      </c>
      <c r="I69" s="274">
        <f>SUM(B69:H69)</f>
        <v>434</v>
      </c>
      <c r="J69" s="289">
        <f>AVERAGE(B69:H69)</f>
        <v>62</v>
      </c>
    </row>
    <row r="70" spans="1:10" ht="14.4" x14ac:dyDescent="0.3">
      <c r="A70" s="225" t="s">
        <v>406</v>
      </c>
      <c r="B70" s="246"/>
      <c r="C70" s="246"/>
      <c r="D70" s="246"/>
      <c r="E70" s="246"/>
      <c r="F70" s="246"/>
      <c r="G70" s="246"/>
      <c r="H70" s="246"/>
      <c r="I70" s="249"/>
      <c r="J70" s="250"/>
    </row>
    <row r="71" spans="1:10" ht="14.4" x14ac:dyDescent="0.3">
      <c r="A71" s="233" t="s">
        <v>407</v>
      </c>
      <c r="B71" s="246" t="s">
        <v>408</v>
      </c>
      <c r="C71" s="246" t="s">
        <v>408</v>
      </c>
      <c r="D71" s="246" t="s">
        <v>409</v>
      </c>
      <c r="E71" s="246" t="s">
        <v>409</v>
      </c>
      <c r="F71" s="246" t="s">
        <v>409</v>
      </c>
      <c r="G71" s="246" t="s">
        <v>409</v>
      </c>
      <c r="H71" s="246" t="s">
        <v>409</v>
      </c>
      <c r="I71" s="249"/>
      <c r="J71" s="250"/>
    </row>
    <row r="72" spans="1:10" ht="14.4" x14ac:dyDescent="0.3">
      <c r="A72" s="233" t="s">
        <v>410</v>
      </c>
      <c r="B72" s="246">
        <v>38</v>
      </c>
      <c r="C72" s="246">
        <v>37</v>
      </c>
      <c r="D72" s="246">
        <v>50</v>
      </c>
      <c r="E72" s="246">
        <v>37</v>
      </c>
      <c r="F72" s="246">
        <v>34</v>
      </c>
      <c r="G72" s="246">
        <v>13</v>
      </c>
      <c r="H72" s="246">
        <v>46</v>
      </c>
      <c r="I72" s="249">
        <f>SUM(B72:H72)</f>
        <v>255</v>
      </c>
      <c r="J72" s="254">
        <f>AVERAGE(B72:H72)</f>
        <v>36.428571428571431</v>
      </c>
    </row>
    <row r="73" spans="1:10" ht="14.4" x14ac:dyDescent="0.3">
      <c r="A73" s="233" t="s">
        <v>411</v>
      </c>
      <c r="B73" s="246" t="s">
        <v>408</v>
      </c>
      <c r="C73" s="246" t="s">
        <v>408</v>
      </c>
      <c r="D73" s="246" t="s">
        <v>409</v>
      </c>
      <c r="E73" s="246" t="s">
        <v>409</v>
      </c>
      <c r="F73" s="246" t="s">
        <v>409</v>
      </c>
      <c r="G73" s="246" t="s">
        <v>409</v>
      </c>
      <c r="H73" s="246" t="s">
        <v>409</v>
      </c>
      <c r="I73" s="249"/>
      <c r="J73" s="250"/>
    </row>
    <row r="74" spans="1:10" ht="14.4" x14ac:dyDescent="0.3">
      <c r="A74" s="233" t="s">
        <v>412</v>
      </c>
      <c r="B74" s="246" t="s">
        <v>408</v>
      </c>
      <c r="C74" s="246" t="s">
        <v>408</v>
      </c>
      <c r="D74" s="246" t="s">
        <v>409</v>
      </c>
      <c r="E74" s="246" t="s">
        <v>409</v>
      </c>
      <c r="F74" s="246" t="s">
        <v>409</v>
      </c>
      <c r="G74" s="246" t="s">
        <v>409</v>
      </c>
      <c r="H74" s="246" t="s">
        <v>409</v>
      </c>
      <c r="I74" s="249"/>
      <c r="J74" s="250"/>
    </row>
    <row r="75" spans="1:10" ht="14.4" x14ac:dyDescent="0.3">
      <c r="A75" s="233" t="s">
        <v>413</v>
      </c>
      <c r="B75" s="246" t="s">
        <v>408</v>
      </c>
      <c r="C75" s="246" t="s">
        <v>408</v>
      </c>
      <c r="D75" s="246" t="s">
        <v>409</v>
      </c>
      <c r="E75" s="246" t="s">
        <v>409</v>
      </c>
      <c r="F75" s="246" t="s">
        <v>409</v>
      </c>
      <c r="G75" s="246" t="s">
        <v>409</v>
      </c>
      <c r="H75" s="246" t="s">
        <v>409</v>
      </c>
      <c r="I75" s="249"/>
      <c r="J75" s="250"/>
    </row>
    <row r="76" spans="1:10" ht="14.4" x14ac:dyDescent="0.3">
      <c r="A76" s="233" t="s">
        <v>414</v>
      </c>
      <c r="B76" s="246" t="s">
        <v>408</v>
      </c>
      <c r="C76" s="246" t="s">
        <v>408</v>
      </c>
      <c r="D76" s="246" t="s">
        <v>409</v>
      </c>
      <c r="E76" s="246" t="s">
        <v>409</v>
      </c>
      <c r="F76" s="246" t="s">
        <v>409</v>
      </c>
      <c r="G76" s="246" t="s">
        <v>409</v>
      </c>
      <c r="H76" s="246" t="s">
        <v>409</v>
      </c>
      <c r="I76" s="249"/>
      <c r="J76" s="250"/>
    </row>
    <row r="77" spans="1:10" ht="14.4" x14ac:dyDescent="0.3">
      <c r="A77" s="233" t="s">
        <v>415</v>
      </c>
      <c r="B77" s="246" t="s">
        <v>408</v>
      </c>
      <c r="C77" s="246" t="s">
        <v>416</v>
      </c>
      <c r="D77" s="246" t="s">
        <v>408</v>
      </c>
      <c r="E77" s="246" t="s">
        <v>409</v>
      </c>
      <c r="F77" s="246" t="s">
        <v>416</v>
      </c>
      <c r="G77" s="246" t="s">
        <v>416</v>
      </c>
      <c r="H77" s="246" t="s">
        <v>409</v>
      </c>
      <c r="I77" s="249"/>
      <c r="J77" s="250"/>
    </row>
    <row r="78" spans="1:10" ht="14.4" x14ac:dyDescent="0.3">
      <c r="A78" s="244" t="s">
        <v>417</v>
      </c>
      <c r="B78" s="288" t="s">
        <v>408</v>
      </c>
      <c r="C78" s="288" t="s">
        <v>408</v>
      </c>
      <c r="D78" s="288" t="s">
        <v>409</v>
      </c>
      <c r="E78" s="288" t="s">
        <v>409</v>
      </c>
      <c r="F78" s="288" t="s">
        <v>409</v>
      </c>
      <c r="G78" s="288" t="s">
        <v>409</v>
      </c>
      <c r="H78" s="288" t="s">
        <v>409</v>
      </c>
      <c r="I78" s="274"/>
      <c r="J78" s="290"/>
    </row>
    <row r="79" spans="1:10" ht="14.4" x14ac:dyDescent="0.3">
      <c r="A79" s="225" t="s">
        <v>418</v>
      </c>
      <c r="B79" s="246"/>
      <c r="C79" s="246"/>
      <c r="D79" s="246"/>
      <c r="E79" s="246"/>
      <c r="F79" s="246"/>
      <c r="G79" s="246"/>
      <c r="H79" s="246"/>
      <c r="I79" s="249"/>
      <c r="J79" s="250"/>
    </row>
    <row r="80" spans="1:10" ht="14.4" x14ac:dyDescent="0.3">
      <c r="A80" s="233" t="s">
        <v>419</v>
      </c>
      <c r="B80" s="268">
        <v>22747</v>
      </c>
      <c r="C80" s="268">
        <v>2849</v>
      </c>
      <c r="D80" s="268">
        <v>13683</v>
      </c>
      <c r="E80" s="268">
        <v>2235</v>
      </c>
      <c r="F80" s="268">
        <v>286</v>
      </c>
      <c r="G80" s="268">
        <v>48</v>
      </c>
      <c r="H80" s="268">
        <v>13585</v>
      </c>
      <c r="I80" s="269">
        <f>SUM(B80:H80)</f>
        <v>55433</v>
      </c>
      <c r="J80" s="250"/>
    </row>
    <row r="81" spans="1:10" ht="12.75" customHeight="1" x14ac:dyDescent="0.3">
      <c r="A81" s="233" t="s">
        <v>420</v>
      </c>
      <c r="B81" s="268">
        <v>972</v>
      </c>
      <c r="C81" s="268">
        <v>430</v>
      </c>
      <c r="D81" s="268">
        <v>3410</v>
      </c>
      <c r="E81" s="246">
        <v>1072</v>
      </c>
      <c r="F81" s="268">
        <v>132</v>
      </c>
      <c r="G81" s="268">
        <v>0</v>
      </c>
      <c r="H81" s="268">
        <v>2554</v>
      </c>
      <c r="I81" s="269">
        <f>SUM(B81:H81)</f>
        <v>8570</v>
      </c>
      <c r="J81" s="250"/>
    </row>
    <row r="82" spans="1:10" ht="14.4" x14ac:dyDescent="0.3">
      <c r="A82" s="291" t="s">
        <v>421</v>
      </c>
      <c r="B82" s="246"/>
      <c r="C82" s="246"/>
      <c r="D82" s="246"/>
      <c r="E82" s="246"/>
      <c r="F82" s="246"/>
      <c r="G82" s="246"/>
      <c r="H82" s="246"/>
      <c r="I82" s="269"/>
      <c r="J82" s="250"/>
    </row>
    <row r="83" spans="1:10" ht="14.4" x14ac:dyDescent="0.3">
      <c r="A83" s="233" t="s">
        <v>422</v>
      </c>
      <c r="B83" s="246">
        <v>20</v>
      </c>
      <c r="C83" s="246">
        <v>34</v>
      </c>
      <c r="D83" s="246">
        <v>13</v>
      </c>
      <c r="E83" s="246">
        <v>0</v>
      </c>
      <c r="F83" s="246">
        <v>15</v>
      </c>
      <c r="G83" s="246">
        <v>67</v>
      </c>
      <c r="H83" s="246">
        <v>35</v>
      </c>
      <c r="I83" s="269">
        <f>SUM(B83:H83)</f>
        <v>184</v>
      </c>
      <c r="J83" s="250"/>
    </row>
    <row r="84" spans="1:10" ht="14.4" x14ac:dyDescent="0.3">
      <c r="A84" s="233" t="s">
        <v>423</v>
      </c>
      <c r="B84" s="246">
        <v>5746</v>
      </c>
      <c r="C84" s="246">
        <v>9</v>
      </c>
      <c r="D84" s="246">
        <v>7258</v>
      </c>
      <c r="E84" s="246">
        <f>26+30089+4960+109</f>
        <v>35184</v>
      </c>
      <c r="F84" s="246">
        <v>14190</v>
      </c>
      <c r="G84" s="246">
        <v>24005</v>
      </c>
      <c r="H84" s="246">
        <v>223</v>
      </c>
      <c r="I84" s="269">
        <f>SUM(B84:H84)</f>
        <v>86615</v>
      </c>
      <c r="J84" s="250"/>
    </row>
    <row r="85" spans="1:10" ht="14.4" x14ac:dyDescent="0.3">
      <c r="A85" s="291" t="s">
        <v>424</v>
      </c>
      <c r="B85" s="246">
        <v>3</v>
      </c>
      <c r="C85" s="246">
        <v>7</v>
      </c>
      <c r="D85" s="246">
        <v>11</v>
      </c>
      <c r="E85" s="246">
        <v>6</v>
      </c>
      <c r="F85" s="246">
        <v>5</v>
      </c>
      <c r="G85" s="246">
        <v>3</v>
      </c>
      <c r="H85" s="246">
        <v>17</v>
      </c>
      <c r="I85" s="269">
        <f>SUM(B85:H85)</f>
        <v>52</v>
      </c>
      <c r="J85" s="250"/>
    </row>
    <row r="86" spans="1:10" ht="14.4" x14ac:dyDescent="0.3">
      <c r="A86" s="291" t="s">
        <v>425</v>
      </c>
      <c r="B86" s="246">
        <v>12</v>
      </c>
      <c r="C86" s="246">
        <v>0</v>
      </c>
      <c r="D86" s="246">
        <v>0</v>
      </c>
      <c r="E86" s="246">
        <v>1</v>
      </c>
      <c r="F86" s="246">
        <v>12</v>
      </c>
      <c r="G86" s="246">
        <v>4</v>
      </c>
      <c r="H86" s="246">
        <v>14</v>
      </c>
      <c r="I86" s="249">
        <f>SUM(B86:H86)</f>
        <v>43</v>
      </c>
      <c r="J86" s="250"/>
    </row>
    <row r="87" spans="1:10" ht="14.4" x14ac:dyDescent="0.3">
      <c r="A87" s="292" t="s">
        <v>240</v>
      </c>
      <c r="B87" s="268">
        <f>SUM(B80:B86)</f>
        <v>29500</v>
      </c>
      <c r="C87" s="268">
        <f t="shared" ref="C87:I87" si="16">SUM(C80:C86)</f>
        <v>3329</v>
      </c>
      <c r="D87" s="268">
        <f>SUM(D80:D86)</f>
        <v>24375</v>
      </c>
      <c r="E87" s="268">
        <f t="shared" si="16"/>
        <v>38498</v>
      </c>
      <c r="F87" s="268">
        <f>SUM(F80:F86)</f>
        <v>14640</v>
      </c>
      <c r="G87" s="268">
        <f t="shared" si="16"/>
        <v>24127</v>
      </c>
      <c r="H87" s="268">
        <f t="shared" si="16"/>
        <v>16428</v>
      </c>
      <c r="I87" s="293">
        <f t="shared" si="16"/>
        <v>150897</v>
      </c>
      <c r="J87" s="250"/>
    </row>
    <row r="88" spans="1:10" ht="14.4" x14ac:dyDescent="0.3">
      <c r="A88" s="225" t="s">
        <v>426</v>
      </c>
      <c r="B88" s="246"/>
      <c r="C88" s="246"/>
      <c r="D88" s="246"/>
      <c r="E88" s="246"/>
      <c r="F88" s="246"/>
      <c r="G88" s="246"/>
      <c r="H88" s="246"/>
      <c r="I88" s="249"/>
      <c r="J88" s="250"/>
    </row>
    <row r="89" spans="1:10" ht="14.4" x14ac:dyDescent="0.3">
      <c r="A89" s="233" t="s">
        <v>427</v>
      </c>
      <c r="B89" s="268">
        <v>0</v>
      </c>
      <c r="C89" s="246">
        <v>4251</v>
      </c>
      <c r="D89" s="268">
        <v>281</v>
      </c>
      <c r="E89" s="268">
        <v>5093</v>
      </c>
      <c r="F89" s="268">
        <v>350</v>
      </c>
      <c r="G89" s="246" t="s">
        <v>145</v>
      </c>
      <c r="H89" s="246">
        <v>2132</v>
      </c>
      <c r="I89" s="269">
        <f>SUM(B89:H89)</f>
        <v>12107</v>
      </c>
      <c r="J89" s="250"/>
    </row>
    <row r="90" spans="1:10" ht="14.4" x14ac:dyDescent="0.3">
      <c r="A90" s="233" t="s">
        <v>428</v>
      </c>
      <c r="B90" s="268">
        <v>0</v>
      </c>
      <c r="C90" s="246">
        <v>1768</v>
      </c>
      <c r="D90" s="268">
        <v>436</v>
      </c>
      <c r="E90" s="268">
        <v>1150</v>
      </c>
      <c r="F90" s="268">
        <v>75</v>
      </c>
      <c r="G90" s="246" t="s">
        <v>145</v>
      </c>
      <c r="H90" s="246">
        <v>812</v>
      </c>
      <c r="I90" s="269">
        <f>SUM(B90:H90)</f>
        <v>4241</v>
      </c>
      <c r="J90" s="250"/>
    </row>
    <row r="91" spans="1:10" ht="14.4" x14ac:dyDescent="0.3">
      <c r="A91" s="233" t="s">
        <v>429</v>
      </c>
      <c r="B91" s="246">
        <v>0</v>
      </c>
      <c r="C91" s="246">
        <v>104</v>
      </c>
      <c r="D91" s="246">
        <v>0</v>
      </c>
      <c r="E91" s="268">
        <v>1</v>
      </c>
      <c r="F91" s="268">
        <v>0</v>
      </c>
      <c r="G91" s="246" t="s">
        <v>145</v>
      </c>
      <c r="H91" s="246">
        <v>9</v>
      </c>
      <c r="I91" s="269">
        <f>SUM(B91:H91)</f>
        <v>114</v>
      </c>
      <c r="J91" s="250"/>
    </row>
    <row r="92" spans="1:10" ht="15" thickBot="1" x14ac:dyDescent="0.35">
      <c r="A92" s="294" t="s">
        <v>239</v>
      </c>
      <c r="B92" s="295">
        <f>SUM(B89:B91)</f>
        <v>0</v>
      </c>
      <c r="C92" s="295">
        <f t="shared" ref="C92:I92" si="17">SUM(C89:C91)</f>
        <v>6123</v>
      </c>
      <c r="D92" s="295">
        <f>SUM(D89:D91)</f>
        <v>717</v>
      </c>
      <c r="E92" s="295">
        <f t="shared" si="17"/>
        <v>6244</v>
      </c>
      <c r="F92" s="295">
        <f>SUM(F89:F91)</f>
        <v>425</v>
      </c>
      <c r="G92" s="295" t="s">
        <v>145</v>
      </c>
      <c r="H92" s="295">
        <f t="shared" si="17"/>
        <v>2953</v>
      </c>
      <c r="I92" s="293">
        <f t="shared" si="17"/>
        <v>16462</v>
      </c>
      <c r="J92" s="250"/>
    </row>
    <row r="93" spans="1:10" ht="15" thickTop="1" x14ac:dyDescent="0.3">
      <c r="A93" s="228" t="s">
        <v>430</v>
      </c>
      <c r="B93" s="229"/>
      <c r="C93" s="229"/>
      <c r="D93" s="229"/>
      <c r="E93" s="229"/>
      <c r="F93" s="229"/>
      <c r="G93" s="229"/>
      <c r="H93" s="229"/>
      <c r="I93" s="231"/>
      <c r="J93" s="232"/>
    </row>
    <row r="94" spans="1:10" ht="14.4" x14ac:dyDescent="0.3">
      <c r="A94" s="225" t="s">
        <v>431</v>
      </c>
      <c r="B94" s="246"/>
      <c r="C94" s="246"/>
      <c r="D94" s="246"/>
      <c r="E94" s="246"/>
      <c r="F94" s="246"/>
      <c r="G94" s="246"/>
      <c r="H94" s="246"/>
      <c r="I94" s="249"/>
      <c r="J94" s="250"/>
    </row>
    <row r="95" spans="1:10" ht="14.4" x14ac:dyDescent="0.3">
      <c r="A95" s="233" t="s">
        <v>432</v>
      </c>
      <c r="B95" s="268">
        <v>230</v>
      </c>
      <c r="C95" s="268">
        <v>1259</v>
      </c>
      <c r="D95" s="246">
        <v>1064</v>
      </c>
      <c r="E95" s="268">
        <v>3259</v>
      </c>
      <c r="F95" s="268">
        <v>1713</v>
      </c>
      <c r="G95" s="268">
        <v>4507</v>
      </c>
      <c r="H95" s="268">
        <v>2428</v>
      </c>
      <c r="I95" s="269">
        <f>SUM(B95:H95)</f>
        <v>14460</v>
      </c>
      <c r="J95" s="250"/>
    </row>
    <row r="96" spans="1:10" ht="14.4" x14ac:dyDescent="0.3">
      <c r="A96" s="233" t="s">
        <v>433</v>
      </c>
      <c r="B96" s="268">
        <v>0</v>
      </c>
      <c r="C96" s="268">
        <v>1</v>
      </c>
      <c r="D96" s="246">
        <v>3</v>
      </c>
      <c r="E96" s="268">
        <v>30</v>
      </c>
      <c r="F96" s="268">
        <v>4</v>
      </c>
      <c r="G96" s="268">
        <v>76</v>
      </c>
      <c r="H96" s="268">
        <v>0</v>
      </c>
      <c r="I96" s="269">
        <f>SUM(B96:H96)</f>
        <v>114</v>
      </c>
      <c r="J96" s="250"/>
    </row>
    <row r="97" spans="1:10" ht="14.4" x14ac:dyDescent="0.3">
      <c r="A97" s="233" t="s">
        <v>434</v>
      </c>
      <c r="B97" s="268">
        <v>0</v>
      </c>
      <c r="C97" s="268">
        <v>0</v>
      </c>
      <c r="D97" s="246">
        <v>0</v>
      </c>
      <c r="E97" s="268">
        <v>1</v>
      </c>
      <c r="F97" s="268">
        <v>0</v>
      </c>
      <c r="G97" s="268">
        <v>0</v>
      </c>
      <c r="H97" s="268">
        <v>0</v>
      </c>
      <c r="I97" s="269">
        <f>SUM(B97:H97)</f>
        <v>1</v>
      </c>
      <c r="J97" s="250"/>
    </row>
    <row r="98" spans="1:10" ht="14.4" x14ac:dyDescent="0.3">
      <c r="A98" s="225" t="s">
        <v>435</v>
      </c>
      <c r="B98" s="268"/>
      <c r="C98" s="268"/>
      <c r="D98" s="246"/>
      <c r="E98" s="268"/>
      <c r="F98" s="268"/>
      <c r="G98" s="268"/>
      <c r="H98" s="268"/>
      <c r="I98" s="269"/>
      <c r="J98" s="250"/>
    </row>
    <row r="99" spans="1:10" ht="14.4" x14ac:dyDescent="0.3">
      <c r="A99" s="233" t="s">
        <v>432</v>
      </c>
      <c r="B99" s="268">
        <v>5651</v>
      </c>
      <c r="C99" s="268">
        <v>4296</v>
      </c>
      <c r="D99" s="268">
        <v>224</v>
      </c>
      <c r="E99" s="268">
        <v>4864</v>
      </c>
      <c r="F99" s="268">
        <v>346</v>
      </c>
      <c r="G99" s="268">
        <v>2525</v>
      </c>
      <c r="H99" s="268">
        <v>12752</v>
      </c>
      <c r="I99" s="269">
        <f>SUM(B99:H99)</f>
        <v>30658</v>
      </c>
      <c r="J99" s="250"/>
    </row>
    <row r="100" spans="1:10" ht="14.4" x14ac:dyDescent="0.3">
      <c r="A100" s="233" t="s">
        <v>433</v>
      </c>
      <c r="B100" s="268">
        <v>0</v>
      </c>
      <c r="C100" s="268">
        <v>205</v>
      </c>
      <c r="D100" s="246">
        <v>6</v>
      </c>
      <c r="E100" s="268">
        <v>14</v>
      </c>
      <c r="F100" s="268">
        <v>0</v>
      </c>
      <c r="G100" s="268">
        <v>161</v>
      </c>
      <c r="H100" s="268">
        <v>1588</v>
      </c>
      <c r="I100" s="269">
        <f>SUM(B100:H100)</f>
        <v>1974</v>
      </c>
      <c r="J100" s="250"/>
    </row>
    <row r="101" spans="1:10" ht="14.4" x14ac:dyDescent="0.3">
      <c r="A101" s="244" t="s">
        <v>434</v>
      </c>
      <c r="B101" s="296">
        <v>0</v>
      </c>
      <c r="C101" s="296">
        <v>0</v>
      </c>
      <c r="D101" s="288">
        <v>0</v>
      </c>
      <c r="E101" s="296">
        <v>0</v>
      </c>
      <c r="F101" s="296">
        <v>0</v>
      </c>
      <c r="G101" s="296">
        <v>0</v>
      </c>
      <c r="H101" s="296">
        <v>0</v>
      </c>
      <c r="I101" s="269">
        <f>SUM(B101:H101)</f>
        <v>0</v>
      </c>
      <c r="J101" s="290"/>
    </row>
    <row r="102" spans="1:10" ht="14.4" x14ac:dyDescent="0.3">
      <c r="A102" s="297" t="s">
        <v>436</v>
      </c>
      <c r="B102" s="295">
        <v>30</v>
      </c>
      <c r="C102" s="295">
        <v>996</v>
      </c>
      <c r="D102" s="264">
        <v>3700</v>
      </c>
      <c r="E102" s="295">
        <v>7656</v>
      </c>
      <c r="F102" s="295">
        <v>4639</v>
      </c>
      <c r="G102" s="295" t="s">
        <v>22</v>
      </c>
      <c r="H102" s="295">
        <v>2912</v>
      </c>
      <c r="I102" s="298">
        <f>SUM(B102:H102)</f>
        <v>19933</v>
      </c>
      <c r="J102" s="250"/>
    </row>
    <row r="103" spans="1:10" ht="14.4" x14ac:dyDescent="0.3">
      <c r="A103" s="297" t="s">
        <v>437</v>
      </c>
      <c r="B103" s="295"/>
      <c r="C103" s="295"/>
      <c r="D103" s="264"/>
      <c r="E103" s="295"/>
      <c r="F103" s="295"/>
      <c r="G103" s="295"/>
      <c r="H103" s="295"/>
      <c r="I103" s="269"/>
      <c r="J103" s="250"/>
    </row>
    <row r="104" spans="1:10" ht="14.4" x14ac:dyDescent="0.3">
      <c r="A104" s="263" t="s">
        <v>438</v>
      </c>
      <c r="B104" s="252" t="s">
        <v>22</v>
      </c>
      <c r="C104" s="252" t="s">
        <v>22</v>
      </c>
      <c r="D104" s="252">
        <v>60</v>
      </c>
      <c r="E104" s="252">
        <v>70</v>
      </c>
      <c r="F104" s="252" t="s">
        <v>22</v>
      </c>
      <c r="G104" s="252">
        <v>60</v>
      </c>
      <c r="H104" s="252">
        <v>60</v>
      </c>
      <c r="I104" s="269"/>
      <c r="J104" s="250"/>
    </row>
    <row r="105" spans="1:10" ht="14.4" x14ac:dyDescent="0.3">
      <c r="A105" s="263" t="s">
        <v>439</v>
      </c>
      <c r="B105" s="252" t="s">
        <v>22</v>
      </c>
      <c r="C105" s="252" t="s">
        <v>22</v>
      </c>
      <c r="D105" s="252">
        <v>60</v>
      </c>
      <c r="E105" s="252">
        <v>70</v>
      </c>
      <c r="F105" s="252" t="s">
        <v>22</v>
      </c>
      <c r="G105" s="252" t="s">
        <v>22</v>
      </c>
      <c r="H105" s="252">
        <v>60</v>
      </c>
      <c r="I105" s="269"/>
      <c r="J105" s="250"/>
    </row>
    <row r="106" spans="1:10" ht="14.4" x14ac:dyDescent="0.3">
      <c r="A106" s="263" t="s">
        <v>440</v>
      </c>
      <c r="B106" s="252" t="s">
        <v>22</v>
      </c>
      <c r="C106" s="252" t="s">
        <v>22</v>
      </c>
      <c r="D106" s="252">
        <v>60</v>
      </c>
      <c r="E106" s="252">
        <v>70</v>
      </c>
      <c r="F106" s="252" t="s">
        <v>22</v>
      </c>
      <c r="G106" s="252" t="s">
        <v>22</v>
      </c>
      <c r="H106" s="252">
        <v>60</v>
      </c>
      <c r="I106" s="269"/>
      <c r="J106" s="250"/>
    </row>
    <row r="107" spans="1:10" ht="14.4" x14ac:dyDescent="0.3">
      <c r="A107" s="263" t="s">
        <v>441</v>
      </c>
      <c r="B107" s="252" t="s">
        <v>22</v>
      </c>
      <c r="C107" s="252" t="s">
        <v>22</v>
      </c>
      <c r="D107" s="252">
        <v>60</v>
      </c>
      <c r="E107" s="252">
        <v>70</v>
      </c>
      <c r="F107" s="252" t="s">
        <v>22</v>
      </c>
      <c r="G107" s="252">
        <v>80</v>
      </c>
      <c r="H107" s="252" t="s">
        <v>22</v>
      </c>
      <c r="I107" s="269"/>
      <c r="J107" s="250"/>
    </row>
    <row r="108" spans="1:10" ht="15" thickBot="1" x14ac:dyDescent="0.35">
      <c r="A108" s="263" t="s">
        <v>442</v>
      </c>
      <c r="B108" s="252" t="s">
        <v>22</v>
      </c>
      <c r="C108" s="252" t="s">
        <v>22</v>
      </c>
      <c r="D108" s="252">
        <v>5</v>
      </c>
      <c r="E108" s="252" t="s">
        <v>22</v>
      </c>
      <c r="F108" s="252" t="s">
        <v>22</v>
      </c>
      <c r="G108" s="252" t="s">
        <v>22</v>
      </c>
      <c r="H108" s="252" t="s">
        <v>22</v>
      </c>
      <c r="I108" s="269"/>
      <c r="J108" s="250"/>
    </row>
    <row r="109" spans="1:10" ht="15.6" thickTop="1" thickBot="1" x14ac:dyDescent="0.35">
      <c r="A109" s="299" t="s">
        <v>275</v>
      </c>
      <c r="B109" s="300" t="s">
        <v>22</v>
      </c>
      <c r="C109" s="300" t="s">
        <v>22</v>
      </c>
      <c r="D109" s="300" t="s">
        <v>145</v>
      </c>
      <c r="E109" s="300">
        <v>1</v>
      </c>
      <c r="F109" s="300">
        <v>0</v>
      </c>
      <c r="G109" s="300">
        <v>3</v>
      </c>
      <c r="H109" s="300">
        <v>0</v>
      </c>
      <c r="I109" s="301">
        <f>SUM(B109:H109)</f>
        <v>4</v>
      </c>
      <c r="J109" s="302"/>
    </row>
    <row r="110" spans="1:10" ht="15" thickTop="1" x14ac:dyDescent="0.3">
      <c r="A110" s="225" t="s">
        <v>443</v>
      </c>
      <c r="B110" s="246"/>
      <c r="C110" s="246"/>
      <c r="D110" s="246"/>
      <c r="E110" s="246"/>
      <c r="F110" s="246"/>
      <c r="G110" s="246"/>
      <c r="H110" s="246"/>
      <c r="I110" s="269"/>
      <c r="J110" s="250"/>
    </row>
    <row r="111" spans="1:10" ht="14.4" x14ac:dyDescent="0.3">
      <c r="A111" s="233" t="s">
        <v>444</v>
      </c>
      <c r="B111" s="246">
        <v>78</v>
      </c>
      <c r="C111" s="246" t="s">
        <v>22</v>
      </c>
      <c r="D111" s="246">
        <v>0</v>
      </c>
      <c r="E111" s="246">
        <v>59</v>
      </c>
      <c r="F111" s="246">
        <v>42</v>
      </c>
      <c r="G111" s="246">
        <v>17</v>
      </c>
      <c r="H111" s="246">
        <v>82</v>
      </c>
      <c r="I111" s="269">
        <f>SUM(B111:H111)</f>
        <v>278</v>
      </c>
      <c r="J111" s="254">
        <f>AVERAGE(B111:H111)</f>
        <v>46.333333333333336</v>
      </c>
    </row>
    <row r="112" spans="1:10" ht="14.4" x14ac:dyDescent="0.3">
      <c r="A112" s="263" t="s">
        <v>401</v>
      </c>
      <c r="B112" s="264" t="s">
        <v>22</v>
      </c>
      <c r="C112" s="264" t="s">
        <v>22</v>
      </c>
      <c r="D112" s="264">
        <v>0</v>
      </c>
      <c r="E112" s="264" t="s">
        <v>22</v>
      </c>
      <c r="F112" s="264">
        <v>469</v>
      </c>
      <c r="G112" s="264" t="s">
        <v>22</v>
      </c>
      <c r="H112" s="264" t="s">
        <v>22</v>
      </c>
      <c r="I112" s="269">
        <f>SUM(B112:H112)</f>
        <v>469</v>
      </c>
      <c r="J112" s="254">
        <f>AVERAGE(B112:H112)</f>
        <v>234.5</v>
      </c>
    </row>
    <row r="113" spans="1:10" s="187" customFormat="1" ht="14.4" x14ac:dyDescent="0.3">
      <c r="A113" s="225" t="s">
        <v>445</v>
      </c>
      <c r="B113" s="246"/>
      <c r="C113" s="246"/>
      <c r="D113" s="246"/>
      <c r="E113" s="246"/>
      <c r="F113" s="246"/>
      <c r="G113" s="246"/>
      <c r="H113" s="246"/>
      <c r="I113" s="249"/>
      <c r="J113" s="250"/>
    </row>
    <row r="114" spans="1:10" s="187" customFormat="1" ht="14.4" x14ac:dyDescent="0.3">
      <c r="A114" s="233" t="s">
        <v>446</v>
      </c>
      <c r="B114" s="246">
        <v>44</v>
      </c>
      <c r="C114" s="246">
        <v>35</v>
      </c>
      <c r="D114" s="246">
        <v>50</v>
      </c>
      <c r="E114" s="246">
        <v>50</v>
      </c>
      <c r="F114" s="246">
        <v>32</v>
      </c>
      <c r="G114" s="246">
        <v>13</v>
      </c>
      <c r="H114" s="246">
        <v>45</v>
      </c>
      <c r="I114" s="249">
        <f>SUM(B114:H114)</f>
        <v>269</v>
      </c>
      <c r="J114" s="254">
        <f>AVERAGE(B114:H114)</f>
        <v>38.428571428571431</v>
      </c>
    </row>
    <row r="115" spans="1:10" s="187" customFormat="1" ht="14.4" x14ac:dyDescent="0.3">
      <c r="A115" s="233" t="s">
        <v>447</v>
      </c>
      <c r="B115" s="246">
        <v>914</v>
      </c>
      <c r="C115" s="246">
        <v>134</v>
      </c>
      <c r="D115" s="246">
        <v>80</v>
      </c>
      <c r="E115" s="246">
        <v>1404</v>
      </c>
      <c r="F115" s="246">
        <v>219</v>
      </c>
      <c r="G115" s="246">
        <v>18</v>
      </c>
      <c r="H115" s="246">
        <v>62</v>
      </c>
      <c r="I115" s="249">
        <f>SUM(B115:H115)</f>
        <v>2831</v>
      </c>
      <c r="J115" s="254">
        <f>AVERAGE(B115:H115)</f>
        <v>404.42857142857144</v>
      </c>
    </row>
    <row r="116" spans="1:10" s="187" customFormat="1" ht="14.4" x14ac:dyDescent="0.3">
      <c r="A116" s="233" t="s">
        <v>448</v>
      </c>
      <c r="B116" s="246">
        <v>15</v>
      </c>
      <c r="C116" s="246">
        <v>3</v>
      </c>
      <c r="D116" s="246">
        <v>3</v>
      </c>
      <c r="E116" s="246">
        <v>4</v>
      </c>
      <c r="F116" s="246">
        <v>5</v>
      </c>
      <c r="G116" s="246">
        <v>6</v>
      </c>
      <c r="H116" s="246">
        <v>3</v>
      </c>
      <c r="I116" s="249">
        <f>SUM(B116:H116)</f>
        <v>39</v>
      </c>
      <c r="J116" s="254">
        <f>AVERAGE(B116:H116)</f>
        <v>5.5714285714285712</v>
      </c>
    </row>
    <row r="117" spans="1:10" ht="15" thickBot="1" x14ac:dyDescent="0.35">
      <c r="A117" s="244" t="s">
        <v>449</v>
      </c>
      <c r="B117" s="288">
        <v>3</v>
      </c>
      <c r="C117" s="288">
        <v>24</v>
      </c>
      <c r="D117" s="288">
        <v>24</v>
      </c>
      <c r="E117" s="288">
        <v>24</v>
      </c>
      <c r="F117" s="288">
        <v>14</v>
      </c>
      <c r="G117" s="288">
        <v>2</v>
      </c>
      <c r="H117" s="303">
        <v>4</v>
      </c>
      <c r="I117" s="304">
        <f>SUM(B117:H117)</f>
        <v>95</v>
      </c>
      <c r="J117" s="305">
        <f>AVERAGE(B117:H117)</f>
        <v>13.571428571428571</v>
      </c>
    </row>
    <row r="118" spans="1:10" ht="15" thickTop="1" x14ac:dyDescent="0.3">
      <c r="A118" s="228" t="s">
        <v>450</v>
      </c>
      <c r="B118" s="229"/>
      <c r="C118" s="229"/>
      <c r="D118" s="229"/>
      <c r="E118" s="229"/>
      <c r="F118" s="229"/>
      <c r="G118" s="229"/>
      <c r="H118" s="264"/>
      <c r="I118" s="269"/>
      <c r="J118" s="250"/>
    </row>
    <row r="119" spans="1:10" ht="14.4" x14ac:dyDescent="0.3">
      <c r="A119" s="239" t="s">
        <v>451</v>
      </c>
      <c r="B119" s="246">
        <v>30</v>
      </c>
      <c r="C119" s="246">
        <v>892</v>
      </c>
      <c r="D119" s="246">
        <v>1950</v>
      </c>
      <c r="E119" s="246">
        <v>4682</v>
      </c>
      <c r="F119" s="246">
        <v>2692</v>
      </c>
      <c r="G119" s="246" t="s">
        <v>22</v>
      </c>
      <c r="H119" s="246" t="s">
        <v>145</v>
      </c>
      <c r="I119" s="269">
        <f>SUM(B119:H119)</f>
        <v>10246</v>
      </c>
      <c r="J119" s="269"/>
    </row>
    <row r="120" spans="1:10" ht="14.4" x14ac:dyDescent="0.3">
      <c r="A120" s="233" t="s">
        <v>452</v>
      </c>
      <c r="B120" s="246">
        <v>0</v>
      </c>
      <c r="C120" s="246">
        <v>104</v>
      </c>
      <c r="D120" s="246">
        <v>1750</v>
      </c>
      <c r="E120" s="246">
        <v>2974</v>
      </c>
      <c r="F120" s="246">
        <v>1947</v>
      </c>
      <c r="G120" s="246" t="s">
        <v>22</v>
      </c>
      <c r="H120" s="246" t="s">
        <v>145</v>
      </c>
      <c r="I120" s="269">
        <f>SUM(B120:H120)</f>
        <v>6775</v>
      </c>
      <c r="J120" s="269"/>
    </row>
    <row r="121" spans="1:10" ht="14.4" x14ac:dyDescent="0.3">
      <c r="A121" s="292" t="s">
        <v>453</v>
      </c>
      <c r="B121" s="246">
        <v>30</v>
      </c>
      <c r="C121" s="246">
        <f t="shared" ref="C121:I121" si="18">SUM(C119:C120)</f>
        <v>996</v>
      </c>
      <c r="D121" s="246">
        <f>SUM(D119:D120)</f>
        <v>3700</v>
      </c>
      <c r="E121" s="246">
        <f t="shared" si="18"/>
        <v>7656</v>
      </c>
      <c r="F121" s="246">
        <f>SUM(F119:F120)</f>
        <v>4639</v>
      </c>
      <c r="G121" s="246" t="s">
        <v>22</v>
      </c>
      <c r="H121" s="246" t="s">
        <v>145</v>
      </c>
      <c r="I121" s="265">
        <f t="shared" si="18"/>
        <v>17021</v>
      </c>
      <c r="J121" s="269">
        <f>AVERAGE(B121:H121)</f>
        <v>3404.2</v>
      </c>
    </row>
    <row r="122" spans="1:10" ht="14.4" x14ac:dyDescent="0.3">
      <c r="A122" s="306" t="s">
        <v>454</v>
      </c>
      <c r="B122" s="273">
        <f t="shared" ref="B122:I122" si="19">B119/B121</f>
        <v>1</v>
      </c>
      <c r="C122" s="273">
        <f t="shared" si="19"/>
        <v>0.89558232931726911</v>
      </c>
      <c r="D122" s="273">
        <f>D119/D121</f>
        <v>0.52702702702702697</v>
      </c>
      <c r="E122" s="273">
        <f t="shared" si="19"/>
        <v>0.61154649947753392</v>
      </c>
      <c r="F122" s="273">
        <f>F119/F121</f>
        <v>0.58029747790472086</v>
      </c>
      <c r="G122" s="273" t="s">
        <v>22</v>
      </c>
      <c r="H122" s="273" t="s">
        <v>145</v>
      </c>
      <c r="I122" s="307">
        <f t="shared" si="19"/>
        <v>0.60196228188708067</v>
      </c>
      <c r="J122" s="308"/>
    </row>
    <row r="123" spans="1:10" ht="14.4" x14ac:dyDescent="0.3">
      <c r="A123" s="225" t="s">
        <v>455</v>
      </c>
      <c r="B123" s="246"/>
      <c r="C123" s="246"/>
      <c r="D123" s="246"/>
      <c r="E123" s="246"/>
      <c r="F123" s="246"/>
      <c r="G123" s="246"/>
      <c r="H123" s="246"/>
      <c r="I123" s="249"/>
      <c r="J123" s="269"/>
    </row>
    <row r="124" spans="1:10" ht="14.4" x14ac:dyDescent="0.3">
      <c r="A124" s="233" t="s">
        <v>456</v>
      </c>
      <c r="B124" s="268">
        <v>17500</v>
      </c>
      <c r="C124" s="268">
        <v>18526</v>
      </c>
      <c r="D124" s="268">
        <v>108550</v>
      </c>
      <c r="E124" s="268">
        <v>56579</v>
      </c>
      <c r="F124" s="268">
        <v>70070</v>
      </c>
      <c r="G124" s="268">
        <v>46862</v>
      </c>
      <c r="H124" s="268">
        <v>25571</v>
      </c>
      <c r="I124" s="269">
        <f>SUM(B124:H124)</f>
        <v>343658</v>
      </c>
      <c r="J124" s="269">
        <f>AVERAGE(B124:H124)</f>
        <v>49094</v>
      </c>
    </row>
    <row r="125" spans="1:10" ht="14.4" x14ac:dyDescent="0.3">
      <c r="A125" s="233" t="s">
        <v>457</v>
      </c>
      <c r="B125" s="226">
        <v>1313584</v>
      </c>
      <c r="C125" s="268">
        <v>1313584</v>
      </c>
      <c r="D125" s="268">
        <v>253557</v>
      </c>
      <c r="E125" s="268">
        <v>2511881</v>
      </c>
      <c r="F125" s="268">
        <v>155208</v>
      </c>
      <c r="G125" s="268">
        <v>692291</v>
      </c>
      <c r="H125" s="268" t="s">
        <v>145</v>
      </c>
      <c r="I125" s="269">
        <f>(SUM(B125:H125))</f>
        <v>6240105</v>
      </c>
      <c r="J125" s="269"/>
    </row>
    <row r="126" spans="1:10" ht="15" thickBot="1" x14ac:dyDescent="0.35">
      <c r="A126" s="306" t="s">
        <v>282</v>
      </c>
      <c r="B126" s="296">
        <f t="shared" ref="B126:I126" si="20">SUM(B124:B125)</f>
        <v>1331084</v>
      </c>
      <c r="C126" s="296">
        <f t="shared" si="20"/>
        <v>1332110</v>
      </c>
      <c r="D126" s="296">
        <f>SUM(D124:D125)</f>
        <v>362107</v>
      </c>
      <c r="E126" s="296">
        <f t="shared" si="20"/>
        <v>2568460</v>
      </c>
      <c r="F126" s="296">
        <f t="shared" si="20"/>
        <v>225278</v>
      </c>
      <c r="G126" s="296">
        <f t="shared" si="20"/>
        <v>739153</v>
      </c>
      <c r="H126" s="296">
        <f t="shared" si="20"/>
        <v>25571</v>
      </c>
      <c r="I126" s="309">
        <f t="shared" si="20"/>
        <v>6583763</v>
      </c>
      <c r="J126" s="308">
        <f>AVERAGE(B126:H126)</f>
        <v>940537.57142857148</v>
      </c>
    </row>
    <row r="127" spans="1:10" ht="15" thickTop="1" x14ac:dyDescent="0.3">
      <c r="A127" s="310" t="s">
        <v>458</v>
      </c>
      <c r="B127" s="229"/>
      <c r="C127" s="229"/>
      <c r="D127" s="229"/>
      <c r="E127" s="229"/>
      <c r="F127" s="229"/>
      <c r="G127" s="229"/>
      <c r="H127" s="229"/>
      <c r="I127" s="231"/>
      <c r="J127" s="232"/>
    </row>
    <row r="128" spans="1:10" ht="14.4" x14ac:dyDescent="0.3">
      <c r="A128" s="233" t="s">
        <v>459</v>
      </c>
      <c r="B128" s="257" t="s">
        <v>145</v>
      </c>
      <c r="C128" s="257">
        <v>4.6100000000000003</v>
      </c>
      <c r="D128" s="257" t="s">
        <v>22</v>
      </c>
      <c r="E128" s="257">
        <v>4.6399999999999997</v>
      </c>
      <c r="F128" s="257">
        <f>(4*0.13)+(5*0.87)</f>
        <v>4.8699999999999992</v>
      </c>
      <c r="G128" s="257">
        <v>4.4000000000000004</v>
      </c>
      <c r="H128" s="257" t="s">
        <v>145</v>
      </c>
      <c r="I128" s="250"/>
      <c r="J128" s="250">
        <f>AVERAGE(B128:H128)</f>
        <v>4.63</v>
      </c>
    </row>
    <row r="129" spans="1:10" ht="14.4" x14ac:dyDescent="0.3">
      <c r="A129" s="233" t="s">
        <v>460</v>
      </c>
      <c r="B129" s="257" t="s">
        <v>145</v>
      </c>
      <c r="C129" s="257">
        <v>4.3899999999999997</v>
      </c>
      <c r="D129" s="257" t="s">
        <v>22</v>
      </c>
      <c r="E129" s="257">
        <v>4.3899999999999997</v>
      </c>
      <c r="F129" s="257">
        <f>(5*0.9)+(4*0.1)</f>
        <v>4.9000000000000004</v>
      </c>
      <c r="G129" s="257">
        <v>4</v>
      </c>
      <c r="H129" s="257" t="s">
        <v>145</v>
      </c>
      <c r="I129" s="250"/>
      <c r="J129" s="250">
        <f t="shared" ref="J129:J135" si="21">AVERAGE(B129:H129)</f>
        <v>4.42</v>
      </c>
    </row>
    <row r="130" spans="1:10" ht="14.4" x14ac:dyDescent="0.3">
      <c r="A130" s="233" t="s">
        <v>461</v>
      </c>
      <c r="B130" s="257" t="s">
        <v>145</v>
      </c>
      <c r="C130" s="257">
        <v>4.09</v>
      </c>
      <c r="D130" s="257" t="s">
        <v>22</v>
      </c>
      <c r="E130" s="257">
        <v>4.33</v>
      </c>
      <c r="F130" s="257">
        <f>(5*0.23)+(4*0.7)+(2*0.07)</f>
        <v>4.09</v>
      </c>
      <c r="G130" s="257">
        <v>3.4</v>
      </c>
      <c r="H130" s="257" t="s">
        <v>145</v>
      </c>
      <c r="I130" s="250"/>
      <c r="J130" s="250">
        <f t="shared" si="21"/>
        <v>3.9775</v>
      </c>
    </row>
    <row r="131" spans="1:10" ht="14.4" x14ac:dyDescent="0.3">
      <c r="A131" s="233" t="s">
        <v>462</v>
      </c>
      <c r="B131" s="257" t="s">
        <v>145</v>
      </c>
      <c r="C131" s="257">
        <v>4.6100000000000003</v>
      </c>
      <c r="D131" s="257" t="s">
        <v>22</v>
      </c>
      <c r="E131" s="257">
        <v>4.54</v>
      </c>
      <c r="F131" s="257">
        <f>(5*0.81)+(4*0.19)</f>
        <v>4.8100000000000005</v>
      </c>
      <c r="G131" s="257">
        <v>4.55</v>
      </c>
      <c r="H131" s="257" t="s">
        <v>145</v>
      </c>
      <c r="I131" s="250"/>
      <c r="J131" s="250">
        <f t="shared" si="21"/>
        <v>4.6275000000000004</v>
      </c>
    </row>
    <row r="132" spans="1:10" ht="14.4" x14ac:dyDescent="0.3">
      <c r="A132" s="233" t="s">
        <v>463</v>
      </c>
      <c r="B132" s="257" t="s">
        <v>145</v>
      </c>
      <c r="C132" s="257">
        <v>4.3899999999999997</v>
      </c>
      <c r="D132" s="257" t="s">
        <v>22</v>
      </c>
      <c r="E132" s="257">
        <v>4.26</v>
      </c>
      <c r="F132" s="257">
        <f>(5*0.84)+(4*0.16)</f>
        <v>4.84</v>
      </c>
      <c r="G132" s="257">
        <v>3.8</v>
      </c>
      <c r="H132" s="257" t="s">
        <v>145</v>
      </c>
      <c r="I132" s="250"/>
      <c r="J132" s="250">
        <f t="shared" si="21"/>
        <v>4.3224999999999998</v>
      </c>
    </row>
    <row r="133" spans="1:10" ht="14.4" x14ac:dyDescent="0.3">
      <c r="A133" s="233" t="s">
        <v>464</v>
      </c>
      <c r="B133" s="257" t="s">
        <v>145</v>
      </c>
      <c r="C133" s="257">
        <v>4.5199999999999996</v>
      </c>
      <c r="D133" s="257" t="s">
        <v>22</v>
      </c>
      <c r="E133" s="257">
        <v>4.24</v>
      </c>
      <c r="F133" s="257">
        <f>(5*0.87)+(4*0.13)</f>
        <v>4.8699999999999992</v>
      </c>
      <c r="G133" s="257">
        <v>3.9</v>
      </c>
      <c r="H133" s="257" t="s">
        <v>145</v>
      </c>
      <c r="I133" s="250"/>
      <c r="J133" s="250">
        <f t="shared" si="21"/>
        <v>4.3824999999999994</v>
      </c>
    </row>
    <row r="134" spans="1:10" ht="14.4" x14ac:dyDescent="0.3">
      <c r="A134" s="233" t="s">
        <v>465</v>
      </c>
      <c r="B134" s="257" t="s">
        <v>145</v>
      </c>
      <c r="C134" s="257">
        <v>4.43</v>
      </c>
      <c r="D134" s="257" t="s">
        <v>22</v>
      </c>
      <c r="E134" s="257">
        <v>4.38</v>
      </c>
      <c r="F134" s="257">
        <f>(5*0.81)+(4*0.19)</f>
        <v>4.8100000000000005</v>
      </c>
      <c r="G134" s="257">
        <v>3.6</v>
      </c>
      <c r="H134" s="257" t="s">
        <v>145</v>
      </c>
      <c r="I134" s="250"/>
      <c r="J134" s="250">
        <f t="shared" si="21"/>
        <v>4.3049999999999997</v>
      </c>
    </row>
    <row r="135" spans="1:10" ht="14.4" x14ac:dyDescent="0.3">
      <c r="A135" s="233" t="s">
        <v>466</v>
      </c>
      <c r="B135" s="257" t="s">
        <v>145</v>
      </c>
      <c r="C135" s="257">
        <v>4.2300000000000004</v>
      </c>
      <c r="D135" s="257" t="s">
        <v>22</v>
      </c>
      <c r="E135" s="257">
        <v>4.57</v>
      </c>
      <c r="F135" s="257">
        <f>(5*0.52)+(4*0.48)</f>
        <v>4.5199999999999996</v>
      </c>
      <c r="G135" s="257">
        <v>3.75</v>
      </c>
      <c r="H135" s="257" t="s">
        <v>145</v>
      </c>
      <c r="I135" s="250"/>
      <c r="J135" s="250">
        <f t="shared" si="21"/>
        <v>4.2675000000000001</v>
      </c>
    </row>
    <row r="136" spans="1:10" ht="14.4" x14ac:dyDescent="0.3">
      <c r="A136" s="225" t="s">
        <v>467</v>
      </c>
      <c r="B136" s="257"/>
      <c r="C136" s="257"/>
      <c r="D136" s="257"/>
      <c r="E136" s="257"/>
      <c r="F136" s="257"/>
      <c r="G136" s="257"/>
      <c r="H136" s="257"/>
      <c r="I136" s="250"/>
      <c r="J136" s="250"/>
    </row>
    <row r="137" spans="1:10" ht="14.4" x14ac:dyDescent="0.3">
      <c r="A137" s="233" t="s">
        <v>468</v>
      </c>
      <c r="B137" s="257" t="s">
        <v>145</v>
      </c>
      <c r="C137" s="257">
        <v>4.1900000000000004</v>
      </c>
      <c r="D137" s="257" t="s">
        <v>22</v>
      </c>
      <c r="E137" s="257" t="s">
        <v>22</v>
      </c>
      <c r="F137" s="257" t="s">
        <v>296</v>
      </c>
      <c r="G137" s="257" t="s">
        <v>296</v>
      </c>
      <c r="H137" s="257" t="s">
        <v>145</v>
      </c>
      <c r="I137" s="250"/>
      <c r="J137" s="250">
        <f>AVERAGE(B137:H137)</f>
        <v>4.1900000000000004</v>
      </c>
    </row>
    <row r="138" spans="1:10" ht="14.4" x14ac:dyDescent="0.3">
      <c r="A138" s="233" t="s">
        <v>469</v>
      </c>
      <c r="B138" s="257" t="s">
        <v>145</v>
      </c>
      <c r="C138" s="257">
        <v>4.24</v>
      </c>
      <c r="D138" s="257" t="s">
        <v>22</v>
      </c>
      <c r="E138" s="257" t="s">
        <v>22</v>
      </c>
      <c r="F138" s="257" t="s">
        <v>296</v>
      </c>
      <c r="G138" s="257" t="s">
        <v>296</v>
      </c>
      <c r="H138" s="257" t="s">
        <v>145</v>
      </c>
      <c r="I138" s="250"/>
      <c r="J138" s="250">
        <f>AVERAGE(B138:H138)</f>
        <v>4.24</v>
      </c>
    </row>
    <row r="139" spans="1:10" ht="15" thickBot="1" x14ac:dyDescent="0.35">
      <c r="A139" s="233" t="s">
        <v>470</v>
      </c>
      <c r="B139" s="257" t="s">
        <v>145</v>
      </c>
      <c r="C139" s="257">
        <v>4.29</v>
      </c>
      <c r="D139" s="257" t="s">
        <v>22</v>
      </c>
      <c r="E139" s="257" t="s">
        <v>22</v>
      </c>
      <c r="F139" s="257" t="s">
        <v>296</v>
      </c>
      <c r="G139" s="257" t="s">
        <v>296</v>
      </c>
      <c r="H139" s="257" t="s">
        <v>145</v>
      </c>
      <c r="I139" s="311"/>
      <c r="J139" s="311">
        <f>AVERAGE(B139:H139)</f>
        <v>4.29</v>
      </c>
    </row>
    <row r="140" spans="1:10" ht="10.8" thickTop="1" x14ac:dyDescent="0.2">
      <c r="A140" s="188"/>
      <c r="B140" s="189"/>
      <c r="C140" s="189"/>
      <c r="D140" s="189"/>
      <c r="E140" s="189"/>
      <c r="F140" s="189"/>
      <c r="G140" s="189"/>
      <c r="H140" s="189"/>
      <c r="I140" s="190"/>
      <c r="J140" s="191"/>
    </row>
    <row r="141" spans="1:10" x14ac:dyDescent="0.2">
      <c r="A141" s="192"/>
    </row>
    <row r="142" spans="1:10" x14ac:dyDescent="0.2">
      <c r="A142" s="192"/>
      <c r="E142" s="196"/>
    </row>
  </sheetData>
  <printOptions horizontalCentered="1" gridLines="1"/>
  <pageMargins left="0.15" right="0.15" top="1" bottom="0.25" header="0.3" footer="0.3"/>
  <pageSetup orientation="landscape" r:id="rId1"/>
  <headerFooter alignWithMargins="0">
    <oddHeader>&amp;L&amp;G&amp;C&amp;"Calibri,Regular"&amp;12Library System Services Summary
2015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Revenue</vt:lpstr>
      <vt:lpstr>Expenditures</vt:lpstr>
      <vt:lpstr>OutputMeasures</vt:lpstr>
      <vt:lpstr>Systems - Revenue</vt:lpstr>
      <vt:lpstr>Systems - Expenditures</vt:lpstr>
      <vt:lpstr>Systems - Outputs</vt:lpstr>
      <vt:lpstr>'Systems - Outputs'!Print_Area</vt:lpstr>
      <vt:lpstr>Expenditures!Print_Titles</vt:lpstr>
      <vt:lpstr>OutputMeasures!Print_Titles</vt:lpstr>
      <vt:lpstr>Revenue!Print_Titles</vt:lpstr>
      <vt:lpstr>'Systems - Expenditures'!Print_Titles</vt:lpstr>
      <vt:lpstr>'Systems - Outputs'!Print_Titles</vt:lpstr>
    </vt:vector>
  </TitlesOfParts>
  <Company>GOA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kerry.anderson</dc:creator>
  <cp:lastModifiedBy>kerry.anderson</cp:lastModifiedBy>
  <cp:lastPrinted>2017-04-12T21:31:36Z</cp:lastPrinted>
  <dcterms:created xsi:type="dcterms:W3CDTF">2017-01-24T16:52:27Z</dcterms:created>
  <dcterms:modified xsi:type="dcterms:W3CDTF">2017-04-12T21:44:58Z</dcterms:modified>
</cp:coreProperties>
</file>