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06" windowWidth="19005" windowHeight="11370" tabRatio="695" firstSheet="1" activeTab="6"/>
  </bookViews>
  <sheets>
    <sheet name="Revenue" sheetId="1" r:id="rId1"/>
    <sheet name="Expenditures" sheetId="2" r:id="rId2"/>
    <sheet name="OutputMeasures" sheetId="3" r:id="rId3"/>
    <sheet name="UserSatisfaction" sheetId="4" r:id="rId4"/>
    <sheet name="Systems - Revenue" sheetId="5" r:id="rId5"/>
    <sheet name="Systems - Expenditures" sheetId="6" r:id="rId6"/>
    <sheet name="Systems - Outputs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2006_Population">'[1]Library Board Pop List'!$B$2:$B$228</definedName>
    <definedName name="_2007_Population">'[2]data-revenue'!$B$2:$B$228</definedName>
    <definedName name="_2008_Population">'[2]data-revenue'!$B$2:$B$228</definedName>
    <definedName name="_xlnm._FilterDatabase" localSheetId="1" hidden="1">'Expenditures'!$A$1:$X$226</definedName>
    <definedName name="_xlnm._FilterDatabase" localSheetId="2" hidden="1">'OutputMeasures'!$A$1:$AO$226</definedName>
    <definedName name="_xlnm._FilterDatabase" localSheetId="0" hidden="1">'Revenue'!$A$1:$Q$226</definedName>
    <definedName name="_xlnm._FilterDatabase" localSheetId="3" hidden="1">'UserSatisfaction'!$A$1:$N$226</definedName>
    <definedName name="Amount">'[3]WhereDoestheMoneyComeFrom'!$D$2:$D$16</definedName>
    <definedName name="Capital_or_special_grants">'[3]Direct Payments'!$M$2:$M$228</definedName>
    <definedName name="cash_transfer___MD_County_library_board">'[3]Receipts - Revenues'!$F$2:$F$228</definedName>
    <definedName name="cash_transfer___regional_library_system">'[3]Receipts - Revenues'!$G$2:$G$228</definedName>
    <definedName name="Debenture_interest__principal">'[3]Direct Payments'!$L$2:$L$228</definedName>
    <definedName name="employment_programs">'[3]Receipts - Revenues'!$K$2:$K$228</definedName>
    <definedName name="Funder">'[3]WhereDoestheMoneyComeFrom'!$A$2:$A$16</definedName>
    <definedName name="Funding">'[3]WhereDoestheMoneyComeFrom'!$B$2:$B$16</definedName>
    <definedName name="ID__summer_village">'[3]Receipts - Revenues'!$I$2:$I$228</definedName>
    <definedName name="Local_appropriation">'[4]Receipts - Revenues'!$C$3:$C$230</definedName>
    <definedName name="MD_County">'[3]Receipts - Revenues'!$H$2:$H$228</definedName>
    <definedName name="Other_government_income">'[2]data-revenue'!$G$2:$G$228</definedName>
    <definedName name="other_grants">'[3]Receipts - Revenues'!$L$2:$L$228</definedName>
    <definedName name="Population" localSheetId="6">'[5]data-revenue'!$B$2:$B$227</definedName>
    <definedName name="Population">'Revenue'!$B$2:$B$226</definedName>
    <definedName name="Population__Grouping">'[1]Library Board Pop List'!$C$2:$C$228</definedName>
    <definedName name="Population_Grouping">'[6]TTL Support'!$C$2:$C$229</definedName>
    <definedName name="Population2">'[5]data-revenue'!$B$2:$B$227</definedName>
    <definedName name="_xlnm.Print_Area" localSheetId="6">'Systems - Outputs'!$A$1:$J$139</definedName>
    <definedName name="_xlnm.Print_Titles" localSheetId="1">'Expenditures'!$A:$B,'Expenditures'!$1:$1</definedName>
    <definedName name="_xlnm.Print_Titles" localSheetId="2">'OutputMeasures'!$A:$B,'OutputMeasures'!$1:$1</definedName>
    <definedName name="_xlnm.Print_Titles" localSheetId="0">'Revenue'!$A:$B,'Revenue'!$1:$1</definedName>
    <definedName name="_xlnm.Print_Titles" localSheetId="5">'Systems - Expenditures'!$A:$B,'Systems - Expenditures'!$1:$1</definedName>
    <definedName name="_xlnm.Print_Titles" localSheetId="6">'Systems - Outputs'!$1:$1</definedName>
    <definedName name="_xlnm.Print_Titles" localSheetId="3">'UserSatisfaction'!$A:$B,'UserSatisfaction'!$1:$1</definedName>
    <definedName name="Provincial_Library_Operating_Grant">'[2]data-revenue'!$F$2:$F$228</definedName>
    <definedName name="Provincial_Special_Project_Grant">'[3]Receipts - Revenues'!$E$2:$E$228</definedName>
    <definedName name="Recipient">'[3]WhereDoestheMoneyComeFrom'!$C$2:$C$16</definedName>
    <definedName name="school_board__rec_board">'[3]Receipts - Revenues'!$J$2:$J$228</definedName>
    <definedName name="Self_Generated_income">'[2]data-revenue'!$H$2:$H$228</definedName>
    <definedName name="service_points">'[1]Operations'!$F$2:$F$228</definedName>
    <definedName name="System" localSheetId="6">'[7]data'!$D$2:$D$229</definedName>
    <definedName name="System">'OutputMeasures'!$A$2:$A$23</definedName>
    <definedName name="System2">'[7]data'!$D$2:$D$229</definedName>
    <definedName name="TOTAL_CASH_DISBURSEMENTS">'[3]Disbursements - Other'!$I$2:$I$228</definedName>
    <definedName name="TOTAL_CASH_RECEIPTS">'[3]Receipts - Revenues'!$V$2:$V$228</definedName>
    <definedName name="TOTAL_LIBRARY_RESOURCES">'[3]Disbursements - Lib. Resources'!$H$2:$H$228</definedName>
    <definedName name="Total_Local_Appropriation">'[2]data-revenue'!$E$2:$E$228</definedName>
    <definedName name="TOTAL_OP._EXPENDITURES_PD_BY_MUNICIPALITY">'[4]Direct Payments'!$K$3:$K$230</definedName>
    <definedName name="TOTAL_OPERATING_EXPENDITURE">'[3]Disbursemts - Maint., Transfers'!$I$2:$I$228</definedName>
    <definedName name="TOTAL_STAFF_EXPENSES">'[3]Disbursements - Staff'!$G$2:$G$228</definedName>
    <definedName name="Transfer_Payments">'[3]Disbursemts - Maint., Transfers'!$G$2:$G$228</definedName>
    <definedName name="TTL___volunteers">'[1]Volunteers'!$I$2:$I$228</definedName>
    <definedName name="TTL_Hours">'[1]Volunteers'!$J$2:$J$228</definedName>
    <definedName name="TTL_Municipal_Support_Capita_Served">'[8]TTL Support'!$I$2:$I$229</definedName>
  </definedNames>
  <calcPr fullCalcOnLoad="1"/>
</workbook>
</file>

<file path=xl/comments7.xml><?xml version="1.0" encoding="utf-8"?>
<comments xmlns="http://schemas.openxmlformats.org/spreadsheetml/2006/main">
  <authors>
    <author>kerry.anderson</author>
  </authors>
  <commentList>
    <comment ref="A84" authorId="0">
      <text>
        <r>
          <rPr>
            <b/>
            <sz val="8"/>
            <rFont val="Tahoma"/>
            <family val="2"/>
          </rPr>
          <t>kerry.anderson:</t>
        </r>
        <r>
          <rPr>
            <sz val="8"/>
            <rFont val="Tahoma"/>
            <family val="2"/>
          </rPr>
          <t xml:space="preserve">
includes OverDrive titles</t>
        </r>
      </text>
    </comment>
    <comment ref="E90" authorId="0">
      <text>
        <r>
          <rPr>
            <b/>
            <sz val="8"/>
            <rFont val="Tahoma"/>
            <family val="2"/>
          </rPr>
          <t>kerry.anderson:</t>
        </r>
        <r>
          <rPr>
            <sz val="8"/>
            <rFont val="Tahoma"/>
            <family val="2"/>
          </rPr>
          <t xml:space="preserve">
incl. Overdrive, Freading &amp; Freegal circs</t>
        </r>
      </text>
    </comment>
    <comment ref="F90" authorId="0">
      <text>
        <r>
          <rPr>
            <b/>
            <sz val="8"/>
            <rFont val="Tahoma"/>
            <family val="2"/>
          </rPr>
          <t>kerry.anderson:</t>
        </r>
        <r>
          <rPr>
            <sz val="8"/>
            <rFont val="Tahoma"/>
            <family val="2"/>
          </rPr>
          <t xml:space="preserve">
includes OverDrive &amp; Freading checkouts</t>
        </r>
      </text>
    </comment>
    <comment ref="B102" authorId="0">
      <text>
        <r>
          <rPr>
            <b/>
            <sz val="8"/>
            <rFont val="Tahoma"/>
            <family val="2"/>
          </rPr>
          <t>kerry.anderson:</t>
        </r>
        <r>
          <rPr>
            <sz val="8"/>
            <rFont val="Tahoma"/>
            <family val="2"/>
          </rPr>
          <t xml:space="preserve">
included in Grande Prairie stats</t>
        </r>
      </text>
    </comment>
    <comment ref="B119" authorId="0">
      <text>
        <r>
          <rPr>
            <b/>
            <sz val="8"/>
            <rFont val="Tahoma"/>
            <family val="2"/>
          </rPr>
          <t>kerry.anderson:</t>
        </r>
        <r>
          <rPr>
            <sz val="8"/>
            <rFont val="Tahoma"/>
            <family val="2"/>
          </rPr>
          <t xml:space="preserve">
included in Grande Prairie Stats</t>
        </r>
      </text>
    </comment>
    <comment ref="E84" authorId="0">
      <text>
        <r>
          <rPr>
            <b/>
            <sz val="9"/>
            <rFont val="Tahoma"/>
            <family val="0"/>
          </rPr>
          <t>kerry.anderson:</t>
        </r>
        <r>
          <rPr>
            <sz val="9"/>
            <rFont val="Tahoma"/>
            <family val="0"/>
          </rPr>
          <t xml:space="preserve">
Total OverDrive with TRAC - 12,959</t>
        </r>
      </text>
    </comment>
    <comment ref="G121" authorId="0">
      <text>
        <r>
          <rPr>
            <b/>
            <sz val="9"/>
            <rFont val="Tahoma"/>
            <family val="0"/>
          </rPr>
          <t>kerry.anderson:</t>
        </r>
        <r>
          <rPr>
            <sz val="9"/>
            <rFont val="Tahoma"/>
            <family val="0"/>
          </rPr>
          <t xml:space="preserve">
reference service for SLS is handled by MHPL</t>
        </r>
      </text>
    </comment>
    <comment ref="C81" authorId="0">
      <text>
        <r>
          <rPr>
            <b/>
            <sz val="9"/>
            <rFont val="Tahoma"/>
            <family val="0"/>
          </rPr>
          <t>kerry.anderson:</t>
        </r>
        <r>
          <rPr>
            <sz val="9"/>
            <rFont val="Tahoma"/>
            <family val="0"/>
          </rPr>
          <t xml:space="preserve">
incl. 1652 Overdrive titles
</t>
        </r>
      </text>
    </comment>
    <comment ref="C125" authorId="0">
      <text>
        <r>
          <rPr>
            <b/>
            <sz val="9"/>
            <rFont val="Tahoma"/>
            <family val="0"/>
          </rPr>
          <t>kerry.anderson:</t>
        </r>
        <r>
          <rPr>
            <sz val="9"/>
            <rFont val="Tahoma"/>
            <family val="0"/>
          </rPr>
          <t xml:space="preserve">
includes visit to catalogue &amp; mobile catalogue; does not include visits to OverDrive</t>
        </r>
      </text>
    </comment>
    <comment ref="D13" authorId="0">
      <text>
        <r>
          <rPr>
            <b/>
            <sz val="9"/>
            <rFont val="Tahoma"/>
            <family val="0"/>
          </rPr>
          <t>kerry.anderson:</t>
        </r>
        <r>
          <rPr>
            <sz val="9"/>
            <rFont val="Tahoma"/>
            <family val="0"/>
          </rPr>
          <t xml:space="preserve">
with 2 service points</t>
        </r>
      </text>
    </comment>
    <comment ref="D108" authorId="0">
      <text>
        <r>
          <rPr>
            <b/>
            <sz val="9"/>
            <rFont val="Tahoma"/>
            <family val="0"/>
          </rPr>
          <t>kerry.anderson:</t>
        </r>
        <r>
          <rPr>
            <sz val="9"/>
            <rFont val="Tahoma"/>
            <family val="0"/>
          </rPr>
          <t xml:space="preserve">
temporary cardholders</t>
        </r>
      </text>
    </comment>
  </commentList>
</comments>
</file>

<file path=xl/sharedStrings.xml><?xml version="1.0" encoding="utf-8"?>
<sst xmlns="http://schemas.openxmlformats.org/spreadsheetml/2006/main" count="3064" uniqueCount="488">
  <si>
    <t># Service points</t>
  </si>
  <si>
    <t>Library System</t>
  </si>
  <si>
    <t>School-housed</t>
  </si>
  <si>
    <t>Hours Open/ Year</t>
  </si>
  <si>
    <t>Total # Employ-ees</t>
  </si>
  <si>
    <t>Total hours</t>
  </si>
  <si>
    <t>FTE Staff</t>
  </si>
  <si>
    <t>Pop-ulation/ FTE Staff</t>
  </si>
  <si>
    <t>Total # Volun-teers</t>
  </si>
  <si>
    <t>Volunteer hours</t>
  </si>
  <si>
    <t>FTE Volun-teers</t>
  </si>
  <si>
    <t>Print Materials</t>
  </si>
  <si>
    <t>Print Subscrip-tions</t>
  </si>
  <si>
    <t>Nonprint Materials</t>
  </si>
  <si>
    <t>Online/
Elec-tronic Coll'ns</t>
  </si>
  <si>
    <t>Total Collections</t>
  </si>
  <si>
    <t>Items/ Capita</t>
  </si>
  <si>
    <t>Circulation</t>
  </si>
  <si>
    <t>Circula-tion/ Capita</t>
  </si>
  <si>
    <t>Turn-over Rate</t>
  </si>
  <si>
    <t>ILLs Borrowed</t>
  </si>
  <si>
    <t>ILLs Lent</t>
  </si>
  <si>
    <t>In Library Material Use</t>
  </si>
  <si>
    <t>Annual Visits</t>
  </si>
  <si>
    <t>Virtual Visits (website/ catalogue)</t>
  </si>
  <si>
    <t>Reference Questions/ Year</t>
  </si>
  <si>
    <t>E-Reference Questions/ Year</t>
  </si>
  <si>
    <t>E-Ref as % of all Ref</t>
  </si>
  <si>
    <t>Total Number of Programs</t>
  </si>
  <si>
    <t>Total Program Partici-pants</t>
  </si>
  <si>
    <t>Card-holders</t>
  </si>
  <si>
    <t>Card-holders as % of pop.</t>
  </si>
  <si>
    <t>Total Library Area (sq. metres)</t>
  </si>
  <si>
    <t>Total Public Work-stations</t>
  </si>
  <si>
    <t>Work-stations/
1000 pop.</t>
  </si>
  <si>
    <t>Total Work-station Sessions/yr</t>
  </si>
  <si>
    <t>Workstation hours</t>
  </si>
  <si>
    <t>% Open Hours Work-stations in use</t>
  </si>
  <si>
    <t>Total Work-station Users/ Year</t>
  </si>
  <si>
    <t>Acadia M.D. No. 34</t>
  </si>
  <si>
    <t>MLS</t>
  </si>
  <si>
    <t>n.d.</t>
  </si>
  <si>
    <t xml:space="preserve">Acme </t>
  </si>
  <si>
    <t xml:space="preserve">Airdrie </t>
  </si>
  <si>
    <t/>
  </si>
  <si>
    <t xml:space="preserve">Alberta Beach  </t>
  </si>
  <si>
    <t>YRLS</t>
  </si>
  <si>
    <t xml:space="preserve">Alix   </t>
  </si>
  <si>
    <t>PRLS</t>
  </si>
  <si>
    <t xml:space="preserve">Alliance   </t>
  </si>
  <si>
    <t xml:space="preserve">Amisk  </t>
  </si>
  <si>
    <t xml:space="preserve">Andrew </t>
  </si>
  <si>
    <t xml:space="preserve">Arrowwood </t>
  </si>
  <si>
    <t>CARLS</t>
  </si>
  <si>
    <t>Athabasca</t>
  </si>
  <si>
    <t>NLLS</t>
  </si>
  <si>
    <t>Athabasca County</t>
  </si>
  <si>
    <t xml:space="preserve">Banff  </t>
  </si>
  <si>
    <t xml:space="preserve">Barnwell </t>
  </si>
  <si>
    <t xml:space="preserve">Bashaw </t>
  </si>
  <si>
    <t xml:space="preserve">Bassano </t>
  </si>
  <si>
    <t>SLS</t>
  </si>
  <si>
    <t xml:space="preserve">Bawlf  </t>
  </si>
  <si>
    <t>Beaumont</t>
  </si>
  <si>
    <t>Beaverlodge</t>
  </si>
  <si>
    <t>PLS</t>
  </si>
  <si>
    <t xml:space="preserve">Beiseker </t>
  </si>
  <si>
    <t xml:space="preserve">Bentley </t>
  </si>
  <si>
    <t xml:space="preserve">Berwyn </t>
  </si>
  <si>
    <t>Big Lakes, M.D. of</t>
  </si>
  <si>
    <t xml:space="preserve">Big Valley </t>
  </si>
  <si>
    <t>Birch Hills County</t>
  </si>
  <si>
    <t xml:space="preserve">Blackfalds </t>
  </si>
  <si>
    <t xml:space="preserve">Bon Accord </t>
  </si>
  <si>
    <t xml:space="preserve">Bonnyville </t>
  </si>
  <si>
    <t>Bonnyville No. 87, M.D. of</t>
  </si>
  <si>
    <t>n/a</t>
  </si>
  <si>
    <t xml:space="preserve">Bow Island </t>
  </si>
  <si>
    <t xml:space="preserve">Bowden  </t>
  </si>
  <si>
    <t xml:space="preserve">Boyle </t>
  </si>
  <si>
    <t>Brazeau County</t>
  </si>
  <si>
    <t xml:space="preserve">Breton </t>
  </si>
  <si>
    <t xml:space="preserve">Brooks  </t>
  </si>
  <si>
    <t>Bruderheim</t>
  </si>
  <si>
    <t xml:space="preserve">Calgary  </t>
  </si>
  <si>
    <t xml:space="preserve">Calmar </t>
  </si>
  <si>
    <t xml:space="preserve">Camrose  </t>
  </si>
  <si>
    <t xml:space="preserve">Canmore  </t>
  </si>
  <si>
    <t xml:space="preserve">Carbon </t>
  </si>
  <si>
    <t xml:space="preserve">Cardston </t>
  </si>
  <si>
    <t xml:space="preserve">Carmangay </t>
  </si>
  <si>
    <t xml:space="preserve">Caroline </t>
  </si>
  <si>
    <t xml:space="preserve">Carstairs </t>
  </si>
  <si>
    <t xml:space="preserve">Castor  </t>
  </si>
  <si>
    <t xml:space="preserve">Cereal </t>
  </si>
  <si>
    <t xml:space="preserve">Champion </t>
  </si>
  <si>
    <t xml:space="preserve">Chauvin  </t>
  </si>
  <si>
    <t>Chestermere</t>
  </si>
  <si>
    <t xml:space="preserve">Claresholm </t>
  </si>
  <si>
    <t xml:space="preserve">Clive </t>
  </si>
  <si>
    <t>Coaldale</t>
  </si>
  <si>
    <t>Cochrane</t>
  </si>
  <si>
    <t xml:space="preserve">Cold Lake </t>
  </si>
  <si>
    <t xml:space="preserve">Consort </t>
  </si>
  <si>
    <t xml:space="preserve">Coronation </t>
  </si>
  <si>
    <t xml:space="preserve">Coutts </t>
  </si>
  <si>
    <t xml:space="preserve">Cremona </t>
  </si>
  <si>
    <t>Crossfield</t>
  </si>
  <si>
    <t>Crowsnest Pass, Municipality of</t>
  </si>
  <si>
    <t xml:space="preserve">Czar </t>
  </si>
  <si>
    <t xml:space="preserve">Daysland </t>
  </si>
  <si>
    <t xml:space="preserve">Delburne </t>
  </si>
  <si>
    <t xml:space="preserve">Delia </t>
  </si>
  <si>
    <t xml:space="preserve">Devon  </t>
  </si>
  <si>
    <t xml:space="preserve">Didsbury </t>
  </si>
  <si>
    <t xml:space="preserve">Donalda </t>
  </si>
  <si>
    <t xml:space="preserve">Drayton Valley </t>
  </si>
  <si>
    <t xml:space="preserve">Drumheller </t>
  </si>
  <si>
    <t xml:space="preserve">Duchess  </t>
  </si>
  <si>
    <t xml:space="preserve">Eckville </t>
  </si>
  <si>
    <t xml:space="preserve">Edberg  </t>
  </si>
  <si>
    <t xml:space="preserve">Edgerton  </t>
  </si>
  <si>
    <t xml:space="preserve">Edmonton </t>
  </si>
  <si>
    <t xml:space="preserve">Edson  </t>
  </si>
  <si>
    <t xml:space="preserve">Elk Point </t>
  </si>
  <si>
    <t>Elnora</t>
  </si>
  <si>
    <t xml:space="preserve">Empress </t>
  </si>
  <si>
    <t>Falher</t>
  </si>
  <si>
    <t>Foremost</t>
  </si>
  <si>
    <t>Forestburg</t>
  </si>
  <si>
    <t>Fort Macleod</t>
  </si>
  <si>
    <t xml:space="preserve">Fort Saskatchewan </t>
  </si>
  <si>
    <t xml:space="preserve">Fox Creek </t>
  </si>
  <si>
    <t>Galahad</t>
  </si>
  <si>
    <t xml:space="preserve">Gibbons </t>
  </si>
  <si>
    <t xml:space="preserve">Glenwood </t>
  </si>
  <si>
    <t xml:space="preserve">Grande Cache </t>
  </si>
  <si>
    <t xml:space="preserve">Grande Prairie </t>
  </si>
  <si>
    <t>Grande Prairie No. 1, County of</t>
  </si>
  <si>
    <t xml:space="preserve">Granum  </t>
  </si>
  <si>
    <t xml:space="preserve">Grimshaw </t>
  </si>
  <si>
    <t xml:space="preserve">Hanna </t>
  </si>
  <si>
    <t xml:space="preserve">Hardisty </t>
  </si>
  <si>
    <t xml:space="preserve">Hay Lakes </t>
  </si>
  <si>
    <t xml:space="preserve">Heisler  </t>
  </si>
  <si>
    <t xml:space="preserve">High Level </t>
  </si>
  <si>
    <t xml:space="preserve">High Prairie </t>
  </si>
  <si>
    <t xml:space="preserve">High River </t>
  </si>
  <si>
    <t xml:space="preserve">Hines Creek </t>
  </si>
  <si>
    <t xml:space="preserve">Hinton </t>
  </si>
  <si>
    <t xml:space="preserve">Holden </t>
  </si>
  <si>
    <t xml:space="preserve">Hughenden </t>
  </si>
  <si>
    <t>Hussar</t>
  </si>
  <si>
    <t xml:space="preserve">Hythe  </t>
  </si>
  <si>
    <t xml:space="preserve">Innisfail </t>
  </si>
  <si>
    <t xml:space="preserve">Irma </t>
  </si>
  <si>
    <t xml:space="preserve">Irricana </t>
  </si>
  <si>
    <t>Jasper, Municipality of</t>
  </si>
  <si>
    <t xml:space="preserve">Killam  </t>
  </si>
  <si>
    <t xml:space="preserve">Kitscoty  </t>
  </si>
  <si>
    <t>Lac La Biche County</t>
  </si>
  <si>
    <t>Lac Ste Anne County</t>
  </si>
  <si>
    <t xml:space="preserve">Lacombe  </t>
  </si>
  <si>
    <t xml:space="preserve">Lamont  </t>
  </si>
  <si>
    <t>Lamont County</t>
  </si>
  <si>
    <t xml:space="preserve">Leduc  </t>
  </si>
  <si>
    <t>Leduc County</t>
  </si>
  <si>
    <t xml:space="preserve">Lethbridge </t>
  </si>
  <si>
    <t xml:space="preserve">Linden </t>
  </si>
  <si>
    <t>Lloydminster*</t>
  </si>
  <si>
    <t xml:space="preserve">Lomond </t>
  </si>
  <si>
    <t xml:space="preserve">Longview </t>
  </si>
  <si>
    <t xml:space="preserve">Lougheed </t>
  </si>
  <si>
    <t>Mackenzie County</t>
  </si>
  <si>
    <t>Magrath</t>
  </si>
  <si>
    <t xml:space="preserve">Manning </t>
  </si>
  <si>
    <t xml:space="preserve">Mannville </t>
  </si>
  <si>
    <t xml:space="preserve">Marwayne </t>
  </si>
  <si>
    <t xml:space="preserve">Mayerthorpe </t>
  </si>
  <si>
    <t xml:space="preserve">McLennan </t>
  </si>
  <si>
    <t xml:space="preserve">Medicine Hat </t>
  </si>
  <si>
    <t xml:space="preserve">Milk River </t>
  </si>
  <si>
    <t>Millet</t>
  </si>
  <si>
    <t xml:space="preserve">Milo  </t>
  </si>
  <si>
    <t xml:space="preserve">Morinville  </t>
  </si>
  <si>
    <t xml:space="preserve">Morrin </t>
  </si>
  <si>
    <t xml:space="preserve">Mundare </t>
  </si>
  <si>
    <t xml:space="preserve">Nampa </t>
  </si>
  <si>
    <t>Nanton</t>
  </si>
  <si>
    <t>Newell No. 4, County of</t>
  </si>
  <si>
    <t xml:space="preserve">Okotoks  </t>
  </si>
  <si>
    <t xml:space="preserve">Olds  </t>
  </si>
  <si>
    <t xml:space="preserve">Onoway  </t>
  </si>
  <si>
    <t>Opportunity No. 17, M.D. of</t>
  </si>
  <si>
    <t xml:space="preserve">Oyen  </t>
  </si>
  <si>
    <t>Paradise Valley</t>
  </si>
  <si>
    <t>Parkland County</t>
  </si>
  <si>
    <t>Peace No. 153, M.D. of</t>
  </si>
  <si>
    <t xml:space="preserve">Peace River </t>
  </si>
  <si>
    <t xml:space="preserve">Penhold </t>
  </si>
  <si>
    <t xml:space="preserve">Picture Butte </t>
  </si>
  <si>
    <t xml:space="preserve">Ponoka  </t>
  </si>
  <si>
    <t xml:space="preserve">Provost  </t>
  </si>
  <si>
    <t>Provost No. 52, M.D. of</t>
  </si>
  <si>
    <t>Rainbow Lake</t>
  </si>
  <si>
    <t xml:space="preserve">Raymond  </t>
  </si>
  <si>
    <t xml:space="preserve">Red Deer </t>
  </si>
  <si>
    <t>Redcliff</t>
  </si>
  <si>
    <t xml:space="preserve">Redwater </t>
  </si>
  <si>
    <t xml:space="preserve">Rimbey </t>
  </si>
  <si>
    <t xml:space="preserve">Rocky Mountain House </t>
  </si>
  <si>
    <t xml:space="preserve">Rockyford </t>
  </si>
  <si>
    <t xml:space="preserve">Rosemary </t>
  </si>
  <si>
    <t xml:space="preserve">Rycroft  </t>
  </si>
  <si>
    <t>Ryley</t>
  </si>
  <si>
    <t>Saddle Hills County</t>
  </si>
  <si>
    <t xml:space="preserve">Seba Beach </t>
  </si>
  <si>
    <t xml:space="preserve">Sedgewick </t>
  </si>
  <si>
    <t>Sexsmith</t>
  </si>
  <si>
    <t xml:space="preserve">Smoky Lake </t>
  </si>
  <si>
    <t xml:space="preserve">Spirit River </t>
  </si>
  <si>
    <t xml:space="preserve">Spruce Grove </t>
  </si>
  <si>
    <t xml:space="preserve">St. Albert </t>
  </si>
  <si>
    <t xml:space="preserve">St. Paul  </t>
  </si>
  <si>
    <t>St. Paul No. 19, County of</t>
  </si>
  <si>
    <t xml:space="preserve">Standard </t>
  </si>
  <si>
    <t xml:space="preserve">Stavely </t>
  </si>
  <si>
    <t xml:space="preserve">Stirling </t>
  </si>
  <si>
    <t xml:space="preserve">Stony Plain </t>
  </si>
  <si>
    <t xml:space="preserve">Strathcona County </t>
  </si>
  <si>
    <t xml:space="preserve">Strathmore </t>
  </si>
  <si>
    <t>Sundre</t>
  </si>
  <si>
    <t xml:space="preserve">Swan Hills </t>
  </si>
  <si>
    <t xml:space="preserve">Sylvan Lake </t>
  </si>
  <si>
    <t xml:space="preserve">Taber </t>
  </si>
  <si>
    <t>Taber, M.D. of</t>
  </si>
  <si>
    <t>Thorhild No. 7, County of</t>
  </si>
  <si>
    <t xml:space="preserve">Thorsby </t>
  </si>
  <si>
    <t xml:space="preserve">Three Hills </t>
  </si>
  <si>
    <t xml:space="preserve">Tilley  </t>
  </si>
  <si>
    <t xml:space="preserve">Tofield </t>
  </si>
  <si>
    <t>Trochu</t>
  </si>
  <si>
    <t>Two Hills</t>
  </si>
  <si>
    <t xml:space="preserve">Valleyview </t>
  </si>
  <si>
    <t xml:space="preserve">Vauxhall  </t>
  </si>
  <si>
    <t xml:space="preserve">Vegreville </t>
  </si>
  <si>
    <t xml:space="preserve">Vermilion </t>
  </si>
  <si>
    <t xml:space="preserve">Veteran  </t>
  </si>
  <si>
    <t xml:space="preserve">Viking </t>
  </si>
  <si>
    <t>Vilna</t>
  </si>
  <si>
    <t xml:space="preserve">Vulcan </t>
  </si>
  <si>
    <t>Vulcan County</t>
  </si>
  <si>
    <t xml:space="preserve">Wabamun </t>
  </si>
  <si>
    <t xml:space="preserve">Wainwright </t>
  </si>
  <si>
    <t xml:space="preserve">Warburg  </t>
  </si>
  <si>
    <t xml:space="preserve">Warner  </t>
  </si>
  <si>
    <t>Waskatenau</t>
  </si>
  <si>
    <t>Wembley</t>
  </si>
  <si>
    <t xml:space="preserve">Wetaskiwin </t>
  </si>
  <si>
    <t>Wetaskiwin No. 10, County of</t>
  </si>
  <si>
    <t xml:space="preserve">Whitecourt </t>
  </si>
  <si>
    <t>Willingdon</t>
  </si>
  <si>
    <t xml:space="preserve">Wood Buffalo, Regional Municipality of </t>
  </si>
  <si>
    <t>Woodlands County</t>
  </si>
  <si>
    <t>Yellowhead County</t>
  </si>
  <si>
    <t xml:space="preserve">Youngstown </t>
  </si>
  <si>
    <t>SUBTOTAL</t>
  </si>
  <si>
    <t>Chinook Arch Regional Library System</t>
  </si>
  <si>
    <t>Marigold Library System</t>
  </si>
  <si>
    <t>Northern Lights Library System</t>
  </si>
  <si>
    <t>Peace Library System</t>
  </si>
  <si>
    <t>Parkland Regional Library</t>
  </si>
  <si>
    <t>Shortgrass Library System</t>
  </si>
  <si>
    <t>TOTAL</t>
  </si>
  <si>
    <t>AVERAGE</t>
  </si>
  <si>
    <t>MEDIAN</t>
  </si>
  <si>
    <t>Board</t>
  </si>
  <si>
    <t>System</t>
  </si>
  <si>
    <t>Population range</t>
  </si>
  <si>
    <t>Local appropriation</t>
  </si>
  <si>
    <t>Direct Payments</t>
  </si>
  <si>
    <t>Total Local Appropriation</t>
  </si>
  <si>
    <t>Total</t>
  </si>
  <si>
    <t>Average</t>
  </si>
  <si>
    <t>Provincial Library Operating Grant</t>
  </si>
  <si>
    <t>Other government income</t>
  </si>
  <si>
    <t>Self-Generated income</t>
  </si>
  <si>
    <t>Total cash receipts</t>
  </si>
  <si>
    <t>Total Revenue</t>
  </si>
  <si>
    <t>Total Local Approp. Per capita</t>
  </si>
  <si>
    <t>Total Local Approp. As % of Total Revenue</t>
  </si>
  <si>
    <t>Provincial grant as % of Total Revenue</t>
  </si>
  <si>
    <t>Other gov't income as % of Total Revenue</t>
  </si>
  <si>
    <t>Self-generated income as % of Total Revenue</t>
  </si>
  <si>
    <t>Staff</t>
  </si>
  <si>
    <t>Direct Pay Staff</t>
  </si>
  <si>
    <t>Administration less Board expenses</t>
  </si>
  <si>
    <t>Board expenses</t>
  </si>
  <si>
    <t>Direct Pay Admin</t>
  </si>
  <si>
    <t>Maintenance</t>
  </si>
  <si>
    <t>Direct Pay Maintenance</t>
  </si>
  <si>
    <t>Transfer Payments</t>
  </si>
  <si>
    <t>Direct Pay Other Operating</t>
  </si>
  <si>
    <t>Total Direct Pay Operating</t>
  </si>
  <si>
    <t>Total Operating Expenditure</t>
  </si>
  <si>
    <t>Capital Expenditure</t>
  </si>
  <si>
    <t>Direct Pay Capital  Expenditure</t>
  </si>
  <si>
    <t>Other expenditure</t>
  </si>
  <si>
    <t>Total Expenditure</t>
  </si>
  <si>
    <t>% Staff</t>
  </si>
  <si>
    <t>% Library Materials/ Resources</t>
  </si>
  <si>
    <t>Op. Exp./ Capita</t>
  </si>
  <si>
    <t>Materials Exp./ Capita</t>
  </si>
  <si>
    <t>Surveys completed</t>
  </si>
  <si>
    <t>Satisfaction with Staff</t>
  </si>
  <si>
    <t>Satisfaction with Collections</t>
  </si>
  <si>
    <t>Satisfaction with Info Services</t>
  </si>
  <si>
    <t>Satisfaction with Facilities</t>
  </si>
  <si>
    <t>Satisfaction with e-Resources</t>
  </si>
  <si>
    <t>Satisfaction with Hours</t>
  </si>
  <si>
    <t>Overall Satisfaction</t>
  </si>
  <si>
    <t>% Successful</t>
  </si>
  <si>
    <t>% Partially Successful</t>
  </si>
  <si>
    <t>% of Population</t>
  </si>
  <si>
    <t>Yellowhead Regional Library System</t>
  </si>
  <si>
    <t>Parkland Regional Library System</t>
  </si>
  <si>
    <t>System Membership</t>
  </si>
  <si>
    <t>Member Municipalities</t>
  </si>
  <si>
    <t>Municipal Library  Boards</t>
  </si>
  <si>
    <t>Municipal Libraries</t>
  </si>
  <si>
    <t>Member School Libraries</t>
  </si>
  <si>
    <t>Member School Authorities</t>
  </si>
  <si>
    <t>School Libraries under contract</t>
  </si>
  <si>
    <t>Non-Members:</t>
  </si>
  <si>
    <t>Municipalities</t>
  </si>
  <si>
    <t>Library  Boards</t>
  </si>
  <si>
    <t>Service Points</t>
  </si>
  <si>
    <t>Municipalities served directly</t>
  </si>
  <si>
    <t>System service points</t>
  </si>
  <si>
    <t>Book Deposits</t>
  </si>
  <si>
    <t>Funding per capita:</t>
  </si>
  <si>
    <t>Municipal appropriation</t>
  </si>
  <si>
    <t>Municipalities without a local board</t>
  </si>
  <si>
    <t>Transfer per capita</t>
  </si>
  <si>
    <t>Personnel (FTE)</t>
  </si>
  <si>
    <t>Professional Librarians</t>
  </si>
  <si>
    <t>Hours</t>
  </si>
  <si>
    <t>FTE</t>
  </si>
  <si>
    <t>Other Professionals</t>
  </si>
  <si>
    <t>Library Technicians</t>
  </si>
  <si>
    <t>Other Technical</t>
  </si>
  <si>
    <t>Administrative/clerical</t>
  </si>
  <si>
    <t>Other paid positions</t>
  </si>
  <si>
    <t xml:space="preserve">Temporary/Contract </t>
  </si>
  <si>
    <t>Total Staff</t>
  </si>
  <si>
    <t>Total Hours</t>
  </si>
  <si>
    <t>Total FTE</t>
  </si>
  <si>
    <t>System Services</t>
  </si>
  <si>
    <t>Acquisitions</t>
  </si>
  <si>
    <t>Items ordered</t>
  </si>
  <si>
    <t>Items processed</t>
  </si>
  <si>
    <t>Items catalogued</t>
  </si>
  <si>
    <t>Items re-catalogued (recon)</t>
  </si>
  <si>
    <t>Total in system catalogue</t>
  </si>
  <si>
    <t>Percentage in system database</t>
  </si>
  <si>
    <t>Percentage "live" on network</t>
  </si>
  <si>
    <t>Book allotment</t>
  </si>
  <si>
    <t>Delivery/Communications</t>
  </si>
  <si>
    <t>Delivery stops/month</t>
  </si>
  <si>
    <t># vehicles devoted to delivery</t>
  </si>
  <si>
    <t>Continuing Education</t>
  </si>
  <si>
    <t>Conferences</t>
  </si>
  <si>
    <t>Attendance</t>
  </si>
  <si>
    <t>Workshops</t>
  </si>
  <si>
    <t>Trustee Training</t>
  </si>
  <si>
    <t>Sessions for system board</t>
  </si>
  <si>
    <t>Sessions for members trustees</t>
  </si>
  <si>
    <t>Network Support</t>
  </si>
  <si>
    <t>Network Provider for members</t>
  </si>
  <si>
    <t># libraries</t>
  </si>
  <si>
    <t>ISP?</t>
  </si>
  <si>
    <t>Host email?</t>
  </si>
  <si>
    <t>Hardware/sofware standards?</t>
  </si>
  <si>
    <t>Coordinate purchase</t>
  </si>
  <si>
    <t>Standards must be followed</t>
  </si>
  <si>
    <t>Network support provided</t>
  </si>
  <si>
    <t>Collections and Resources</t>
  </si>
  <si>
    <t>Print</t>
  </si>
  <si>
    <t xml:space="preserve">Non-print </t>
  </si>
  <si>
    <t>Electronic subscriptions</t>
  </si>
  <si>
    <t>through APLEN/TAL</t>
  </si>
  <si>
    <t>directly by system</t>
  </si>
  <si>
    <t>Magazine/Index Subscriptions</t>
  </si>
  <si>
    <t>Newspaper Subscriptions</t>
  </si>
  <si>
    <t>Total collections</t>
  </si>
  <si>
    <t>Loan Transactions</t>
  </si>
  <si>
    <t>Non-print Materials</t>
  </si>
  <si>
    <t>Magazines, Newspapers</t>
  </si>
  <si>
    <t>Total Circulation</t>
  </si>
  <si>
    <t>Resource Sharing/Reference</t>
  </si>
  <si>
    <t>Items borrowed</t>
  </si>
  <si>
    <t>within Alberta including within system</t>
  </si>
  <si>
    <t>inter-provincial</t>
  </si>
  <si>
    <t>outside Canada</t>
  </si>
  <si>
    <t>Items lent</t>
  </si>
  <si>
    <t>Reference transactions for the year</t>
  </si>
  <si>
    <t>Non-resident fee</t>
  </si>
  <si>
    <t>Adult</t>
  </si>
  <si>
    <t>Juvenile</t>
  </si>
  <si>
    <t>Senior</t>
  </si>
  <si>
    <t xml:space="preserve">Family </t>
  </si>
  <si>
    <t>Other</t>
  </si>
  <si>
    <t>Cardholders</t>
  </si>
  <si>
    <t>Library Programs</t>
  </si>
  <si>
    <t>Programs in member libraries</t>
  </si>
  <si>
    <t>Consulting Services</t>
  </si>
  <si>
    <t>Libraries visited</t>
  </si>
  <si>
    <t>Consulting visits</t>
  </si>
  <si>
    <t>Librarians' meetings</t>
  </si>
  <si>
    <t xml:space="preserve"> Print/online newsletter - issues</t>
  </si>
  <si>
    <t>Electronic Performance</t>
  </si>
  <si>
    <t>Electronic reference transacations per year</t>
  </si>
  <si>
    <t>Non-electronic reference transactions per year</t>
  </si>
  <si>
    <t>TOTAL Reference transactions</t>
  </si>
  <si>
    <t>Percent: electronic/total</t>
  </si>
  <si>
    <t>Virtual visits</t>
  </si>
  <si>
    <t>to website</t>
  </si>
  <si>
    <t>to catalogue</t>
  </si>
  <si>
    <t xml:space="preserve">Member Library Satisfaction </t>
  </si>
  <si>
    <t>System staff</t>
  </si>
  <si>
    <t>Acquistions and cataloguing support</t>
  </si>
  <si>
    <t>Turnaround time for orders</t>
  </si>
  <si>
    <t>Delivery services</t>
  </si>
  <si>
    <t>Training and continuing education opportunities</t>
  </si>
  <si>
    <t>Technical support/network support</t>
  </si>
  <si>
    <t>Consulting support</t>
  </si>
  <si>
    <t>Awareness of system structure and services</t>
  </si>
  <si>
    <t>Member Council Satisfaction</t>
  </si>
  <si>
    <t>Satisfaction with system service</t>
  </si>
  <si>
    <t>Communications - system board &amp; municipality</t>
  </si>
  <si>
    <t>Satisfaction with system plan of service</t>
  </si>
  <si>
    <t>Local Appropriation</t>
  </si>
  <si>
    <t>Provincial Grant</t>
  </si>
  <si>
    <t>Other Government Income</t>
  </si>
  <si>
    <t>Other Income</t>
  </si>
  <si>
    <t>Transfer from Other Boards</t>
  </si>
  <si>
    <t>Local approp-riation per capita</t>
  </si>
  <si>
    <t>Chinook Arch Regional</t>
  </si>
  <si>
    <t>Marigold</t>
  </si>
  <si>
    <t>Northern Lights</t>
  </si>
  <si>
    <t>Parkland Regional</t>
  </si>
  <si>
    <t>Peace</t>
  </si>
  <si>
    <t>Shortgrass</t>
  </si>
  <si>
    <t>Yellowhead Regional</t>
  </si>
  <si>
    <t>Staffing</t>
  </si>
  <si>
    <t>Materials</t>
  </si>
  <si>
    <t>Administration</t>
  </si>
  <si>
    <t>Building Maintenance</t>
  </si>
  <si>
    <t>Transfer payments</t>
  </si>
  <si>
    <t>Contract expenses</t>
  </si>
  <si>
    <t>Technical/
Network Services</t>
  </si>
  <si>
    <t>Information Services</t>
  </si>
  <si>
    <t>Delivery &amp; Commun.</t>
  </si>
  <si>
    <t>Programs Services</t>
  </si>
  <si>
    <t>Capital Expenses</t>
  </si>
  <si>
    <t>Resource Sharing</t>
  </si>
  <si>
    <t>Operating Exp. Per capita</t>
  </si>
  <si>
    <t>Materials Exp. Per capita</t>
  </si>
  <si>
    <t>Innisfree</t>
  </si>
  <si>
    <t>Barrhead+</t>
  </si>
  <si>
    <t>Crowsnest Pass</t>
  </si>
  <si>
    <t>Fairview+</t>
  </si>
  <si>
    <t>Jasper</t>
  </si>
  <si>
    <t>Pincher Creek and District+</t>
  </si>
  <si>
    <t>Sheep River+</t>
  </si>
  <si>
    <t>Slave Lake Regional+</t>
  </si>
  <si>
    <t>Westlock Intermunicipal+</t>
  </si>
  <si>
    <t>Stettler/Stettler No. 6, County of+</t>
  </si>
  <si>
    <t>SUBTOTAL/AVERAGE</t>
  </si>
  <si>
    <t>TOTAL/AVERAGE</t>
  </si>
  <si>
    <t xml:space="preserve">Population Served </t>
  </si>
  <si>
    <t>Library Resources/ Materials</t>
  </si>
  <si>
    <t>% Un-successful</t>
  </si>
  <si>
    <t>2012 Population</t>
  </si>
  <si>
    <t>n.d</t>
  </si>
  <si>
    <t>yes</t>
  </si>
  <si>
    <t>some</t>
  </si>
  <si>
    <t>no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</si>
</sst>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0.0%"/>
    <numFmt numFmtId="168" formatCode="#,##0.0"/>
    <numFmt numFmtId="169" formatCode="_(&quot;$&quot;* #,##0_);_(&quot;$&quot;* \(#,##0\);_(&quot;$&quot;* &quot;-&quot;??_);_(@_)"/>
    <numFmt numFmtId="170" formatCode="_(&quot;$&quot;* #,##0.0_);_(&quot;$&quot;* \(#,##0.0\);_(&quot;$&quot;* &quot;-&quot;??_);_(@_)"/>
    <numFmt numFmtId="171" formatCode="&quot;$&quot;#,##0"/>
    <numFmt numFmtId="172" formatCode="&quot;$&quot;#,##0.00"/>
    <numFmt numFmtId="173" formatCode="[&lt;=9999999]###\-####;\(###\)\ ###\-####"/>
    <numFmt numFmtId="174" formatCode="[&lt;=999999999999999]###\-####;\(###\)\ ###\-####\ \x#####"/>
    <numFmt numFmtId="175" formatCode="[&lt;=99999]00000;[&lt;=999999999]00000\-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??_-;_-@_-"/>
    <numFmt numFmtId="179" formatCode="_-[$$-1009]* #,##0_-;\-[$$-1009]* #,##0_-;_-[$$-1009]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medium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medium"/>
    </border>
    <border>
      <left style="thin">
        <color theme="0" tint="-0.149959996342659"/>
      </left>
      <right style="medium"/>
      <top style="thin">
        <color theme="0" tint="-0.149959996342659"/>
      </top>
      <bottom style="medium"/>
    </border>
    <border>
      <left/>
      <right/>
      <top style="double"/>
      <bottom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/>
      <right style="thin">
        <color theme="0" tint="-0.149959996342659"/>
      </right>
      <top style="medium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medium"/>
    </border>
    <border>
      <left style="medium"/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24993999302387238"/>
      </right>
      <top style="thin">
        <color theme="0" tint="-0.149959996342659"/>
      </top>
      <bottom style="medium"/>
    </border>
    <border>
      <left style="medium"/>
      <right style="thin">
        <color theme="0" tint="-0.24993999302387238"/>
      </right>
      <top style="medium"/>
      <bottom style="thin">
        <color theme="0" tint="-0.149959996342659"/>
      </bottom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thin">
        <color theme="0" tint="-0.149959996342659"/>
      </left>
      <right style="medium"/>
      <top style="medium"/>
      <bottom style="thin">
        <color theme="0" tint="-0.149959996342659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9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vertical="center"/>
    </xf>
    <xf numFmtId="14" fontId="3" fillId="0" borderId="0" applyFont="0" applyFill="0" applyBorder="0" applyAlignment="0" applyProtection="0"/>
    <xf numFmtId="2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" fillId="0" borderId="0" applyNumberFormat="0" applyFont="0" applyFill="0" applyBorder="0" applyProtection="0">
      <alignment horizontal="left" vertical="center"/>
    </xf>
    <xf numFmtId="0" fontId="3" fillId="0" borderId="0" applyNumberFormat="0" applyFont="0" applyFill="0" applyBorder="0" applyProtection="0">
      <alignment horizontal="left" vertical="center"/>
    </xf>
    <xf numFmtId="175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8" fillId="0" borderId="11" xfId="0" applyNumberFormat="1" applyFont="1" applyFill="1" applyBorder="1" applyAlignment="1" applyProtection="1">
      <alignment horizontal="center"/>
      <protection/>
    </xf>
    <xf numFmtId="0" fontId="28" fillId="0" borderId="11" xfId="0" applyFont="1" applyFill="1" applyBorder="1" applyAlignment="1" applyProtection="1">
      <alignment horizontal="left"/>
      <protection/>
    </xf>
    <xf numFmtId="164" fontId="0" fillId="0" borderId="11" xfId="42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6" fontId="0" fillId="0" borderId="11" xfId="42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65" fontId="0" fillId="0" borderId="11" xfId="42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3" fontId="0" fillId="0" borderId="11" xfId="42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 applyProtection="1">
      <alignment horizontal="left"/>
      <protection/>
    </xf>
    <xf numFmtId="164" fontId="28" fillId="0" borderId="11" xfId="42" applyNumberFormat="1" applyFont="1" applyBorder="1" applyAlignment="1">
      <alignment horizontal="right"/>
    </xf>
    <xf numFmtId="164" fontId="0" fillId="0" borderId="11" xfId="42" applyNumberFormat="1" applyFont="1" applyBorder="1" applyAlignment="1">
      <alignment horizontal="right" vertical="center"/>
    </xf>
    <xf numFmtId="3" fontId="29" fillId="33" borderId="11" xfId="0" applyNumberFormat="1" applyFont="1" applyFill="1" applyBorder="1" applyAlignment="1" applyProtection="1">
      <alignment/>
      <protection/>
    </xf>
    <xf numFmtId="3" fontId="29" fillId="33" borderId="11" xfId="0" applyNumberFormat="1" applyFont="1" applyFill="1" applyBorder="1" applyAlignment="1" applyProtection="1">
      <alignment horizontal="right"/>
      <protection/>
    </xf>
    <xf numFmtId="4" fontId="29" fillId="33" borderId="11" xfId="0" applyNumberFormat="1" applyFont="1" applyFill="1" applyBorder="1" applyAlignment="1" applyProtection="1">
      <alignment horizontal="right"/>
      <protection/>
    </xf>
    <xf numFmtId="165" fontId="29" fillId="33" borderId="11" xfId="0" applyNumberFormat="1" applyFont="1" applyFill="1" applyBorder="1" applyAlignment="1" applyProtection="1">
      <alignment horizontal="right"/>
      <protection/>
    </xf>
    <xf numFmtId="166" fontId="29" fillId="33" borderId="11" xfId="42" applyNumberFormat="1" applyFont="1" applyFill="1" applyBorder="1" applyAlignment="1" applyProtection="1">
      <alignment horizontal="right"/>
      <protection/>
    </xf>
    <xf numFmtId="167" fontId="29" fillId="33" borderId="11" xfId="42" applyNumberFormat="1" applyFont="1" applyFill="1" applyBorder="1" applyAlignment="1" applyProtection="1">
      <alignment horizontal="right"/>
      <protection/>
    </xf>
    <xf numFmtId="164" fontId="0" fillId="33" borderId="11" xfId="42" applyNumberFormat="1" applyFont="1" applyFill="1" applyBorder="1" applyAlignment="1">
      <alignment horizontal="right"/>
    </xf>
    <xf numFmtId="43" fontId="29" fillId="33" borderId="11" xfId="42" applyNumberFormat="1" applyFont="1" applyFill="1" applyBorder="1" applyAlignment="1" applyProtection="1">
      <alignment horizontal="right"/>
      <protection/>
    </xf>
    <xf numFmtId="43" fontId="29" fillId="33" borderId="11" xfId="42" applyFont="1" applyFill="1" applyBorder="1" applyAlignment="1" applyProtection="1">
      <alignment horizontal="right"/>
      <protection/>
    </xf>
    <xf numFmtId="10" fontId="29" fillId="33" borderId="11" xfId="7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29" fillId="33" borderId="11" xfId="42" applyNumberFormat="1" applyFont="1" applyFill="1" applyBorder="1" applyAlignment="1" applyProtection="1">
      <alignment/>
      <protection/>
    </xf>
    <xf numFmtId="166" fontId="26" fillId="34" borderId="11" xfId="42" applyNumberFormat="1" applyFont="1" applyFill="1" applyBorder="1" applyAlignment="1">
      <alignment/>
    </xf>
    <xf numFmtId="165" fontId="29" fillId="33" borderId="11" xfId="0" applyNumberFormat="1" applyFont="1" applyFill="1" applyBorder="1" applyAlignment="1" applyProtection="1">
      <alignment/>
      <protection/>
    </xf>
    <xf numFmtId="166" fontId="29" fillId="33" borderId="11" xfId="42" applyNumberFormat="1" applyFont="1" applyFill="1" applyBorder="1" applyAlignment="1" applyProtection="1">
      <alignment/>
      <protection/>
    </xf>
    <xf numFmtId="167" fontId="26" fillId="34" borderId="11" xfId="42" applyNumberFormat="1" applyFont="1" applyFill="1" applyBorder="1" applyAlignment="1">
      <alignment/>
    </xf>
    <xf numFmtId="167" fontId="29" fillId="33" borderId="11" xfId="42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/>
    </xf>
    <xf numFmtId="43" fontId="29" fillId="33" borderId="11" xfId="42" applyNumberFormat="1" applyFont="1" applyFill="1" applyBorder="1" applyAlignment="1" applyProtection="1">
      <alignment/>
      <protection/>
    </xf>
    <xf numFmtId="43" fontId="29" fillId="33" borderId="11" xfId="42" applyFont="1" applyFill="1" applyBorder="1" applyAlignment="1" applyProtection="1">
      <alignment/>
      <protection/>
    </xf>
    <xf numFmtId="3" fontId="29" fillId="33" borderId="12" xfId="0" applyNumberFormat="1" applyFont="1" applyFill="1" applyBorder="1" applyAlignment="1" applyProtection="1">
      <alignment/>
      <protection/>
    </xf>
    <xf numFmtId="167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26" fillId="34" borderId="11" xfId="42" applyNumberFormat="1" applyFont="1" applyFill="1" applyBorder="1" applyAlignment="1">
      <alignment/>
    </xf>
    <xf numFmtId="3" fontId="26" fillId="34" borderId="11" xfId="42" applyNumberFormat="1" applyFont="1" applyFill="1" applyBorder="1" applyAlignment="1">
      <alignment/>
    </xf>
    <xf numFmtId="43" fontId="26" fillId="34" borderId="11" xfId="42" applyFont="1" applyFill="1" applyBorder="1" applyAlignment="1">
      <alignment horizontal="right"/>
    </xf>
    <xf numFmtId="166" fontId="26" fillId="34" borderId="12" xfId="42" applyNumberFormat="1" applyFont="1" applyFill="1" applyBorder="1" applyAlignment="1">
      <alignment/>
    </xf>
    <xf numFmtId="3" fontId="29" fillId="33" borderId="11" xfId="0" applyNumberFormat="1" applyFont="1" applyFill="1" applyBorder="1" applyAlignment="1" applyProtection="1">
      <alignment horizontal="center"/>
      <protection/>
    </xf>
    <xf numFmtId="0" fontId="46" fillId="33" borderId="11" xfId="0" applyFont="1" applyFill="1" applyBorder="1" applyAlignment="1">
      <alignment horizontal="left"/>
    </xf>
    <xf numFmtId="165" fontId="26" fillId="34" borderId="11" xfId="42" applyNumberFormat="1" applyFont="1" applyFill="1" applyBorder="1" applyAlignment="1">
      <alignment/>
    </xf>
    <xf numFmtId="165" fontId="26" fillId="34" borderId="11" xfId="42" applyNumberFormat="1" applyFont="1" applyFill="1" applyBorder="1" applyAlignment="1">
      <alignment horizontal="right"/>
    </xf>
    <xf numFmtId="167" fontId="26" fillId="34" borderId="11" xfId="70" applyNumberFormat="1" applyFont="1" applyFill="1" applyBorder="1" applyAlignment="1">
      <alignment/>
    </xf>
    <xf numFmtId="10" fontId="26" fillId="34" borderId="11" xfId="70" applyNumberFormat="1" applyFont="1" applyFill="1" applyBorder="1" applyAlignment="1">
      <alignment horizontal="right"/>
    </xf>
    <xf numFmtId="3" fontId="29" fillId="33" borderId="13" xfId="0" applyNumberFormat="1" applyFont="1" applyFill="1" applyBorder="1" applyAlignment="1" applyProtection="1">
      <alignment/>
      <protection/>
    </xf>
    <xf numFmtId="3" fontId="29" fillId="33" borderId="13" xfId="0" applyNumberFormat="1" applyFont="1" applyFill="1" applyBorder="1" applyAlignment="1" applyProtection="1">
      <alignment horizontal="center"/>
      <protection/>
    </xf>
    <xf numFmtId="0" fontId="46" fillId="33" borderId="13" xfId="0" applyFont="1" applyFill="1" applyBorder="1" applyAlignment="1">
      <alignment horizontal="left"/>
    </xf>
    <xf numFmtId="164" fontId="29" fillId="33" borderId="13" xfId="42" applyNumberFormat="1" applyFont="1" applyFill="1" applyBorder="1" applyAlignment="1" applyProtection="1">
      <alignment/>
      <protection/>
    </xf>
    <xf numFmtId="4" fontId="29" fillId="33" borderId="13" xfId="0" applyNumberFormat="1" applyFont="1" applyFill="1" applyBorder="1" applyAlignment="1" applyProtection="1">
      <alignment/>
      <protection/>
    </xf>
    <xf numFmtId="165" fontId="29" fillId="33" borderId="13" xfId="0" applyNumberFormat="1" applyFont="1" applyFill="1" applyBorder="1" applyAlignment="1" applyProtection="1">
      <alignment/>
      <protection/>
    </xf>
    <xf numFmtId="166" fontId="29" fillId="33" borderId="13" xfId="42" applyNumberFormat="1" applyFont="1" applyFill="1" applyBorder="1" applyAlignment="1" applyProtection="1">
      <alignment/>
      <protection/>
    </xf>
    <xf numFmtId="165" fontId="29" fillId="33" borderId="13" xfId="0" applyNumberFormat="1" applyFont="1" applyFill="1" applyBorder="1" applyAlignment="1" applyProtection="1">
      <alignment horizontal="right"/>
      <protection/>
    </xf>
    <xf numFmtId="167" fontId="29" fillId="33" borderId="13" xfId="0" applyNumberFormat="1" applyFont="1" applyFill="1" applyBorder="1" applyAlignment="1" applyProtection="1">
      <alignment/>
      <protection/>
    </xf>
    <xf numFmtId="167" fontId="29" fillId="33" borderId="13" xfId="70" applyNumberFormat="1" applyFont="1" applyFill="1" applyBorder="1" applyAlignment="1" applyProtection="1">
      <alignment/>
      <protection/>
    </xf>
    <xf numFmtId="164" fontId="29" fillId="33" borderId="13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43" fontId="29" fillId="33" borderId="13" xfId="42" applyFont="1" applyFill="1" applyBorder="1" applyAlignment="1" applyProtection="1">
      <alignment horizontal="right"/>
      <protection/>
    </xf>
    <xf numFmtId="10" fontId="29" fillId="33" borderId="13" xfId="70" applyNumberFormat="1" applyFont="1" applyFill="1" applyBorder="1" applyAlignment="1" applyProtection="1">
      <alignment horizontal="right"/>
      <protection/>
    </xf>
    <xf numFmtId="3" fontId="29" fillId="33" borderId="14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Fill="1" applyAlignment="1">
      <alignment horizontal="center"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43" fontId="0" fillId="0" borderId="0" xfId="42" applyFont="1" applyAlignment="1">
      <alignment horizontal="right"/>
    </xf>
    <xf numFmtId="10" fontId="0" fillId="0" borderId="0" xfId="0" applyNumberFormat="1" applyAlignment="1">
      <alignment horizontal="right"/>
    </xf>
    <xf numFmtId="3" fontId="31" fillId="0" borderId="0" xfId="0" applyNumberFormat="1" applyFont="1" applyFill="1" applyBorder="1" applyAlignment="1">
      <alignment horizontal="right" wrapText="1"/>
    </xf>
    <xf numFmtId="0" fontId="48" fillId="0" borderId="0" xfId="0" applyFont="1" applyAlignment="1">
      <alignment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2" fillId="0" borderId="0" xfId="0" applyFont="1" applyAlignment="1">
      <alignment/>
    </xf>
    <xf numFmtId="44" fontId="31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69" fontId="28" fillId="0" borderId="0" xfId="47" applyNumberFormat="1" applyFont="1" applyFill="1" applyBorder="1" applyAlignment="1">
      <alignment horizontal="right" wrapText="1"/>
    </xf>
    <xf numFmtId="169" fontId="28" fillId="0" borderId="0" xfId="47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/>
    </xf>
    <xf numFmtId="170" fontId="0" fillId="0" borderId="0" xfId="47" applyNumberFormat="1" applyFont="1" applyAlignment="1">
      <alignment/>
    </xf>
    <xf numFmtId="169" fontId="0" fillId="0" borderId="0" xfId="47" applyNumberFormat="1" applyFont="1" applyAlignment="1">
      <alignment/>
    </xf>
    <xf numFmtId="0" fontId="3" fillId="0" borderId="0" xfId="61" applyAlignment="1">
      <alignment horizontal="center" vertical="center" wrapText="1"/>
      <protection/>
    </xf>
    <xf numFmtId="0" fontId="3" fillId="0" borderId="0" xfId="61">
      <alignment/>
      <protection/>
    </xf>
    <xf numFmtId="167" fontId="3" fillId="0" borderId="0" xfId="61" applyNumberFormat="1">
      <alignment/>
      <protection/>
    </xf>
    <xf numFmtId="0" fontId="4" fillId="0" borderId="0" xfId="61" applyFont="1">
      <alignment/>
      <protection/>
    </xf>
    <xf numFmtId="0" fontId="2" fillId="0" borderId="0" xfId="61" applyFont="1" applyFill="1" applyBorder="1">
      <alignment/>
      <protection/>
    </xf>
    <xf numFmtId="167" fontId="3" fillId="0" borderId="0" xfId="70" applyNumberFormat="1" applyFont="1" applyAlignment="1">
      <alignment/>
    </xf>
    <xf numFmtId="3" fontId="1" fillId="0" borderId="0" xfId="61" applyNumberFormat="1" applyFont="1" applyFill="1" applyBorder="1" applyAlignment="1">
      <alignment horizontal="right"/>
      <protection/>
    </xf>
    <xf numFmtId="3" fontId="28" fillId="0" borderId="0" xfId="61" applyNumberFormat="1" applyFont="1" applyFill="1" applyBorder="1" applyAlignment="1" applyProtection="1">
      <alignment/>
      <protection/>
    </xf>
    <xf numFmtId="4" fontId="28" fillId="0" borderId="0" xfId="61" applyNumberFormat="1" applyFont="1" applyFill="1" applyBorder="1">
      <alignment/>
      <protection/>
    </xf>
    <xf numFmtId="167" fontId="28" fillId="0" borderId="0" xfId="70" applyNumberFormat="1" applyFont="1" applyFill="1" applyBorder="1" applyAlignment="1">
      <alignment/>
    </xf>
    <xf numFmtId="0" fontId="1" fillId="0" borderId="0" xfId="61" applyNumberFormat="1" applyFont="1" applyFill="1" applyBorder="1" applyAlignment="1">
      <alignment/>
      <protection/>
    </xf>
    <xf numFmtId="0" fontId="28" fillId="0" borderId="0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0" fontId="6" fillId="0" borderId="0" xfId="67" applyFont="1" applyAlignment="1">
      <alignment horizontal="center" vertical="top"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textRotation="90"/>
      <protection/>
    </xf>
    <xf numFmtId="0" fontId="6" fillId="0" borderId="15" xfId="67" applyFont="1" applyBorder="1">
      <alignment/>
      <protection/>
    </xf>
    <xf numFmtId="0" fontId="6" fillId="0" borderId="15" xfId="67" applyFont="1" applyBorder="1" applyAlignment="1">
      <alignment horizontal="right" wrapText="1"/>
      <protection/>
    </xf>
    <xf numFmtId="0" fontId="6" fillId="0" borderId="15" xfId="67" applyFont="1" applyBorder="1" applyAlignment="1">
      <alignment horizontal="right"/>
      <protection/>
    </xf>
    <xf numFmtId="2" fontId="6" fillId="0" borderId="15" xfId="67" applyNumberFormat="1" applyFont="1" applyBorder="1" applyAlignment="1">
      <alignment horizontal="right"/>
      <protection/>
    </xf>
    <xf numFmtId="0" fontId="7" fillId="0" borderId="0" xfId="67" applyFont="1" applyAlignment="1">
      <alignment horizontal="right"/>
      <protection/>
    </xf>
    <xf numFmtId="0" fontId="6" fillId="0" borderId="0" xfId="67" applyFont="1" applyAlignment="1">
      <alignment horizontal="right" wrapText="1"/>
      <protection/>
    </xf>
    <xf numFmtId="0" fontId="6" fillId="0" borderId="0" xfId="67" applyFont="1" applyAlignment="1">
      <alignment horizontal="right"/>
      <protection/>
    </xf>
    <xf numFmtId="2" fontId="6" fillId="0" borderId="0" xfId="67" applyNumberFormat="1" applyFont="1" applyAlignment="1">
      <alignment horizontal="right"/>
      <protection/>
    </xf>
    <xf numFmtId="176" fontId="6" fillId="0" borderId="0" xfId="67" applyNumberFormat="1" applyFont="1" applyAlignment="1">
      <alignment horizontal="right" wrapText="1"/>
      <protection/>
    </xf>
    <xf numFmtId="0" fontId="3" fillId="0" borderId="0" xfId="61" applyFont="1" applyAlignment="1">
      <alignment horizontal="center" vertical="top" wrapText="1"/>
      <protection/>
    </xf>
    <xf numFmtId="0" fontId="3" fillId="0" borderId="0" xfId="61" applyFont="1" applyFill="1" applyBorder="1" applyAlignment="1">
      <alignment horizontal="center" vertical="top" wrapText="1"/>
      <protection/>
    </xf>
    <xf numFmtId="9" fontId="3" fillId="0" borderId="0" xfId="61" applyNumberFormat="1">
      <alignment/>
      <protection/>
    </xf>
    <xf numFmtId="0" fontId="3" fillId="0" borderId="0" xfId="61" applyAlignment="1">
      <alignment horizontal="center"/>
      <protection/>
    </xf>
    <xf numFmtId="3" fontId="0" fillId="0" borderId="0" xfId="0" applyNumberFormat="1" applyAlignment="1">
      <alignment/>
    </xf>
    <xf numFmtId="4" fontId="0" fillId="0" borderId="11" xfId="42" applyNumberFormat="1" applyFont="1" applyBorder="1" applyAlignment="1">
      <alignment horizontal="right"/>
    </xf>
    <xf numFmtId="0" fontId="0" fillId="0" borderId="11" xfId="42" applyNumberFormat="1" applyFont="1" applyBorder="1" applyAlignment="1">
      <alignment horizontal="right"/>
    </xf>
    <xf numFmtId="4" fontId="28" fillId="0" borderId="11" xfId="42" applyNumberFormat="1" applyFont="1" applyBorder="1" applyAlignment="1">
      <alignment horizontal="right"/>
    </xf>
    <xf numFmtId="4" fontId="0" fillId="0" borderId="11" xfId="42" applyNumberFormat="1" applyFont="1" applyBorder="1" applyAlignment="1">
      <alignment horizontal="right" vertical="center"/>
    </xf>
    <xf numFmtId="3" fontId="28" fillId="0" borderId="11" xfId="42" applyNumberFormat="1" applyFont="1" applyBorder="1" applyAlignment="1">
      <alignment horizontal="right"/>
    </xf>
    <xf numFmtId="3" fontId="0" fillId="0" borderId="11" xfId="42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29" fillId="33" borderId="11" xfId="0" applyNumberFormat="1" applyFont="1" applyFill="1" applyBorder="1" applyAlignment="1" applyProtection="1">
      <alignment/>
      <protection/>
    </xf>
    <xf numFmtId="4" fontId="26" fillId="34" borderId="11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1" xfId="42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43" fontId="26" fillId="34" borderId="11" xfId="42" applyNumberFormat="1" applyFont="1" applyFill="1" applyBorder="1" applyAlignment="1">
      <alignment/>
    </xf>
    <xf numFmtId="3" fontId="29" fillId="33" borderId="11" xfId="42" applyNumberFormat="1" applyFont="1" applyFill="1" applyBorder="1" applyAlignment="1" applyProtection="1">
      <alignment horizontal="right"/>
      <protection/>
    </xf>
    <xf numFmtId="3" fontId="0" fillId="0" borderId="11" xfId="42" applyNumberFormat="1" applyFont="1" applyBorder="1" applyAlignment="1">
      <alignment/>
    </xf>
    <xf numFmtId="0" fontId="0" fillId="0" borderId="11" xfId="42" applyNumberFormat="1" applyFont="1" applyBorder="1" applyAlignment="1">
      <alignment/>
    </xf>
    <xf numFmtId="10" fontId="0" fillId="0" borderId="11" xfId="0" applyNumberFormat="1" applyBorder="1" applyAlignment="1">
      <alignment horizontal="right"/>
    </xf>
    <xf numFmtId="3" fontId="0" fillId="0" borderId="12" xfId="42" applyNumberFormat="1" applyFont="1" applyBorder="1" applyAlignment="1">
      <alignment horizontal="right"/>
    </xf>
    <xf numFmtId="4" fontId="28" fillId="0" borderId="12" xfId="42" applyNumberFormat="1" applyFont="1" applyBorder="1" applyAlignment="1">
      <alignment horizontal="right"/>
    </xf>
    <xf numFmtId="0" fontId="0" fillId="0" borderId="12" xfId="42" applyNumberFormat="1" applyFont="1" applyBorder="1" applyAlignment="1">
      <alignment horizontal="right"/>
    </xf>
    <xf numFmtId="4" fontId="0" fillId="0" borderId="12" xfId="42" applyNumberFormat="1" applyFont="1" applyBorder="1" applyAlignment="1">
      <alignment horizontal="right"/>
    </xf>
    <xf numFmtId="3" fontId="28" fillId="0" borderId="12" xfId="42" applyNumberFormat="1" applyFont="1" applyBorder="1" applyAlignment="1">
      <alignment horizontal="right"/>
    </xf>
    <xf numFmtId="3" fontId="0" fillId="0" borderId="12" xfId="42" applyNumberFormat="1" applyFont="1" applyBorder="1" applyAlignment="1">
      <alignment horizontal="right" vertical="center"/>
    </xf>
    <xf numFmtId="1" fontId="0" fillId="0" borderId="11" xfId="42" applyNumberFormat="1" applyFont="1" applyBorder="1" applyAlignment="1">
      <alignment/>
    </xf>
    <xf numFmtId="167" fontId="0" fillId="0" borderId="11" xfId="0" applyNumberFormat="1" applyBorder="1" applyAlignment="1">
      <alignment horizontal="right"/>
    </xf>
    <xf numFmtId="0" fontId="28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71" fontId="0" fillId="0" borderId="17" xfId="0" applyNumberFormat="1" applyFon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/>
    </xf>
    <xf numFmtId="3" fontId="0" fillId="0" borderId="20" xfId="0" applyNumberFormat="1" applyBorder="1" applyAlignment="1">
      <alignment vertical="center"/>
    </xf>
    <xf numFmtId="0" fontId="0" fillId="0" borderId="20" xfId="0" applyFont="1" applyBorder="1" applyAlignment="1">
      <alignment/>
    </xf>
    <xf numFmtId="3" fontId="28" fillId="0" borderId="20" xfId="0" applyNumberFormat="1" applyFont="1" applyFill="1" applyBorder="1" applyAlignment="1">
      <alignment horizontal="right" wrapText="1"/>
    </xf>
    <xf numFmtId="169" fontId="0" fillId="0" borderId="20" xfId="0" applyNumberFormat="1" applyBorder="1" applyAlignment="1">
      <alignment/>
    </xf>
    <xf numFmtId="44" fontId="0" fillId="0" borderId="20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0" fillId="0" borderId="20" xfId="0" applyFont="1" applyFill="1" applyBorder="1" applyAlignment="1">
      <alignment/>
    </xf>
    <xf numFmtId="0" fontId="28" fillId="0" borderId="22" xfId="0" applyNumberFormat="1" applyFont="1" applyFill="1" applyBorder="1" applyAlignment="1">
      <alignment/>
    </xf>
    <xf numFmtId="3" fontId="0" fillId="0" borderId="23" xfId="0" applyNumberFormat="1" applyBorder="1" applyAlignment="1">
      <alignment vertical="center"/>
    </xf>
    <xf numFmtId="0" fontId="0" fillId="0" borderId="23" xfId="0" applyFont="1" applyBorder="1" applyAlignment="1">
      <alignment/>
    </xf>
    <xf numFmtId="3" fontId="28" fillId="0" borderId="23" xfId="0" applyNumberFormat="1" applyFont="1" applyFill="1" applyBorder="1" applyAlignment="1">
      <alignment horizontal="right" wrapText="1"/>
    </xf>
    <xf numFmtId="169" fontId="0" fillId="0" borderId="23" xfId="0" applyNumberFormat="1" applyBorder="1" applyAlignment="1">
      <alignment/>
    </xf>
    <xf numFmtId="44" fontId="0" fillId="0" borderId="23" xfId="0" applyNumberFormat="1" applyBorder="1" applyAlignment="1">
      <alignment/>
    </xf>
    <xf numFmtId="9" fontId="0" fillId="0" borderId="23" xfId="0" applyNumberFormat="1" applyBorder="1" applyAlignment="1">
      <alignment/>
    </xf>
    <xf numFmtId="9" fontId="0" fillId="0" borderId="24" xfId="0" applyNumberFormat="1" applyBorder="1" applyAlignment="1">
      <alignment/>
    </xf>
    <xf numFmtId="0" fontId="28" fillId="0" borderId="16" xfId="0" applyFont="1" applyFill="1" applyBorder="1" applyAlignment="1">
      <alignment wrapText="1"/>
    </xf>
    <xf numFmtId="166" fontId="28" fillId="0" borderId="17" xfId="42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/>
    </xf>
    <xf numFmtId="169" fontId="28" fillId="0" borderId="17" xfId="47" applyNumberFormat="1" applyFont="1" applyFill="1" applyBorder="1" applyAlignment="1">
      <alignment horizontal="right" wrapText="1"/>
    </xf>
    <xf numFmtId="44" fontId="0" fillId="0" borderId="17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28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/>
    </xf>
    <xf numFmtId="169" fontId="28" fillId="0" borderId="23" xfId="47" applyNumberFormat="1" applyFont="1" applyFill="1" applyBorder="1" applyAlignment="1">
      <alignment horizontal="right" wrapText="1"/>
    </xf>
    <xf numFmtId="44" fontId="28" fillId="0" borderId="23" xfId="47" applyNumberFormat="1" applyFont="1" applyFill="1" applyBorder="1" applyAlignment="1">
      <alignment horizontal="right" wrapText="1"/>
    </xf>
    <xf numFmtId="9" fontId="28" fillId="0" borderId="23" xfId="70" applyFont="1" applyFill="1" applyBorder="1" applyAlignment="1">
      <alignment horizontal="right" wrapText="1"/>
    </xf>
    <xf numFmtId="9" fontId="28" fillId="0" borderId="24" xfId="70" applyFont="1" applyFill="1" applyBorder="1" applyAlignment="1">
      <alignment horizontal="right" wrapText="1"/>
    </xf>
    <xf numFmtId="168" fontId="0" fillId="0" borderId="11" xfId="42" applyNumberFormat="1" applyFont="1" applyBorder="1" applyAlignment="1">
      <alignment horizontal="right"/>
    </xf>
    <xf numFmtId="168" fontId="28" fillId="0" borderId="11" xfId="42" applyNumberFormat="1" applyFont="1" applyBorder="1" applyAlignment="1">
      <alignment horizontal="right"/>
    </xf>
    <xf numFmtId="0" fontId="28" fillId="0" borderId="11" xfId="42" applyNumberFormat="1" applyFont="1" applyBorder="1" applyAlignment="1">
      <alignment horizontal="right"/>
    </xf>
    <xf numFmtId="168" fontId="0" fillId="0" borderId="11" xfId="42" applyNumberFormat="1" applyFont="1" applyBorder="1" applyAlignment="1">
      <alignment horizontal="right" vertical="center"/>
    </xf>
    <xf numFmtId="169" fontId="0" fillId="0" borderId="17" xfId="0" applyNumberFormat="1" applyBorder="1" applyAlignment="1">
      <alignment horizontal="center" vertical="center" wrapText="1"/>
    </xf>
    <xf numFmtId="169" fontId="0" fillId="0" borderId="17" xfId="47" applyNumberFormat="1" applyFont="1" applyBorder="1" applyAlignment="1">
      <alignment horizontal="center" vertical="center" wrapText="1"/>
    </xf>
    <xf numFmtId="170" fontId="0" fillId="0" borderId="17" xfId="47" applyNumberFormat="1" applyFont="1" applyBorder="1" applyAlignment="1">
      <alignment horizontal="center" vertical="center" wrapText="1"/>
    </xf>
    <xf numFmtId="169" fontId="0" fillId="0" borderId="20" xfId="47" applyNumberFormat="1" applyFont="1" applyBorder="1" applyAlignment="1">
      <alignment/>
    </xf>
    <xf numFmtId="170" fontId="0" fillId="0" borderId="20" xfId="47" applyNumberFormat="1" applyFont="1" applyBorder="1" applyAlignment="1">
      <alignment/>
    </xf>
    <xf numFmtId="167" fontId="0" fillId="0" borderId="20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Border="1" applyAlignment="1">
      <alignment horizontal="right"/>
    </xf>
    <xf numFmtId="169" fontId="0" fillId="0" borderId="23" xfId="47" applyNumberFormat="1" applyFont="1" applyBorder="1" applyAlignment="1">
      <alignment/>
    </xf>
    <xf numFmtId="170" fontId="0" fillId="0" borderId="23" xfId="47" applyNumberFormat="1" applyFont="1" applyBorder="1" applyAlignment="1">
      <alignment/>
    </xf>
    <xf numFmtId="167" fontId="0" fillId="0" borderId="23" xfId="0" applyNumberFormat="1" applyBorder="1" applyAlignment="1">
      <alignment/>
    </xf>
    <xf numFmtId="44" fontId="0" fillId="0" borderId="24" xfId="0" applyNumberFormat="1" applyBorder="1" applyAlignment="1">
      <alignment/>
    </xf>
    <xf numFmtId="167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167" fontId="28" fillId="0" borderId="23" xfId="70" applyNumberFormat="1" applyFont="1" applyFill="1" applyBorder="1" applyAlignment="1">
      <alignment horizontal="right" wrapText="1"/>
    </xf>
    <xf numFmtId="44" fontId="28" fillId="0" borderId="23" xfId="47" applyFont="1" applyFill="1" applyBorder="1" applyAlignment="1">
      <alignment horizontal="right" wrapText="1"/>
    </xf>
    <xf numFmtId="44" fontId="28" fillId="0" borderId="24" xfId="47" applyFont="1" applyFill="1" applyBorder="1" applyAlignment="1">
      <alignment horizontal="right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6" fillId="34" borderId="26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3" fontId="26" fillId="34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26" fillId="34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3" fontId="26" fillId="34" borderId="29" xfId="0" applyNumberFormat="1" applyFont="1" applyFill="1" applyBorder="1" applyAlignment="1">
      <alignment/>
    </xf>
    <xf numFmtId="0" fontId="3" fillId="0" borderId="0" xfId="61" applyFont="1">
      <alignment/>
      <protection/>
    </xf>
    <xf numFmtId="167" fontId="0" fillId="0" borderId="0" xfId="70" applyNumberFormat="1" applyFont="1" applyFill="1" applyBorder="1" applyAlignment="1">
      <alignment horizontal="right" vertical="center"/>
    </xf>
    <xf numFmtId="0" fontId="28" fillId="0" borderId="17" xfId="61" applyFont="1" applyFill="1" applyBorder="1" applyAlignment="1">
      <alignment horizontal="center" vertical="center" wrapText="1"/>
      <protection/>
    </xf>
    <xf numFmtId="167" fontId="28" fillId="0" borderId="17" xfId="70" applyNumberFormat="1" applyFont="1" applyFill="1" applyBorder="1" applyAlignment="1">
      <alignment horizontal="center" vertical="center" wrapText="1"/>
    </xf>
    <xf numFmtId="167" fontId="28" fillId="0" borderId="18" xfId="70" applyNumberFormat="1" applyFont="1" applyFill="1" applyBorder="1" applyAlignment="1">
      <alignment horizontal="center" vertical="center" wrapText="1"/>
    </xf>
    <xf numFmtId="0" fontId="0" fillId="0" borderId="19" xfId="61" applyNumberFormat="1" applyFont="1" applyFill="1" applyBorder="1" applyAlignment="1">
      <alignment/>
      <protection/>
    </xf>
    <xf numFmtId="1" fontId="0" fillId="0" borderId="20" xfId="76" applyNumberFormat="1" applyFont="1" applyFill="1" applyBorder="1" applyAlignment="1">
      <alignment horizontal="right"/>
    </xf>
    <xf numFmtId="167" fontId="0" fillId="0" borderId="20" xfId="76" applyNumberFormat="1" applyFont="1" applyFill="1" applyBorder="1" applyAlignment="1">
      <alignment horizontal="right"/>
    </xf>
    <xf numFmtId="2" fontId="28" fillId="0" borderId="20" xfId="61" applyNumberFormat="1" applyFont="1" applyFill="1" applyBorder="1" applyAlignment="1">
      <alignment horizontal="right"/>
      <protection/>
    </xf>
    <xf numFmtId="167" fontId="28" fillId="0" borderId="20" xfId="70" applyNumberFormat="1" applyFont="1" applyFill="1" applyBorder="1" applyAlignment="1">
      <alignment horizontal="right"/>
    </xf>
    <xf numFmtId="167" fontId="0" fillId="0" borderId="20" xfId="70" applyNumberFormat="1" applyFont="1" applyFill="1" applyBorder="1" applyAlignment="1">
      <alignment horizontal="right" vertical="center"/>
    </xf>
    <xf numFmtId="167" fontId="0" fillId="0" borderId="21" xfId="70" applyNumberFormat="1" applyFont="1" applyFill="1" applyBorder="1" applyAlignment="1">
      <alignment horizontal="right" vertical="center"/>
    </xf>
    <xf numFmtId="0" fontId="0" fillId="0" borderId="20" xfId="89" applyFont="1" applyFill="1" applyBorder="1" applyAlignment="1">
      <alignment horizontal="right" vertical="center"/>
    </xf>
    <xf numFmtId="2" fontId="0" fillId="0" borderId="20" xfId="89" applyNumberFormat="1" applyFont="1" applyFill="1" applyBorder="1" applyAlignment="1">
      <alignment horizontal="right" vertical="center"/>
    </xf>
    <xf numFmtId="167" fontId="0" fillId="0" borderId="20" xfId="70" applyNumberFormat="1" applyFont="1" applyFill="1" applyBorder="1" applyAlignment="1">
      <alignment horizontal="right"/>
    </xf>
    <xf numFmtId="167" fontId="0" fillId="0" borderId="20" xfId="70" applyNumberFormat="1" applyFont="1" applyFill="1" applyBorder="1" applyAlignment="1">
      <alignment horizontal="right" vertical="center"/>
    </xf>
    <xf numFmtId="167" fontId="0" fillId="0" borderId="21" xfId="70" applyNumberFormat="1" applyFont="1" applyFill="1" applyBorder="1" applyAlignment="1">
      <alignment horizontal="right" vertical="center"/>
    </xf>
    <xf numFmtId="167" fontId="28" fillId="0" borderId="21" xfId="70" applyNumberFormat="1" applyFont="1" applyFill="1" applyBorder="1" applyAlignment="1">
      <alignment horizontal="right"/>
    </xf>
    <xf numFmtId="2" fontId="28" fillId="0" borderId="20" xfId="89" applyNumberFormat="1" applyFont="1" applyFill="1" applyBorder="1" applyAlignment="1">
      <alignment horizontal="right" vertical="center"/>
    </xf>
    <xf numFmtId="2" fontId="0" fillId="0" borderId="20" xfId="89" applyNumberFormat="1" applyFont="1" applyFill="1" applyBorder="1" applyAlignment="1">
      <alignment horizontal="right" vertical="center"/>
    </xf>
    <xf numFmtId="2" fontId="0" fillId="0" borderId="20" xfId="61" applyNumberFormat="1" applyFont="1" applyFill="1" applyBorder="1" applyAlignment="1">
      <alignment horizontal="right"/>
      <protection/>
    </xf>
    <xf numFmtId="0" fontId="0" fillId="0" borderId="20" xfId="89" applyFont="1" applyFill="1" applyBorder="1" applyAlignment="1">
      <alignment horizontal="right" vertical="center"/>
    </xf>
    <xf numFmtId="0" fontId="0" fillId="0" borderId="21" xfId="89" applyFont="1" applyFill="1" applyBorder="1" applyAlignment="1">
      <alignment horizontal="right" vertical="center"/>
    </xf>
    <xf numFmtId="167" fontId="0" fillId="0" borderId="21" xfId="70" applyNumberFormat="1" applyFont="1" applyFill="1" applyBorder="1" applyAlignment="1">
      <alignment horizontal="right"/>
    </xf>
    <xf numFmtId="2" fontId="0" fillId="0" borderId="21" xfId="61" applyNumberFormat="1" applyFont="1" applyFill="1" applyBorder="1" applyAlignment="1">
      <alignment horizontal="right"/>
      <protection/>
    </xf>
    <xf numFmtId="0" fontId="28" fillId="0" borderId="19" xfId="61" applyNumberFormat="1" applyFont="1" applyFill="1" applyBorder="1" applyAlignment="1">
      <alignment/>
      <protection/>
    </xf>
    <xf numFmtId="0" fontId="1" fillId="0" borderId="16" xfId="61" applyNumberFormat="1" applyFont="1" applyFill="1" applyBorder="1" applyAlignment="1">
      <alignment/>
      <protection/>
    </xf>
    <xf numFmtId="0" fontId="28" fillId="0" borderId="17" xfId="61" applyFont="1" applyFill="1" applyBorder="1" applyAlignment="1">
      <alignment horizontal="right"/>
      <protection/>
    </xf>
    <xf numFmtId="0" fontId="1" fillId="0" borderId="19" xfId="61" applyNumberFormat="1" applyFont="1" applyFill="1" applyBorder="1" applyAlignment="1">
      <alignment/>
      <protection/>
    </xf>
    <xf numFmtId="0" fontId="28" fillId="0" borderId="20" xfId="61" applyFont="1" applyFill="1" applyBorder="1" applyAlignment="1">
      <alignment horizontal="right"/>
      <protection/>
    </xf>
    <xf numFmtId="0" fontId="28" fillId="0" borderId="20" xfId="61" applyFont="1" applyFill="1" applyBorder="1">
      <alignment/>
      <protection/>
    </xf>
    <xf numFmtId="0" fontId="1" fillId="0" borderId="22" xfId="61" applyNumberFormat="1" applyFont="1" applyFill="1" applyBorder="1" applyAlignment="1">
      <alignment/>
      <protection/>
    </xf>
    <xf numFmtId="0" fontId="28" fillId="0" borderId="23" xfId="61" applyFont="1" applyFill="1" applyBorder="1" applyAlignment="1">
      <alignment horizontal="right"/>
      <protection/>
    </xf>
    <xf numFmtId="0" fontId="28" fillId="0" borderId="23" xfId="61" applyFont="1" applyFill="1" applyBorder="1">
      <alignment/>
      <protection/>
    </xf>
    <xf numFmtId="3" fontId="0" fillId="0" borderId="30" xfId="0" applyNumberFormat="1" applyFill="1" applyBorder="1" applyAlignment="1">
      <alignment horizontal="center" vertical="center" wrapText="1"/>
    </xf>
    <xf numFmtId="0" fontId="0" fillId="0" borderId="16" xfId="61" applyNumberFormat="1" applyFont="1" applyFill="1" applyBorder="1" applyAlignment="1">
      <alignment horizontal="center" vertical="center" wrapText="1"/>
      <protection/>
    </xf>
    <xf numFmtId="0" fontId="46" fillId="33" borderId="22" xfId="61" applyNumberFormat="1" applyFont="1" applyFill="1" applyBorder="1" applyAlignment="1">
      <alignment/>
      <protection/>
    </xf>
    <xf numFmtId="3" fontId="29" fillId="33" borderId="23" xfId="61" applyNumberFormat="1" applyFont="1" applyFill="1" applyBorder="1" applyAlignment="1" applyProtection="1">
      <alignment/>
      <protection/>
    </xf>
    <xf numFmtId="2" fontId="29" fillId="33" borderId="23" xfId="61" applyNumberFormat="1" applyFont="1" applyFill="1" applyBorder="1">
      <alignment/>
      <protection/>
    </xf>
    <xf numFmtId="167" fontId="29" fillId="33" borderId="23" xfId="70" applyNumberFormat="1" applyFont="1" applyFill="1" applyBorder="1" applyAlignment="1">
      <alignment/>
    </xf>
    <xf numFmtId="167" fontId="29" fillId="33" borderId="24" xfId="70" applyNumberFormat="1" applyFont="1" applyFill="1" applyBorder="1" applyAlignment="1">
      <alignment/>
    </xf>
    <xf numFmtId="0" fontId="26" fillId="33" borderId="31" xfId="61" applyFont="1" applyFill="1" applyBorder="1">
      <alignment/>
      <protection/>
    </xf>
    <xf numFmtId="3" fontId="29" fillId="33" borderId="32" xfId="61" applyNumberFormat="1" applyFont="1" applyFill="1" applyBorder="1" applyAlignment="1" applyProtection="1">
      <alignment/>
      <protection/>
    </xf>
    <xf numFmtId="167" fontId="46" fillId="33" borderId="32" xfId="76" applyNumberFormat="1" applyFont="1" applyFill="1" applyBorder="1" applyAlignment="1">
      <alignment horizontal="right"/>
    </xf>
    <xf numFmtId="4" fontId="29" fillId="33" borderId="32" xfId="61" applyNumberFormat="1" applyFont="1" applyFill="1" applyBorder="1" applyAlignment="1" applyProtection="1">
      <alignment/>
      <protection/>
    </xf>
    <xf numFmtId="167" fontId="29" fillId="33" borderId="32" xfId="61" applyNumberFormat="1" applyFont="1" applyFill="1" applyBorder="1" applyAlignment="1" applyProtection="1">
      <alignment/>
      <protection/>
    </xf>
    <xf numFmtId="167" fontId="29" fillId="33" borderId="33" xfId="61" applyNumberFormat="1" applyFont="1" applyFill="1" applyBorder="1" applyAlignment="1" applyProtection="1">
      <alignment/>
      <protection/>
    </xf>
    <xf numFmtId="3" fontId="1" fillId="0" borderId="26" xfId="0" applyNumberFormat="1" applyFont="1" applyFill="1" applyBorder="1" applyAlignment="1">
      <alignment horizontal="right"/>
    </xf>
    <xf numFmtId="0" fontId="28" fillId="0" borderId="34" xfId="61" applyFont="1" applyFill="1" applyBorder="1" applyAlignment="1">
      <alignment horizontal="center" vertical="top" wrapText="1"/>
      <protection/>
    </xf>
    <xf numFmtId="0" fontId="28" fillId="0" borderId="35" xfId="61" applyFont="1" applyFill="1" applyBorder="1" applyAlignment="1">
      <alignment horizontal="center" vertical="top" wrapText="1"/>
      <protection/>
    </xf>
    <xf numFmtId="0" fontId="28" fillId="0" borderId="36" xfId="61" applyFont="1" applyFill="1" applyBorder="1" applyAlignment="1">
      <alignment horizontal="left"/>
      <protection/>
    </xf>
    <xf numFmtId="3" fontId="28" fillId="0" borderId="37" xfId="61" applyNumberFormat="1" applyFont="1" applyFill="1" applyBorder="1" applyAlignment="1">
      <alignment/>
      <protection/>
    </xf>
    <xf numFmtId="42" fontId="0" fillId="0" borderId="37" xfId="49" applyNumberFormat="1" applyFont="1" applyFill="1" applyBorder="1" applyAlignment="1">
      <alignment/>
    </xf>
    <xf numFmtId="8" fontId="28" fillId="0" borderId="37" xfId="61" applyNumberFormat="1" applyFont="1" applyFill="1" applyBorder="1" applyAlignment="1">
      <alignment/>
      <protection/>
    </xf>
    <xf numFmtId="42" fontId="28" fillId="0" borderId="37" xfId="61" applyNumberFormat="1" applyFont="1" applyBorder="1">
      <alignment/>
      <protection/>
    </xf>
    <xf numFmtId="0" fontId="29" fillId="0" borderId="38" xfId="61" applyFont="1" applyFill="1" applyBorder="1" applyAlignment="1">
      <alignment horizontal="left"/>
      <protection/>
    </xf>
    <xf numFmtId="3" fontId="28" fillId="0" borderId="39" xfId="61" applyNumberFormat="1" applyFont="1" applyFill="1" applyBorder="1" applyAlignment="1">
      <alignment/>
      <protection/>
    </xf>
    <xf numFmtId="42" fontId="0" fillId="0" borderId="39" xfId="49" applyNumberFormat="1" applyFont="1" applyFill="1" applyBorder="1" applyAlignment="1">
      <alignment/>
    </xf>
    <xf numFmtId="8" fontId="28" fillId="0" borderId="39" xfId="61" applyNumberFormat="1" applyFont="1" applyFill="1" applyBorder="1" applyAlignment="1">
      <alignment/>
      <protection/>
    </xf>
    <xf numFmtId="0" fontId="28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8" fillId="0" borderId="40" xfId="61" applyFont="1" applyBorder="1">
      <alignment/>
      <protection/>
    </xf>
    <xf numFmtId="0" fontId="28" fillId="0" borderId="0" xfId="61" applyFont="1" applyBorder="1">
      <alignment/>
      <protection/>
    </xf>
    <xf numFmtId="167" fontId="0" fillId="0" borderId="37" xfId="49" applyNumberFormat="1" applyFont="1" applyFill="1" applyBorder="1" applyAlignment="1">
      <alignment/>
    </xf>
    <xf numFmtId="9" fontId="28" fillId="0" borderId="40" xfId="61" applyNumberFormat="1" applyFont="1" applyBorder="1">
      <alignment/>
      <protection/>
    </xf>
    <xf numFmtId="167" fontId="0" fillId="0" borderId="39" xfId="49" applyNumberFormat="1" applyFont="1" applyFill="1" applyBorder="1" applyAlignment="1">
      <alignment/>
    </xf>
    <xf numFmtId="0" fontId="28" fillId="0" borderId="41" xfId="61" applyFont="1" applyFill="1" applyBorder="1" applyAlignment="1">
      <alignment horizontal="center" vertical="top" wrapText="1"/>
      <protection/>
    </xf>
    <xf numFmtId="178" fontId="0" fillId="0" borderId="37" xfId="49" applyNumberFormat="1" applyFont="1" applyFill="1" applyBorder="1" applyAlignment="1">
      <alignment/>
    </xf>
    <xf numFmtId="8" fontId="28" fillId="0" borderId="42" xfId="61" applyNumberFormat="1" applyFont="1" applyFill="1" applyBorder="1" applyAlignment="1">
      <alignment/>
      <protection/>
    </xf>
    <xf numFmtId="178" fontId="0" fillId="0" borderId="39" xfId="49" applyNumberFormat="1" applyFont="1" applyFill="1" applyBorder="1" applyAlignment="1">
      <alignment/>
    </xf>
    <xf numFmtId="8" fontId="28" fillId="0" borderId="43" xfId="61" applyNumberFormat="1" applyFont="1" applyFill="1" applyBorder="1" applyAlignment="1">
      <alignment/>
      <protection/>
    </xf>
    <xf numFmtId="0" fontId="28" fillId="0" borderId="0" xfId="67" applyFont="1" applyAlignment="1">
      <alignment horizontal="center" vertical="top" wrapText="1"/>
      <protection/>
    </xf>
    <xf numFmtId="0" fontId="28" fillId="0" borderId="44" xfId="67" applyFont="1" applyBorder="1" applyAlignment="1">
      <alignment horizontal="center" vertical="top" wrapText="1"/>
      <protection/>
    </xf>
    <xf numFmtId="2" fontId="28" fillId="0" borderId="44" xfId="67" applyNumberFormat="1" applyFont="1" applyBorder="1" applyAlignment="1">
      <alignment horizontal="center" vertical="top" wrapText="1"/>
      <protection/>
    </xf>
    <xf numFmtId="0" fontId="29" fillId="0" borderId="0" xfId="67" applyFont="1">
      <alignment/>
      <protection/>
    </xf>
    <xf numFmtId="3" fontId="28" fillId="0" borderId="0" xfId="67" applyNumberFormat="1" applyFont="1" applyFill="1" applyAlignment="1">
      <alignment horizontal="right" wrapText="1"/>
      <protection/>
    </xf>
    <xf numFmtId="166" fontId="28" fillId="0" borderId="45" xfId="46" applyNumberFormat="1" applyFont="1" applyFill="1" applyBorder="1" applyAlignment="1">
      <alignment horizontal="right"/>
    </xf>
    <xf numFmtId="0" fontId="29" fillId="0" borderId="15" xfId="67" applyFont="1" applyBorder="1">
      <alignment/>
      <protection/>
    </xf>
    <xf numFmtId="0" fontId="28" fillId="0" borderId="15" xfId="67" applyFont="1" applyBorder="1" applyAlignment="1">
      <alignment horizontal="right" wrapText="1"/>
      <protection/>
    </xf>
    <xf numFmtId="0" fontId="28" fillId="0" borderId="15" xfId="67" applyFont="1" applyFill="1" applyBorder="1" applyAlignment="1">
      <alignment horizontal="right" wrapText="1"/>
      <protection/>
    </xf>
    <xf numFmtId="0" fontId="28" fillId="0" borderId="46" xfId="67" applyFont="1" applyBorder="1" applyAlignment="1">
      <alignment horizontal="right"/>
      <protection/>
    </xf>
    <xf numFmtId="2" fontId="28" fillId="0" borderId="46" xfId="67" applyNumberFormat="1" applyFont="1" applyBorder="1" applyAlignment="1">
      <alignment horizontal="right"/>
      <protection/>
    </xf>
    <xf numFmtId="0" fontId="28" fillId="0" borderId="0" xfId="67" applyFont="1" applyAlignment="1">
      <alignment horizontal="right"/>
      <protection/>
    </xf>
    <xf numFmtId="0" fontId="28" fillId="0" borderId="0" xfId="67" applyFont="1" applyFill="1" applyAlignment="1">
      <alignment horizontal="right" wrapText="1"/>
      <protection/>
    </xf>
    <xf numFmtId="0" fontId="28" fillId="0" borderId="45" xfId="67" applyFont="1" applyFill="1" applyBorder="1" applyAlignment="1">
      <alignment horizontal="right"/>
      <protection/>
    </xf>
    <xf numFmtId="1" fontId="28" fillId="0" borderId="45" xfId="67" applyNumberFormat="1" applyFont="1" applyFill="1" applyBorder="1" applyAlignment="1">
      <alignment horizontal="right"/>
      <protection/>
    </xf>
    <xf numFmtId="0" fontId="28" fillId="0" borderId="0" xfId="67" applyFont="1" applyFill="1" applyBorder="1" applyAlignment="1">
      <alignment horizontal="right"/>
      <protection/>
    </xf>
    <xf numFmtId="0" fontId="28" fillId="0" borderId="0" xfId="67" applyFont="1" applyFill="1" applyBorder="1" applyAlignment="1">
      <alignment horizontal="right" wrapText="1"/>
      <protection/>
    </xf>
    <xf numFmtId="0" fontId="28" fillId="0" borderId="0" xfId="67" applyFont="1" applyFill="1" applyAlignment="1">
      <alignment horizontal="right"/>
      <protection/>
    </xf>
    <xf numFmtId="0" fontId="28" fillId="0" borderId="47" xfId="67" applyFont="1" applyFill="1" applyBorder="1" applyAlignment="1">
      <alignment horizontal="right"/>
      <protection/>
    </xf>
    <xf numFmtId="0" fontId="28" fillId="0" borderId="47" xfId="67" applyFont="1" applyFill="1" applyBorder="1" applyAlignment="1">
      <alignment horizontal="right" wrapText="1"/>
      <protection/>
    </xf>
    <xf numFmtId="0" fontId="28" fillId="0" borderId="48" xfId="67" applyFont="1" applyFill="1" applyBorder="1" applyAlignment="1">
      <alignment horizontal="right"/>
      <protection/>
    </xf>
    <xf numFmtId="1" fontId="28" fillId="0" borderId="48" xfId="67" applyNumberFormat="1" applyFont="1" applyFill="1" applyBorder="1" applyAlignment="1">
      <alignment horizontal="right"/>
      <protection/>
    </xf>
    <xf numFmtId="0" fontId="28" fillId="0" borderId="47" xfId="67" applyFont="1" applyBorder="1" applyAlignment="1">
      <alignment horizontal="right"/>
      <protection/>
    </xf>
    <xf numFmtId="0" fontId="29" fillId="0" borderId="0" xfId="67" applyFont="1" applyFill="1" applyAlignment="1">
      <alignment horizontal="left"/>
      <protection/>
    </xf>
    <xf numFmtId="0" fontId="28" fillId="0" borderId="0" xfId="67" applyFont="1" applyAlignment="1">
      <alignment horizontal="right" wrapText="1"/>
      <protection/>
    </xf>
    <xf numFmtId="172" fontId="28" fillId="0" borderId="0" xfId="67" applyNumberFormat="1" applyFont="1" applyAlignment="1">
      <alignment horizontal="right" wrapText="1"/>
      <protection/>
    </xf>
    <xf numFmtId="8" fontId="28" fillId="0" borderId="0" xfId="67" applyNumberFormat="1" applyFont="1" applyAlignment="1">
      <alignment horizontal="right" wrapText="1"/>
      <protection/>
    </xf>
    <xf numFmtId="0" fontId="28" fillId="0" borderId="45" xfId="67" applyFont="1" applyBorder="1" applyAlignment="1">
      <alignment horizontal="right"/>
      <protection/>
    </xf>
    <xf numFmtId="2" fontId="28" fillId="0" borderId="45" xfId="67" applyNumberFormat="1" applyFont="1" applyBorder="1" applyAlignment="1">
      <alignment horizontal="right"/>
      <protection/>
    </xf>
    <xf numFmtId="172" fontId="28" fillId="0" borderId="45" xfId="67" applyNumberFormat="1" applyFont="1" applyBorder="1" applyAlignment="1">
      <alignment horizontal="right"/>
      <protection/>
    </xf>
    <xf numFmtId="8" fontId="28" fillId="0" borderId="0" xfId="67" applyNumberFormat="1" applyFont="1" applyBorder="1" applyAlignment="1">
      <alignment horizontal="right" wrapText="1"/>
      <protection/>
    </xf>
    <xf numFmtId="172" fontId="28" fillId="0" borderId="0" xfId="67" applyNumberFormat="1" applyFont="1" applyBorder="1" applyAlignment="1">
      <alignment horizontal="right" wrapText="1"/>
      <protection/>
    </xf>
    <xf numFmtId="1" fontId="28" fillId="0" borderId="45" xfId="67" applyNumberFormat="1" applyFont="1" applyBorder="1" applyAlignment="1">
      <alignment horizontal="right"/>
      <protection/>
    </xf>
    <xf numFmtId="164" fontId="28" fillId="0" borderId="0" xfId="46" applyNumberFormat="1" applyFont="1" applyAlignment="1">
      <alignment horizontal="right" wrapText="1"/>
    </xf>
    <xf numFmtId="164" fontId="28" fillId="0" borderId="45" xfId="46" applyNumberFormat="1" applyFont="1" applyBorder="1" applyAlignment="1">
      <alignment horizontal="right"/>
    </xf>
    <xf numFmtId="2" fontId="28" fillId="0" borderId="0" xfId="67" applyNumberFormat="1" applyFont="1" applyAlignment="1">
      <alignment horizontal="right" wrapText="1"/>
      <protection/>
    </xf>
    <xf numFmtId="2" fontId="28" fillId="0" borderId="45" xfId="67" applyNumberFormat="1" applyFont="1" applyBorder="1" applyAlignment="1">
      <alignment horizontal="right" wrapText="1"/>
      <protection/>
    </xf>
    <xf numFmtId="168" fontId="28" fillId="0" borderId="0" xfId="46" applyNumberFormat="1" applyFont="1" applyAlignment="1">
      <alignment horizontal="right" wrapText="1"/>
    </xf>
    <xf numFmtId="168" fontId="28" fillId="0" borderId="45" xfId="46" applyNumberFormat="1" applyFont="1" applyBorder="1" applyAlignment="1">
      <alignment horizontal="right"/>
    </xf>
    <xf numFmtId="168" fontId="28" fillId="0" borderId="0" xfId="44" applyNumberFormat="1" applyFont="1" applyAlignment="1">
      <alignment horizontal="right" wrapText="1"/>
    </xf>
    <xf numFmtId="168" fontId="28" fillId="0" borderId="45" xfId="44" applyNumberFormat="1" applyFont="1" applyBorder="1" applyAlignment="1">
      <alignment horizontal="right"/>
    </xf>
    <xf numFmtId="0" fontId="28" fillId="0" borderId="0" xfId="67" applyFont="1" applyBorder="1" applyAlignment="1">
      <alignment horizontal="right"/>
      <protection/>
    </xf>
    <xf numFmtId="0" fontId="28" fillId="0" borderId="0" xfId="67" applyFont="1" applyBorder="1" applyAlignment="1">
      <alignment horizontal="right" wrapText="1"/>
      <protection/>
    </xf>
    <xf numFmtId="0" fontId="28" fillId="0" borderId="45" xfId="67" applyFont="1" applyBorder="1" applyAlignment="1">
      <alignment horizontal="right" wrapText="1"/>
      <protection/>
    </xf>
    <xf numFmtId="164" fontId="28" fillId="0" borderId="0" xfId="46" applyNumberFormat="1" applyFont="1" applyBorder="1" applyAlignment="1">
      <alignment horizontal="right" wrapText="1"/>
    </xf>
    <xf numFmtId="164" fontId="28" fillId="0" borderId="45" xfId="46" applyNumberFormat="1" applyFont="1" applyBorder="1" applyAlignment="1">
      <alignment horizontal="right" wrapText="1"/>
    </xf>
    <xf numFmtId="2" fontId="28" fillId="0" borderId="49" xfId="67" applyNumberFormat="1" applyFont="1" applyBorder="1" applyAlignment="1">
      <alignment horizontal="right" wrapText="1"/>
      <protection/>
    </xf>
    <xf numFmtId="3" fontId="28" fillId="0" borderId="0" xfId="67" applyNumberFormat="1" applyFont="1" applyAlignment="1">
      <alignment horizontal="right" wrapText="1"/>
      <protection/>
    </xf>
    <xf numFmtId="3" fontId="28" fillId="0" borderId="45" xfId="67" applyNumberFormat="1" applyFont="1" applyBorder="1" applyAlignment="1">
      <alignment horizontal="right"/>
      <protection/>
    </xf>
    <xf numFmtId="9" fontId="28" fillId="0" borderId="0" xfId="67" applyNumberFormat="1" applyFont="1" applyAlignment="1">
      <alignment horizontal="right" wrapText="1"/>
      <protection/>
    </xf>
    <xf numFmtId="9" fontId="28" fillId="0" borderId="45" xfId="71" applyFont="1" applyBorder="1" applyAlignment="1">
      <alignment horizontal="right"/>
    </xf>
    <xf numFmtId="9" fontId="28" fillId="0" borderId="45" xfId="67" applyNumberFormat="1" applyFont="1" applyBorder="1" applyAlignment="1">
      <alignment horizontal="right"/>
      <protection/>
    </xf>
    <xf numFmtId="9" fontId="28" fillId="0" borderId="47" xfId="67" applyNumberFormat="1" applyFont="1" applyBorder="1" applyAlignment="1">
      <alignment horizontal="right" wrapText="1"/>
      <protection/>
    </xf>
    <xf numFmtId="0" fontId="28" fillId="0" borderId="48" xfId="67" applyFont="1" applyBorder="1" applyAlignment="1">
      <alignment horizontal="right"/>
      <protection/>
    </xf>
    <xf numFmtId="9" fontId="28" fillId="0" borderId="48" xfId="67" applyNumberFormat="1" applyFont="1" applyBorder="1" applyAlignment="1">
      <alignment horizontal="right"/>
      <protection/>
    </xf>
    <xf numFmtId="172" fontId="28" fillId="0" borderId="0" xfId="51" applyNumberFormat="1" applyFont="1" applyAlignment="1">
      <alignment horizontal="right" wrapText="1"/>
    </xf>
    <xf numFmtId="0" fontId="29" fillId="0" borderId="50" xfId="67" applyFont="1" applyBorder="1">
      <alignment/>
      <protection/>
    </xf>
    <xf numFmtId="0" fontId="28" fillId="0" borderId="50" xfId="67" applyFont="1" applyBorder="1" applyAlignment="1">
      <alignment horizontal="right" wrapText="1"/>
      <protection/>
    </xf>
    <xf numFmtId="0" fontId="28" fillId="0" borderId="37" xfId="67" applyFont="1" applyBorder="1" applyAlignment="1">
      <alignment horizontal="right"/>
      <protection/>
    </xf>
    <xf numFmtId="2" fontId="28" fillId="0" borderId="37" xfId="67" applyNumberFormat="1" applyFont="1" applyBorder="1" applyAlignment="1">
      <alignment horizontal="right"/>
      <protection/>
    </xf>
    <xf numFmtId="0" fontId="29" fillId="0" borderId="51" xfId="67" applyFont="1" applyBorder="1" applyAlignment="1">
      <alignment horizontal="left"/>
      <protection/>
    </xf>
    <xf numFmtId="0" fontId="28" fillId="0" borderId="51" xfId="67" applyFont="1" applyBorder="1" applyAlignment="1">
      <alignment horizontal="right" wrapText="1"/>
      <protection/>
    </xf>
    <xf numFmtId="0" fontId="28" fillId="0" borderId="44" xfId="67" applyFont="1" applyBorder="1" applyAlignment="1">
      <alignment horizontal="right"/>
      <protection/>
    </xf>
    <xf numFmtId="1" fontId="28" fillId="0" borderId="44" xfId="67" applyNumberFormat="1" applyFont="1" applyBorder="1" applyAlignment="1">
      <alignment horizontal="right"/>
      <protection/>
    </xf>
    <xf numFmtId="0" fontId="28" fillId="0" borderId="0" xfId="67" applyFont="1" applyAlignment="1">
      <alignment horizontal="center"/>
      <protection/>
    </xf>
    <xf numFmtId="0" fontId="29" fillId="0" borderId="51" xfId="67" applyFont="1" applyBorder="1">
      <alignment/>
      <protection/>
    </xf>
    <xf numFmtId="2" fontId="28" fillId="0" borderId="44" xfId="67" applyNumberFormat="1" applyFont="1" applyBorder="1" applyAlignment="1">
      <alignment horizontal="right"/>
      <protection/>
    </xf>
    <xf numFmtId="0" fontId="28" fillId="0" borderId="47" xfId="67" applyFont="1" applyBorder="1" applyAlignment="1">
      <alignment horizontal="right" wrapText="1"/>
      <protection/>
    </xf>
    <xf numFmtId="1" fontId="28" fillId="0" borderId="48" xfId="67" applyNumberFormat="1" applyFont="1" applyBorder="1" applyAlignment="1">
      <alignment horizontal="right"/>
      <protection/>
    </xf>
    <xf numFmtId="2" fontId="28" fillId="0" borderId="48" xfId="67" applyNumberFormat="1" applyFont="1" applyBorder="1" applyAlignment="1">
      <alignment horizontal="right"/>
      <protection/>
    </xf>
    <xf numFmtId="0" fontId="28" fillId="0" borderId="0" xfId="67" applyFont="1">
      <alignment/>
      <protection/>
    </xf>
    <xf numFmtId="0" fontId="29" fillId="0" borderId="0" xfId="67" applyFont="1" applyAlignment="1">
      <alignment horizontal="right"/>
      <protection/>
    </xf>
    <xf numFmtId="3" fontId="28" fillId="0" borderId="45" xfId="67" applyNumberFormat="1" applyFont="1" applyBorder="1" applyAlignment="1">
      <alignment horizontal="right" wrapText="1"/>
      <protection/>
    </xf>
    <xf numFmtId="0" fontId="29" fillId="0" borderId="0" xfId="67" applyFont="1" applyBorder="1" applyAlignment="1">
      <alignment horizontal="right"/>
      <protection/>
    </xf>
    <xf numFmtId="3" fontId="28" fillId="0" borderId="0" xfId="67" applyNumberFormat="1" applyFont="1" applyBorder="1" applyAlignment="1">
      <alignment horizontal="right" wrapText="1"/>
      <protection/>
    </xf>
    <xf numFmtId="3" fontId="28" fillId="0" borderId="47" xfId="67" applyNumberFormat="1" applyFont="1" applyBorder="1" applyAlignment="1">
      <alignment horizontal="right" wrapText="1"/>
      <protection/>
    </xf>
    <xf numFmtId="0" fontId="29" fillId="0" borderId="0" xfId="67" applyFont="1" applyBorder="1" applyAlignment="1">
      <alignment horizontal="left"/>
      <protection/>
    </xf>
    <xf numFmtId="3" fontId="28" fillId="0" borderId="44" xfId="67" applyNumberFormat="1" applyFont="1" applyBorder="1" applyAlignment="1">
      <alignment horizontal="right"/>
      <protection/>
    </xf>
    <xf numFmtId="0" fontId="29" fillId="0" borderId="52" xfId="67" applyFont="1" applyFill="1" applyBorder="1">
      <alignment/>
      <protection/>
    </xf>
    <xf numFmtId="3" fontId="28" fillId="0" borderId="52" xfId="67" applyNumberFormat="1" applyFont="1" applyBorder="1" applyAlignment="1">
      <alignment horizontal="right" wrapText="1"/>
      <protection/>
    </xf>
    <xf numFmtId="3" fontId="28" fillId="0" borderId="53" xfId="67" applyNumberFormat="1" applyFont="1" applyBorder="1" applyAlignment="1">
      <alignment horizontal="right"/>
      <protection/>
    </xf>
    <xf numFmtId="2" fontId="28" fillId="0" borderId="53" xfId="67" applyNumberFormat="1" applyFont="1" applyBorder="1" applyAlignment="1">
      <alignment horizontal="right"/>
      <protection/>
    </xf>
    <xf numFmtId="0" fontId="28" fillId="0" borderId="54" xfId="67" applyFont="1" applyBorder="1" applyAlignment="1">
      <alignment horizontal="right" wrapText="1"/>
      <protection/>
    </xf>
    <xf numFmtId="0" fontId="28" fillId="0" borderId="49" xfId="67" applyFont="1" applyBorder="1" applyAlignment="1">
      <alignment horizontal="right"/>
      <protection/>
    </xf>
    <xf numFmtId="1" fontId="28" fillId="0" borderId="49" xfId="67" applyNumberFormat="1" applyFont="1" applyBorder="1" applyAlignment="1">
      <alignment horizontal="right"/>
      <protection/>
    </xf>
    <xf numFmtId="0" fontId="29" fillId="0" borderId="47" xfId="67" applyFont="1" applyBorder="1" applyAlignment="1">
      <alignment horizontal="right"/>
      <protection/>
    </xf>
    <xf numFmtId="9" fontId="28" fillId="0" borderId="48" xfId="67" applyNumberFormat="1" applyFont="1" applyBorder="1" applyAlignment="1">
      <alignment horizontal="right" wrapText="1"/>
      <protection/>
    </xf>
    <xf numFmtId="3" fontId="28" fillId="0" borderId="48" xfId="67" applyNumberFormat="1" applyFont="1" applyBorder="1" applyAlignment="1">
      <alignment horizontal="right"/>
      <protection/>
    </xf>
    <xf numFmtId="3" fontId="28" fillId="0" borderId="49" xfId="67" applyNumberFormat="1" applyFont="1" applyBorder="1" applyAlignment="1">
      <alignment horizontal="right" wrapText="1"/>
      <protection/>
    </xf>
    <xf numFmtId="0" fontId="29" fillId="0" borderId="15" xfId="67" applyFont="1" applyFill="1" applyBorder="1">
      <alignment/>
      <protection/>
    </xf>
    <xf numFmtId="2" fontId="28" fillId="0" borderId="49" xfId="67" applyNumberFormat="1" applyFont="1" applyBorder="1" applyAlignment="1">
      <alignment horizontal="right"/>
      <protection/>
    </xf>
    <xf numFmtId="164" fontId="28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66" fontId="1" fillId="0" borderId="10" xfId="42" applyNumberFormat="1" applyFont="1" applyFill="1" applyBorder="1" applyAlignment="1">
      <alignment horizontal="center" vertical="center" wrapText="1"/>
    </xf>
    <xf numFmtId="166" fontId="28" fillId="0" borderId="10" xfId="42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7" fontId="28" fillId="0" borderId="10" xfId="42" applyNumberFormat="1" applyFont="1" applyFill="1" applyBorder="1" applyAlignment="1">
      <alignment horizontal="center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43" fontId="1" fillId="0" borderId="10" xfId="42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43" fontId="28" fillId="0" borderId="10" xfId="42" applyFont="1" applyFill="1" applyBorder="1" applyAlignment="1">
      <alignment horizontal="center" vertical="center" wrapText="1"/>
    </xf>
    <xf numFmtId="10" fontId="28" fillId="0" borderId="10" xfId="0" applyNumberFormat="1" applyFont="1" applyFill="1" applyBorder="1" applyAlignment="1">
      <alignment horizontal="center" vertical="center" wrapText="1"/>
    </xf>
    <xf numFmtId="3" fontId="28" fillId="0" borderId="55" xfId="0" applyNumberFormat="1" applyFont="1" applyFill="1" applyBorder="1" applyAlignment="1">
      <alignment horizontal="center" vertical="center" wrapText="1"/>
    </xf>
    <xf numFmtId="179" fontId="28" fillId="0" borderId="20" xfId="47" applyNumberFormat="1" applyFont="1" applyBorder="1" applyAlignment="1">
      <alignment horizontal="right"/>
    </xf>
    <xf numFmtId="179" fontId="28" fillId="0" borderId="20" xfId="47" applyNumberFormat="1" applyFont="1" applyFill="1" applyBorder="1" applyAlignment="1">
      <alignment horizontal="right"/>
    </xf>
    <xf numFmtId="179" fontId="28" fillId="0" borderId="23" xfId="47" applyNumberFormat="1" applyFont="1" applyBorder="1" applyAlignment="1">
      <alignment horizontal="right"/>
    </xf>
    <xf numFmtId="179" fontId="0" fillId="0" borderId="20" xfId="0" applyNumberFormat="1" applyFont="1" applyBorder="1" applyAlignment="1">
      <alignment/>
    </xf>
    <xf numFmtId="179" fontId="28" fillId="0" borderId="23" xfId="47" applyNumberFormat="1" applyFont="1" applyFill="1" applyBorder="1" applyAlignment="1">
      <alignment horizontal="right"/>
    </xf>
    <xf numFmtId="179" fontId="0" fillId="0" borderId="23" xfId="0" applyNumberFormat="1" applyFont="1" applyBorder="1" applyAlignment="1">
      <alignment/>
    </xf>
    <xf numFmtId="166" fontId="28" fillId="0" borderId="23" xfId="42" applyNumberFormat="1" applyFont="1" applyFill="1" applyBorder="1" applyAlignment="1">
      <alignment horizontal="right" wrapText="1"/>
    </xf>
    <xf numFmtId="179" fontId="0" fillId="0" borderId="20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1" fontId="0" fillId="0" borderId="20" xfId="76" applyNumberFormat="1" applyFont="1" applyFill="1" applyBorder="1" applyAlignment="1">
      <alignment horizontal="right"/>
    </xf>
    <xf numFmtId="167" fontId="28" fillId="0" borderId="20" xfId="70" applyNumberFormat="1" applyFont="1" applyFill="1" applyBorder="1" applyAlignment="1">
      <alignment horizontal="right" vertical="center"/>
    </xf>
    <xf numFmtId="167" fontId="28" fillId="0" borderId="21" xfId="70" applyNumberFormat="1" applyFont="1" applyFill="1" applyBorder="1" applyAlignment="1">
      <alignment horizontal="right" vertical="center"/>
    </xf>
    <xf numFmtId="43" fontId="0" fillId="0" borderId="17" xfId="42" applyFont="1" applyFill="1" applyBorder="1" applyAlignment="1">
      <alignment horizontal="right"/>
    </xf>
    <xf numFmtId="167" fontId="0" fillId="0" borderId="17" xfId="70" applyNumberFormat="1" applyFont="1" applyFill="1" applyBorder="1" applyAlignment="1">
      <alignment horizontal="right"/>
    </xf>
    <xf numFmtId="167" fontId="0" fillId="0" borderId="18" xfId="70" applyNumberFormat="1" applyFont="1" applyFill="1" applyBorder="1" applyAlignment="1">
      <alignment horizontal="right"/>
    </xf>
    <xf numFmtId="43" fontId="0" fillId="0" borderId="23" xfId="42" applyFont="1" applyFill="1" applyBorder="1" applyAlignment="1">
      <alignment horizontal="right"/>
    </xf>
    <xf numFmtId="167" fontId="0" fillId="0" borderId="23" xfId="70" applyNumberFormat="1" applyFont="1" applyFill="1" applyBorder="1" applyAlignment="1">
      <alignment horizontal="right"/>
    </xf>
    <xf numFmtId="167" fontId="0" fillId="0" borderId="24" xfId="70" applyNumberFormat="1" applyFont="1" applyFill="1" applyBorder="1" applyAlignment="1">
      <alignment horizontal="right"/>
    </xf>
    <xf numFmtId="44" fontId="28" fillId="0" borderId="45" xfId="47" applyFont="1" applyBorder="1" applyAlignment="1">
      <alignment horizontal="right"/>
    </xf>
    <xf numFmtId="1" fontId="28" fillId="0" borderId="0" xfId="67" applyNumberFormat="1" applyFont="1" applyBorder="1" applyAlignment="1">
      <alignment horizontal="right" wrapText="1"/>
      <protection/>
    </xf>
    <xf numFmtId="4" fontId="0" fillId="0" borderId="11" xfId="42" applyNumberFormat="1" applyFont="1" applyBorder="1" applyAlignment="1">
      <alignment horizontal="right"/>
    </xf>
    <xf numFmtId="3" fontId="0" fillId="0" borderId="11" xfId="42" applyNumberFormat="1" applyFont="1" applyBorder="1" applyAlignment="1">
      <alignment horizontal="right"/>
    </xf>
    <xf numFmtId="2" fontId="0" fillId="0" borderId="20" xfId="89" applyNumberFormat="1" applyFont="1" applyFill="1" applyBorder="1" applyAlignment="1">
      <alignment horizontal="right" vertical="center"/>
    </xf>
    <xf numFmtId="43" fontId="0" fillId="0" borderId="20" xfId="42" applyFont="1" applyFill="1" applyBorder="1" applyAlignment="1">
      <alignment horizontal="right"/>
    </xf>
    <xf numFmtId="167" fontId="0" fillId="0" borderId="20" xfId="70" applyNumberFormat="1" applyFont="1" applyFill="1" applyBorder="1" applyAlignment="1">
      <alignment horizontal="right"/>
    </xf>
    <xf numFmtId="3" fontId="0" fillId="0" borderId="11" xfId="42" applyNumberFormat="1" applyFont="1" applyBorder="1" applyAlignment="1">
      <alignment horizontal="right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Currency 2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Percent 3" xfId="72"/>
    <cellStyle name="sCurrency" xfId="73"/>
    <cellStyle name="sDate" xfId="74"/>
    <cellStyle name="sDecimal" xfId="75"/>
    <cellStyle name="sInteger" xfId="76"/>
    <cellStyle name="sLongDate" xfId="77"/>
    <cellStyle name="sLongTime" xfId="78"/>
    <cellStyle name="sMediumDate" xfId="79"/>
    <cellStyle name="sMediumTime" xfId="80"/>
    <cellStyle name="sNumber" xfId="81"/>
    <cellStyle name="sPercent" xfId="82"/>
    <cellStyle name="sPhone" xfId="83"/>
    <cellStyle name="sPhoneExt" xfId="84"/>
    <cellStyle name="sRichText" xfId="85"/>
    <cellStyle name="sShortDate" xfId="86"/>
    <cellStyle name="sShortTime" xfId="87"/>
    <cellStyle name="sStandard" xfId="88"/>
    <cellStyle name="sText" xfId="89"/>
    <cellStyle name="sText 2" xfId="90"/>
    <cellStyle name="sZip" xfId="91"/>
    <cellStyle name="Title" xfId="92"/>
    <cellStyle name="Total" xfId="93"/>
    <cellStyle name="Warning Text" xfId="94"/>
  </cellStyles>
  <dxfs count="3"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ed-LCVS\Libraries\GRANTS\STATS\2006\2006AnnReport-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ed-LCVS\Libraries\GRANTS\STATS\2008\2008PublicLibraryStatistic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grated-LCVS\Libraries\GRANTS\STATS\2007\2007Financia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ed-LCVS\Libraries\GRANTS\STATS\2008\2008Financia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ed-LCVS\Libraries\GRANTS\STATS\2009-Stats\2009PublicLibraryStatistic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grated-LCVS\Libraries\GRANTS\STATS\2006\2006Financials-workingcop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.anderson\Local%20Settings\Application%20Data\Microsoft\Office\Excel\ProvincialandMunicipalSupport-200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M-MA-FILE-1\amadata\Migrated-LCVS\Libraries\GRANTS\STATS\2006\2006Financials-working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ctions"/>
      <sheetName val="Municipal Pop List"/>
      <sheetName val="Library Board Pop List"/>
      <sheetName val="Operations"/>
      <sheetName val="Personnel"/>
      <sheetName val="Volunteers"/>
      <sheetName val="Collections"/>
      <sheetName val="Circulation"/>
      <sheetName val="ILL"/>
      <sheetName val="Reference"/>
      <sheetName val="Library Use"/>
      <sheetName val="Cardholders + Facility"/>
      <sheetName val="EPMs"/>
      <sheetName val="User Satisfaction"/>
      <sheetName val="QuickFactsSummary"/>
    </sheetNames>
    <sheetDataSet>
      <sheetData sheetId="2">
        <row r="2">
          <cell r="B2">
            <v>512</v>
          </cell>
          <cell r="C2" t="str">
            <v>a</v>
          </cell>
        </row>
        <row r="3">
          <cell r="B3">
            <v>648</v>
          </cell>
          <cell r="C3" t="str">
            <v>b</v>
          </cell>
        </row>
        <row r="4">
          <cell r="B4">
            <v>29035</v>
          </cell>
          <cell r="C4" t="str">
            <v>f</v>
          </cell>
        </row>
        <row r="5">
          <cell r="B5">
            <v>762</v>
          </cell>
          <cell r="C5" t="str">
            <v>b</v>
          </cell>
        </row>
        <row r="6">
          <cell r="B6">
            <v>825</v>
          </cell>
          <cell r="C6" t="str">
            <v>b</v>
          </cell>
        </row>
        <row r="7">
          <cell r="B7">
            <v>171</v>
          </cell>
          <cell r="C7" t="str">
            <v>a</v>
          </cell>
        </row>
        <row r="8">
          <cell r="B8">
            <v>181</v>
          </cell>
          <cell r="C8" t="str">
            <v>a</v>
          </cell>
        </row>
        <row r="9">
          <cell r="B9">
            <v>485</v>
          </cell>
          <cell r="C9" t="str">
            <v>a</v>
          </cell>
        </row>
        <row r="10">
          <cell r="B10">
            <v>190</v>
          </cell>
          <cell r="C10" t="str">
            <v>a</v>
          </cell>
        </row>
        <row r="11">
          <cell r="B11">
            <v>2415</v>
          </cell>
          <cell r="C11" t="str">
            <v>c</v>
          </cell>
        </row>
        <row r="12">
          <cell r="B12">
            <v>7521</v>
          </cell>
          <cell r="C12" t="str">
            <v>e</v>
          </cell>
        </row>
        <row r="13">
          <cell r="B13">
            <v>8352</v>
          </cell>
          <cell r="C13" t="str">
            <v>e</v>
          </cell>
        </row>
        <row r="14">
          <cell r="B14">
            <v>548</v>
          </cell>
          <cell r="C14" t="str">
            <v>a</v>
          </cell>
        </row>
        <row r="15">
          <cell r="B15">
            <v>9981</v>
          </cell>
          <cell r="C15" t="str">
            <v>e</v>
          </cell>
        </row>
        <row r="16">
          <cell r="B16">
            <v>825</v>
          </cell>
          <cell r="C16" t="str">
            <v>b</v>
          </cell>
        </row>
        <row r="17">
          <cell r="B17">
            <v>1320</v>
          </cell>
          <cell r="C17" t="str">
            <v>c</v>
          </cell>
        </row>
        <row r="18">
          <cell r="B18">
            <v>362</v>
          </cell>
          <cell r="C18" t="str">
            <v>a</v>
          </cell>
        </row>
        <row r="19">
          <cell r="B19">
            <v>8951</v>
          </cell>
          <cell r="C19" t="str">
            <v>e</v>
          </cell>
        </row>
        <row r="20">
          <cell r="B20">
            <v>2176</v>
          </cell>
          <cell r="C20" t="str">
            <v>c</v>
          </cell>
        </row>
        <row r="21">
          <cell r="B21">
            <v>828</v>
          </cell>
          <cell r="C21" t="str">
            <v>b</v>
          </cell>
        </row>
        <row r="22">
          <cell r="B22">
            <v>1094</v>
          </cell>
          <cell r="C22" t="str">
            <v>b</v>
          </cell>
        </row>
        <row r="23">
          <cell r="B23">
            <v>546</v>
          </cell>
          <cell r="C23" t="str">
            <v>a</v>
          </cell>
        </row>
        <row r="24">
          <cell r="B24">
            <v>4181</v>
          </cell>
          <cell r="C24" t="str">
            <v>d</v>
          </cell>
        </row>
        <row r="25">
          <cell r="B25">
            <v>340</v>
          </cell>
          <cell r="C25" t="str">
            <v>a</v>
          </cell>
        </row>
        <row r="26">
          <cell r="B26">
            <v>1644</v>
          </cell>
          <cell r="C26" t="str">
            <v>c</v>
          </cell>
        </row>
        <row r="27">
          <cell r="B27">
            <v>4741</v>
          </cell>
          <cell r="C27" t="str">
            <v>d</v>
          </cell>
        </row>
        <row r="28">
          <cell r="B28">
            <v>1532</v>
          </cell>
          <cell r="C28" t="str">
            <v>c</v>
          </cell>
        </row>
        <row r="29">
          <cell r="B29">
            <v>5896</v>
          </cell>
          <cell r="C29" t="str">
            <v>e</v>
          </cell>
        </row>
        <row r="30">
          <cell r="B30">
            <v>8399</v>
          </cell>
          <cell r="C30" t="str">
            <v>e</v>
          </cell>
        </row>
        <row r="31">
          <cell r="B31">
            <v>1704</v>
          </cell>
          <cell r="C31" t="str">
            <v>c</v>
          </cell>
        </row>
        <row r="32">
          <cell r="B32">
            <v>1174</v>
          </cell>
          <cell r="C32" t="str">
            <v>b</v>
          </cell>
        </row>
        <row r="33">
          <cell r="B33">
            <v>851</v>
          </cell>
          <cell r="C33" t="str">
            <v>b</v>
          </cell>
        </row>
        <row r="34">
          <cell r="B34">
            <v>6895</v>
          </cell>
          <cell r="C34" t="str">
            <v>e</v>
          </cell>
        </row>
        <row r="35">
          <cell r="B35">
            <v>573</v>
          </cell>
          <cell r="C35" t="str">
            <v>a</v>
          </cell>
        </row>
        <row r="36">
          <cell r="B36">
            <v>11604</v>
          </cell>
          <cell r="C36" t="str">
            <v>f</v>
          </cell>
        </row>
        <row r="37">
          <cell r="B37">
            <v>1202</v>
          </cell>
          <cell r="C37" t="str">
            <v>c</v>
          </cell>
        </row>
        <row r="38">
          <cell r="B38">
            <v>991759</v>
          </cell>
          <cell r="C38" t="str">
            <v>h</v>
          </cell>
        </row>
        <row r="39">
          <cell r="B39">
            <v>1992</v>
          </cell>
          <cell r="C39" t="str">
            <v>c</v>
          </cell>
        </row>
        <row r="40">
          <cell r="B40">
            <v>15850</v>
          </cell>
          <cell r="C40" t="str">
            <v>f</v>
          </cell>
        </row>
        <row r="41">
          <cell r="B41">
            <v>11599</v>
          </cell>
          <cell r="C41" t="str">
            <v>f</v>
          </cell>
        </row>
        <row r="42">
          <cell r="B42">
            <v>530</v>
          </cell>
          <cell r="C42" t="str">
            <v>a</v>
          </cell>
        </row>
        <row r="43">
          <cell r="B43">
            <v>3475</v>
          </cell>
          <cell r="C43" t="str">
            <v>d</v>
          </cell>
        </row>
        <row r="44">
          <cell r="B44">
            <v>258</v>
          </cell>
          <cell r="C44" t="str">
            <v>a</v>
          </cell>
        </row>
        <row r="45">
          <cell r="B45">
            <v>556</v>
          </cell>
          <cell r="C45" t="str">
            <v>a</v>
          </cell>
        </row>
        <row r="46">
          <cell r="B46">
            <v>2501</v>
          </cell>
          <cell r="C46" t="str">
            <v>d</v>
          </cell>
        </row>
        <row r="47">
          <cell r="B47">
            <v>935</v>
          </cell>
          <cell r="C47" t="str">
            <v>b</v>
          </cell>
        </row>
        <row r="48">
          <cell r="B48">
            <v>160</v>
          </cell>
          <cell r="C48" t="str">
            <v>a</v>
          </cell>
        </row>
        <row r="49">
          <cell r="B49">
            <v>355</v>
          </cell>
          <cell r="C49" t="str">
            <v>a</v>
          </cell>
        </row>
        <row r="50">
          <cell r="B50">
            <v>378</v>
          </cell>
          <cell r="C50" t="str">
            <v>a</v>
          </cell>
        </row>
        <row r="51">
          <cell r="B51">
            <v>9481</v>
          </cell>
          <cell r="C51" t="str">
            <v>e</v>
          </cell>
        </row>
        <row r="52">
          <cell r="B52">
            <v>3622</v>
          </cell>
          <cell r="C52" t="str">
            <v>d</v>
          </cell>
        </row>
        <row r="53">
          <cell r="B53">
            <v>591</v>
          </cell>
          <cell r="C53" t="str">
            <v>a</v>
          </cell>
        </row>
        <row r="54">
          <cell r="B54">
            <v>6104</v>
          </cell>
          <cell r="C54" t="str">
            <v>e</v>
          </cell>
        </row>
        <row r="55">
          <cell r="B55">
            <v>12688</v>
          </cell>
          <cell r="C55" t="str">
            <v>f</v>
          </cell>
        </row>
        <row r="56">
          <cell r="B56">
            <v>11595</v>
          </cell>
          <cell r="C56" t="str">
            <v>f</v>
          </cell>
        </row>
        <row r="57">
          <cell r="B57">
            <v>634</v>
          </cell>
          <cell r="C57" t="str">
            <v>b</v>
          </cell>
        </row>
        <row r="58">
          <cell r="B58">
            <v>1074</v>
          </cell>
          <cell r="C58" t="str">
            <v>b</v>
          </cell>
        </row>
        <row r="59">
          <cell r="B59">
            <v>364</v>
          </cell>
          <cell r="C59" t="str">
            <v>a</v>
          </cell>
        </row>
        <row r="60">
          <cell r="B60">
            <v>415</v>
          </cell>
          <cell r="C60" t="str">
            <v>a</v>
          </cell>
        </row>
        <row r="61">
          <cell r="B61">
            <v>2603</v>
          </cell>
          <cell r="C61" t="str">
            <v>d</v>
          </cell>
        </row>
        <row r="62">
          <cell r="B62">
            <v>6262</v>
          </cell>
          <cell r="C62" t="str">
            <v>e</v>
          </cell>
        </row>
        <row r="63">
          <cell r="B63">
            <v>205</v>
          </cell>
          <cell r="C63" t="str">
            <v>a</v>
          </cell>
        </row>
        <row r="64">
          <cell r="B64">
            <v>779</v>
          </cell>
          <cell r="C64" t="str">
            <v>b</v>
          </cell>
        </row>
        <row r="65">
          <cell r="B65">
            <v>719</v>
          </cell>
          <cell r="C65" t="str">
            <v>b</v>
          </cell>
        </row>
        <row r="66">
          <cell r="B66">
            <v>215</v>
          </cell>
          <cell r="C66" t="str">
            <v>a</v>
          </cell>
        </row>
        <row r="67">
          <cell r="B67">
            <v>111</v>
          </cell>
          <cell r="C67" t="str">
            <v>a</v>
          </cell>
        </row>
        <row r="68">
          <cell r="B68">
            <v>6361</v>
          </cell>
          <cell r="C68" t="str">
            <v>e</v>
          </cell>
        </row>
        <row r="69">
          <cell r="B69">
            <v>3932</v>
          </cell>
          <cell r="C69" t="str">
            <v>d</v>
          </cell>
        </row>
        <row r="70">
          <cell r="B70">
            <v>230</v>
          </cell>
          <cell r="C70" t="str">
            <v>a</v>
          </cell>
        </row>
        <row r="71">
          <cell r="B71">
            <v>6579</v>
          </cell>
          <cell r="C71" t="str">
            <v>e</v>
          </cell>
        </row>
        <row r="72">
          <cell r="B72">
            <v>7785</v>
          </cell>
          <cell r="C72" t="str">
            <v>e</v>
          </cell>
        </row>
        <row r="73">
          <cell r="B73">
            <v>836</v>
          </cell>
          <cell r="C73" t="str">
            <v>b</v>
          </cell>
        </row>
        <row r="74">
          <cell r="B74">
            <v>1019</v>
          </cell>
          <cell r="C74" t="str">
            <v>b</v>
          </cell>
        </row>
        <row r="75">
          <cell r="B75">
            <v>150</v>
          </cell>
          <cell r="C75" t="str">
            <v>a</v>
          </cell>
        </row>
        <row r="76">
          <cell r="B76">
            <v>403</v>
          </cell>
          <cell r="C76" t="str">
            <v>a</v>
          </cell>
        </row>
        <row r="77">
          <cell r="B77">
            <v>712391</v>
          </cell>
          <cell r="C77" t="str">
            <v>h</v>
          </cell>
        </row>
        <row r="78">
          <cell r="B78">
            <v>8365</v>
          </cell>
          <cell r="C78" t="str">
            <v>e</v>
          </cell>
        </row>
        <row r="79">
          <cell r="B79">
            <v>1440</v>
          </cell>
          <cell r="C79" t="str">
            <v>c</v>
          </cell>
        </row>
        <row r="80">
          <cell r="B80">
            <v>281</v>
          </cell>
          <cell r="C80" t="str">
            <v>a</v>
          </cell>
        </row>
        <row r="81">
          <cell r="B81">
            <v>171</v>
          </cell>
          <cell r="C81" t="str">
            <v>a</v>
          </cell>
        </row>
        <row r="82">
          <cell r="B82">
            <v>4956</v>
          </cell>
          <cell r="C82" t="str">
            <v>d</v>
          </cell>
        </row>
        <row r="83">
          <cell r="B83">
            <v>1109</v>
          </cell>
          <cell r="C83" t="str">
            <v>b</v>
          </cell>
        </row>
        <row r="84">
          <cell r="B84">
            <v>531</v>
          </cell>
          <cell r="C84" t="str">
            <v>a</v>
          </cell>
        </row>
        <row r="85">
          <cell r="B85">
            <v>863</v>
          </cell>
          <cell r="C85" t="str">
            <v>b</v>
          </cell>
        </row>
        <row r="86">
          <cell r="B86">
            <v>2990</v>
          </cell>
          <cell r="C86" t="str">
            <v>d</v>
          </cell>
        </row>
        <row r="87">
          <cell r="B87">
            <v>14685</v>
          </cell>
          <cell r="C87" t="str">
            <v>f</v>
          </cell>
        </row>
        <row r="88">
          <cell r="B88">
            <v>2337</v>
          </cell>
          <cell r="C88" t="str">
            <v>c</v>
          </cell>
        </row>
        <row r="89">
          <cell r="B89">
            <v>161</v>
          </cell>
          <cell r="C89" t="str">
            <v>a</v>
          </cell>
        </row>
        <row r="90">
          <cell r="B90">
            <v>2730</v>
          </cell>
          <cell r="C90" t="str">
            <v>d</v>
          </cell>
        </row>
        <row r="91">
          <cell r="B91">
            <v>258</v>
          </cell>
          <cell r="C91" t="str">
            <v>a</v>
          </cell>
        </row>
        <row r="92">
          <cell r="B92">
            <v>3828</v>
          </cell>
          <cell r="C92" t="str">
            <v>d</v>
          </cell>
        </row>
        <row r="93">
          <cell r="B93">
            <v>44631</v>
          </cell>
          <cell r="C93" t="str">
            <v>f</v>
          </cell>
        </row>
        <row r="94">
          <cell r="B94">
            <v>17989</v>
          </cell>
          <cell r="C94" t="str">
            <v>f</v>
          </cell>
        </row>
        <row r="95">
          <cell r="B95">
            <v>420</v>
          </cell>
          <cell r="C95" t="str">
            <v>a</v>
          </cell>
        </row>
        <row r="96">
          <cell r="B96">
            <v>2435</v>
          </cell>
          <cell r="C96" t="str">
            <v>c</v>
          </cell>
        </row>
        <row r="97">
          <cell r="B97">
            <v>2986</v>
          </cell>
          <cell r="C97" t="str">
            <v>d</v>
          </cell>
        </row>
        <row r="98">
          <cell r="B98">
            <v>761</v>
          </cell>
          <cell r="C98" t="str">
            <v>b</v>
          </cell>
        </row>
        <row r="99">
          <cell r="B99">
            <v>398</v>
          </cell>
          <cell r="C99" t="str">
            <v>a</v>
          </cell>
        </row>
        <row r="100">
          <cell r="B100">
            <v>183</v>
          </cell>
          <cell r="C100" t="str">
            <v>a</v>
          </cell>
        </row>
        <row r="101">
          <cell r="B101">
            <v>3849</v>
          </cell>
          <cell r="C101" t="str">
            <v>d</v>
          </cell>
        </row>
        <row r="102">
          <cell r="B102">
            <v>2820</v>
          </cell>
          <cell r="C102" t="str">
            <v>d</v>
          </cell>
        </row>
        <row r="103">
          <cell r="B103">
            <v>9522</v>
          </cell>
          <cell r="C103" t="str">
            <v>e</v>
          </cell>
        </row>
        <row r="104">
          <cell r="B104">
            <v>437</v>
          </cell>
          <cell r="C104" t="str">
            <v>a</v>
          </cell>
        </row>
        <row r="105">
          <cell r="B105">
            <v>9769</v>
          </cell>
          <cell r="C105" t="str">
            <v>e</v>
          </cell>
        </row>
        <row r="106">
          <cell r="B106">
            <v>374</v>
          </cell>
          <cell r="C106" t="str">
            <v>a</v>
          </cell>
        </row>
        <row r="107">
          <cell r="B107">
            <v>235</v>
          </cell>
          <cell r="C107" t="str">
            <v>a</v>
          </cell>
        </row>
        <row r="108">
          <cell r="B108">
            <v>181</v>
          </cell>
          <cell r="C108" t="str">
            <v>a</v>
          </cell>
        </row>
        <row r="109">
          <cell r="B109">
            <v>781</v>
          </cell>
          <cell r="C109" t="str">
            <v>b</v>
          </cell>
        </row>
        <row r="110">
          <cell r="B110">
            <v>7438</v>
          </cell>
          <cell r="C110" t="str">
            <v>e</v>
          </cell>
        </row>
        <row r="111">
          <cell r="B111">
            <v>435</v>
          </cell>
          <cell r="C111" t="str">
            <v>a</v>
          </cell>
        </row>
        <row r="112">
          <cell r="B112">
            <v>1104</v>
          </cell>
          <cell r="C112" t="str">
            <v>b</v>
          </cell>
        </row>
        <row r="113">
          <cell r="B113">
            <v>4643</v>
          </cell>
          <cell r="C113" t="str">
            <v>d</v>
          </cell>
        </row>
        <row r="114">
          <cell r="B114">
            <v>1004</v>
          </cell>
          <cell r="C114" t="str">
            <v>b</v>
          </cell>
        </row>
        <row r="115">
          <cell r="B115">
            <v>231</v>
          </cell>
          <cell r="C115" t="str">
            <v>a</v>
          </cell>
        </row>
        <row r="116">
          <cell r="B116">
            <v>729</v>
          </cell>
          <cell r="C116" t="str">
            <v>b</v>
          </cell>
        </row>
        <row r="117">
          <cell r="B117">
            <v>8077</v>
          </cell>
          <cell r="C117" t="str">
            <v>e</v>
          </cell>
        </row>
        <row r="118">
          <cell r="B118">
            <v>8948</v>
          </cell>
          <cell r="C118" t="str">
            <v>e</v>
          </cell>
        </row>
        <row r="119">
          <cell r="B119">
            <v>10850</v>
          </cell>
          <cell r="C119" t="str">
            <v>f</v>
          </cell>
        </row>
        <row r="120">
          <cell r="B120">
            <v>1692</v>
          </cell>
          <cell r="C120" t="str">
            <v>c</v>
          </cell>
        </row>
        <row r="121">
          <cell r="B121">
            <v>15630</v>
          </cell>
          <cell r="C121" t="str">
            <v>f</v>
          </cell>
        </row>
        <row r="122">
          <cell r="B122">
            <v>12536</v>
          </cell>
          <cell r="C122" t="str">
            <v>f</v>
          </cell>
        </row>
        <row r="123">
          <cell r="B123">
            <v>78713</v>
          </cell>
          <cell r="C123" t="str">
            <v>g</v>
          </cell>
        </row>
        <row r="124">
          <cell r="B124">
            <v>649</v>
          </cell>
          <cell r="C124" t="str">
            <v>b</v>
          </cell>
        </row>
        <row r="125">
          <cell r="B125">
            <v>15487</v>
          </cell>
          <cell r="C125" t="str">
            <v>f</v>
          </cell>
        </row>
        <row r="126">
          <cell r="B126">
            <v>171</v>
          </cell>
          <cell r="C126" t="str">
            <v>a</v>
          </cell>
        </row>
        <row r="127">
          <cell r="B127">
            <v>307</v>
          </cell>
          <cell r="C127" t="str">
            <v>a</v>
          </cell>
        </row>
        <row r="128">
          <cell r="B128">
            <v>228</v>
          </cell>
          <cell r="C128" t="str">
            <v>a</v>
          </cell>
        </row>
        <row r="129">
          <cell r="B129">
            <v>9687</v>
          </cell>
          <cell r="C129" t="str">
            <v>e</v>
          </cell>
        </row>
        <row r="130">
          <cell r="B130">
            <v>1993</v>
          </cell>
          <cell r="C130" t="str">
            <v>c</v>
          </cell>
        </row>
        <row r="131">
          <cell r="B131">
            <v>1293</v>
          </cell>
          <cell r="C131" t="str">
            <v>c</v>
          </cell>
        </row>
        <row r="132">
          <cell r="B132">
            <v>722</v>
          </cell>
          <cell r="C132" t="str">
            <v>b</v>
          </cell>
        </row>
        <row r="133">
          <cell r="B133">
            <v>550</v>
          </cell>
          <cell r="C133" t="str">
            <v>a</v>
          </cell>
        </row>
        <row r="134">
          <cell r="B134">
            <v>1570</v>
          </cell>
          <cell r="C134" t="str">
            <v>c</v>
          </cell>
        </row>
        <row r="135">
          <cell r="B135">
            <v>804</v>
          </cell>
          <cell r="C135" t="str">
            <v>b</v>
          </cell>
        </row>
        <row r="136">
          <cell r="B136">
            <v>56048</v>
          </cell>
          <cell r="C136" t="str">
            <v>g</v>
          </cell>
        </row>
        <row r="137">
          <cell r="B137">
            <v>879</v>
          </cell>
          <cell r="C137" t="str">
            <v>b</v>
          </cell>
        </row>
        <row r="138">
          <cell r="B138">
            <v>2125</v>
          </cell>
          <cell r="C138" t="str">
            <v>c</v>
          </cell>
        </row>
        <row r="139">
          <cell r="B139">
            <v>115</v>
          </cell>
          <cell r="C139" t="str">
            <v>a</v>
          </cell>
        </row>
        <row r="140">
          <cell r="B140">
            <v>6540</v>
          </cell>
          <cell r="C140" t="str">
            <v>e</v>
          </cell>
        </row>
        <row r="141">
          <cell r="B141">
            <v>252</v>
          </cell>
          <cell r="C141" t="str">
            <v>a</v>
          </cell>
        </row>
        <row r="142">
          <cell r="B142">
            <v>715</v>
          </cell>
          <cell r="C142" t="str">
            <v>b</v>
          </cell>
        </row>
        <row r="143">
          <cell r="B143">
            <v>372</v>
          </cell>
          <cell r="C143" t="str">
            <v>a</v>
          </cell>
        </row>
        <row r="144">
          <cell r="B144">
            <v>1841</v>
          </cell>
          <cell r="C144" t="str">
            <v>c</v>
          </cell>
        </row>
        <row r="145">
          <cell r="B145">
            <v>401</v>
          </cell>
          <cell r="C145" t="str">
            <v>a</v>
          </cell>
        </row>
        <row r="146">
          <cell r="B146">
            <v>7137</v>
          </cell>
          <cell r="C146" t="str">
            <v>e</v>
          </cell>
        </row>
        <row r="147">
          <cell r="B147">
            <v>11664</v>
          </cell>
          <cell r="C147" t="str">
            <v>f</v>
          </cell>
        </row>
        <row r="148">
          <cell r="B148">
            <v>6703</v>
          </cell>
          <cell r="C148" t="str">
            <v>e</v>
          </cell>
        </row>
        <row r="149">
          <cell r="B149">
            <v>1036</v>
          </cell>
          <cell r="C149" t="str">
            <v>b</v>
          </cell>
        </row>
        <row r="150">
          <cell r="B150">
            <v>3570</v>
          </cell>
          <cell r="C150" t="str">
            <v>d</v>
          </cell>
        </row>
        <row r="151">
          <cell r="B151">
            <v>1099</v>
          </cell>
          <cell r="C151" t="str">
            <v>b</v>
          </cell>
        </row>
        <row r="152">
          <cell r="B152">
            <v>152</v>
          </cell>
          <cell r="C152" t="str">
            <v>a</v>
          </cell>
        </row>
        <row r="153">
          <cell r="B153">
            <v>29679</v>
          </cell>
          <cell r="C153" t="str">
            <v>f</v>
          </cell>
        </row>
        <row r="154">
          <cell r="B154">
            <v>1496</v>
          </cell>
          <cell r="C154" t="str">
            <v>c</v>
          </cell>
        </row>
        <row r="155">
          <cell r="B155">
            <v>6240</v>
          </cell>
          <cell r="C155" t="str">
            <v>e</v>
          </cell>
        </row>
        <row r="156">
          <cell r="B156">
            <v>1750</v>
          </cell>
          <cell r="C156" t="str">
            <v>c</v>
          </cell>
        </row>
        <row r="157">
          <cell r="B157">
            <v>1701</v>
          </cell>
          <cell r="C157" t="str">
            <v>c</v>
          </cell>
        </row>
        <row r="158">
          <cell r="B158">
            <v>6863</v>
          </cell>
          <cell r="C158" t="str">
            <v>e</v>
          </cell>
        </row>
        <row r="159">
          <cell r="B159">
            <v>6330</v>
          </cell>
          <cell r="C159" t="str">
            <v>e</v>
          </cell>
        </row>
        <row r="160">
          <cell r="B160">
            <v>2078</v>
          </cell>
          <cell r="C160" t="str">
            <v>c</v>
          </cell>
        </row>
        <row r="161">
          <cell r="B161">
            <v>2635</v>
          </cell>
          <cell r="C161" t="str">
            <v>d</v>
          </cell>
        </row>
        <row r="162">
          <cell r="B162">
            <v>1186</v>
          </cell>
          <cell r="C162" t="str">
            <v>b</v>
          </cell>
        </row>
        <row r="163">
          <cell r="B163">
            <v>3200</v>
          </cell>
          <cell r="C163" t="str">
            <v>d</v>
          </cell>
        </row>
        <row r="164">
          <cell r="B164">
            <v>82971</v>
          </cell>
          <cell r="C164" t="str">
            <v>g</v>
          </cell>
        </row>
        <row r="165">
          <cell r="B165">
            <v>4372</v>
          </cell>
          <cell r="C165" t="str">
            <v>d</v>
          </cell>
        </row>
        <row r="166">
          <cell r="B166">
            <v>2172</v>
          </cell>
          <cell r="C166" t="str">
            <v>c</v>
          </cell>
        </row>
        <row r="167">
          <cell r="B167">
            <v>78792</v>
          </cell>
          <cell r="C167" t="str">
            <v>g</v>
          </cell>
        </row>
        <row r="168">
          <cell r="B168">
            <v>2160</v>
          </cell>
          <cell r="C168" t="str">
            <v>c</v>
          </cell>
        </row>
        <row r="169">
          <cell r="B169">
            <v>6972</v>
          </cell>
          <cell r="C169" t="str">
            <v>e</v>
          </cell>
        </row>
        <row r="170">
          <cell r="B170">
            <v>375</v>
          </cell>
          <cell r="C170" t="str">
            <v>a</v>
          </cell>
        </row>
        <row r="171">
          <cell r="B171">
            <v>366</v>
          </cell>
          <cell r="C171" t="str">
            <v>a</v>
          </cell>
        </row>
        <row r="172">
          <cell r="B172">
            <v>609</v>
          </cell>
          <cell r="C172" t="str">
            <v>b</v>
          </cell>
        </row>
        <row r="173">
          <cell r="B173">
            <v>437</v>
          </cell>
          <cell r="C173" t="str">
            <v>a</v>
          </cell>
        </row>
        <row r="174">
          <cell r="B174">
            <v>398</v>
          </cell>
          <cell r="C174" t="str">
            <v>a</v>
          </cell>
        </row>
        <row r="175">
          <cell r="B175">
            <v>534</v>
          </cell>
          <cell r="C175" t="str">
            <v>a</v>
          </cell>
        </row>
        <row r="176">
          <cell r="B176">
            <v>137</v>
          </cell>
          <cell r="C176" t="str">
            <v>a</v>
          </cell>
        </row>
        <row r="177">
          <cell r="B177">
            <v>865</v>
          </cell>
          <cell r="C177" t="str">
            <v>b</v>
          </cell>
        </row>
        <row r="178">
          <cell r="B178">
            <v>1934</v>
          </cell>
          <cell r="C178" t="str">
            <v>c</v>
          </cell>
        </row>
        <row r="179">
          <cell r="B179">
            <v>3772</v>
          </cell>
          <cell r="C179" t="str">
            <v>d</v>
          </cell>
        </row>
        <row r="180">
          <cell r="B180">
            <v>9440</v>
          </cell>
          <cell r="C180" t="str">
            <v>e</v>
          </cell>
        </row>
        <row r="181">
          <cell r="B181">
            <v>1011</v>
          </cell>
          <cell r="C181" t="str">
            <v>b</v>
          </cell>
        </row>
        <row r="182">
          <cell r="B182">
            <v>1100</v>
          </cell>
          <cell r="C182" t="str">
            <v>b</v>
          </cell>
        </row>
        <row r="183">
          <cell r="B183">
            <v>18405</v>
          </cell>
          <cell r="C183" t="str">
            <v>f</v>
          </cell>
        </row>
        <row r="184">
          <cell r="B184">
            <v>56310</v>
          </cell>
          <cell r="C184" t="str">
            <v>g</v>
          </cell>
        </row>
        <row r="185">
          <cell r="B185">
            <v>5144</v>
          </cell>
          <cell r="C185" t="str">
            <v>e</v>
          </cell>
        </row>
        <row r="186">
          <cell r="B186">
            <v>6145</v>
          </cell>
          <cell r="C186" t="str">
            <v>e</v>
          </cell>
        </row>
        <row r="187">
          <cell r="B187">
            <v>389</v>
          </cell>
          <cell r="C187" t="str">
            <v>a</v>
          </cell>
        </row>
        <row r="188">
          <cell r="B188">
            <v>455</v>
          </cell>
          <cell r="C188" t="str">
            <v>a</v>
          </cell>
        </row>
        <row r="189">
          <cell r="B189">
            <v>10583</v>
          </cell>
          <cell r="C189" t="str">
            <v>f</v>
          </cell>
        </row>
        <row r="190">
          <cell r="B190">
            <v>877</v>
          </cell>
          <cell r="C190" t="str">
            <v>b</v>
          </cell>
        </row>
        <row r="191">
          <cell r="B191">
            <v>10544</v>
          </cell>
          <cell r="C191" t="str">
            <v>f</v>
          </cell>
        </row>
        <row r="192">
          <cell r="B192">
            <v>80232</v>
          </cell>
          <cell r="C192" t="str">
            <v>g</v>
          </cell>
        </row>
        <row r="193">
          <cell r="B193">
            <v>10336</v>
          </cell>
          <cell r="C193" t="str">
            <v>f</v>
          </cell>
        </row>
        <row r="194">
          <cell r="B194">
            <v>2267</v>
          </cell>
          <cell r="C194" t="str">
            <v>c</v>
          </cell>
        </row>
        <row r="195">
          <cell r="B195">
            <v>1807</v>
          </cell>
          <cell r="C195" t="str">
            <v>c</v>
          </cell>
        </row>
        <row r="196">
          <cell r="B196">
            <v>8504</v>
          </cell>
          <cell r="C196" t="str">
            <v>e</v>
          </cell>
        </row>
        <row r="197">
          <cell r="B197">
            <v>7671</v>
          </cell>
          <cell r="C197" t="str">
            <v>e</v>
          </cell>
        </row>
        <row r="198">
          <cell r="B198">
            <v>6012</v>
          </cell>
          <cell r="C198" t="str">
            <v>e</v>
          </cell>
        </row>
        <row r="199">
          <cell r="B199">
            <v>478</v>
          </cell>
          <cell r="C199" t="str">
            <v>a</v>
          </cell>
        </row>
        <row r="200">
          <cell r="B200">
            <v>3120</v>
          </cell>
          <cell r="C200" t="str">
            <v>d</v>
          </cell>
        </row>
        <row r="201">
          <cell r="B201">
            <v>799</v>
          </cell>
          <cell r="C201" t="str">
            <v>b</v>
          </cell>
        </row>
        <row r="202">
          <cell r="B202">
            <v>3554</v>
          </cell>
          <cell r="C202" t="str">
            <v>d</v>
          </cell>
        </row>
        <row r="203">
          <cell r="B203">
            <v>422</v>
          </cell>
          <cell r="C203" t="str">
            <v>a</v>
          </cell>
        </row>
        <row r="204">
          <cell r="B204">
            <v>1818</v>
          </cell>
          <cell r="C204" t="str">
            <v>c</v>
          </cell>
        </row>
        <row r="205">
          <cell r="B205">
            <v>1033</v>
          </cell>
          <cell r="C205" t="str">
            <v>b</v>
          </cell>
        </row>
        <row r="206">
          <cell r="B206">
            <v>1109</v>
          </cell>
          <cell r="C206" t="str">
            <v>b</v>
          </cell>
        </row>
        <row r="207">
          <cell r="B207">
            <v>1856</v>
          </cell>
          <cell r="C207" t="str">
            <v>c</v>
          </cell>
        </row>
        <row r="208">
          <cell r="B208">
            <v>1112</v>
          </cell>
          <cell r="C208" t="str">
            <v>b</v>
          </cell>
        </row>
        <row r="209">
          <cell r="B209">
            <v>5520</v>
          </cell>
          <cell r="C209" t="str">
            <v>e</v>
          </cell>
        </row>
        <row r="210">
          <cell r="B210">
            <v>4435</v>
          </cell>
          <cell r="C210" t="str">
            <v>d</v>
          </cell>
        </row>
        <row r="211">
          <cell r="B211">
            <v>292</v>
          </cell>
          <cell r="C211" t="str">
            <v>a</v>
          </cell>
        </row>
        <row r="212">
          <cell r="B212">
            <v>1052</v>
          </cell>
          <cell r="C212" t="str">
            <v>b</v>
          </cell>
        </row>
        <row r="213">
          <cell r="B213">
            <v>269</v>
          </cell>
          <cell r="C213" t="str">
            <v>a</v>
          </cell>
        </row>
        <row r="214">
          <cell r="B214">
            <v>1762</v>
          </cell>
          <cell r="C214" t="str">
            <v>c</v>
          </cell>
        </row>
        <row r="215">
          <cell r="B215">
            <v>3778</v>
          </cell>
          <cell r="C215" t="str">
            <v>d</v>
          </cell>
        </row>
        <row r="216">
          <cell r="B216">
            <v>601</v>
          </cell>
          <cell r="C216" t="str">
            <v>b</v>
          </cell>
        </row>
        <row r="217">
          <cell r="B217">
            <v>5365</v>
          </cell>
          <cell r="C217" t="str">
            <v>e</v>
          </cell>
        </row>
        <row r="218">
          <cell r="B218">
            <v>560</v>
          </cell>
          <cell r="C218" t="str">
            <v>a</v>
          </cell>
        </row>
        <row r="219">
          <cell r="B219">
            <v>379</v>
          </cell>
          <cell r="C219" t="str">
            <v>a</v>
          </cell>
        </row>
        <row r="220">
          <cell r="B220">
            <v>252</v>
          </cell>
          <cell r="C220" t="str">
            <v>a</v>
          </cell>
        </row>
        <row r="221">
          <cell r="B221">
            <v>11679</v>
          </cell>
          <cell r="C221" t="str">
            <v>f</v>
          </cell>
        </row>
        <row r="222">
          <cell r="B222">
            <v>11154</v>
          </cell>
          <cell r="C222" t="str">
            <v>f</v>
          </cell>
        </row>
        <row r="223">
          <cell r="B223">
            <v>10695</v>
          </cell>
          <cell r="C223" t="str">
            <v>f</v>
          </cell>
        </row>
        <row r="224">
          <cell r="B224">
            <v>8747</v>
          </cell>
          <cell r="C224" t="str">
            <v>e</v>
          </cell>
        </row>
        <row r="225">
          <cell r="B225">
            <v>287</v>
          </cell>
          <cell r="C225" t="str">
            <v>a</v>
          </cell>
        </row>
        <row r="226">
          <cell r="B226">
            <v>3818</v>
          </cell>
          <cell r="C226" t="str">
            <v>d</v>
          </cell>
        </row>
        <row r="227">
          <cell r="B227">
            <v>9881</v>
          </cell>
          <cell r="C227" t="str">
            <v>e</v>
          </cell>
        </row>
        <row r="228">
          <cell r="B228">
            <v>184</v>
          </cell>
          <cell r="C228" t="str">
            <v>a</v>
          </cell>
        </row>
      </sheetData>
      <sheetData sheetId="3">
        <row r="2">
          <cell r="F2">
            <v>17</v>
          </cell>
        </row>
        <row r="3">
          <cell r="F3">
            <v>16</v>
          </cell>
        </row>
        <row r="4">
          <cell r="F4">
            <v>2</v>
          </cell>
        </row>
        <row r="5">
          <cell r="F5">
            <v>2</v>
          </cell>
        </row>
        <row r="6">
          <cell r="F6">
            <v>1</v>
          </cell>
        </row>
        <row r="7">
          <cell r="F7">
            <v>2</v>
          </cell>
        </row>
        <row r="8">
          <cell r="F8">
            <v>1</v>
          </cell>
        </row>
        <row r="9">
          <cell r="F9">
            <v>1</v>
          </cell>
        </row>
        <row r="10">
          <cell r="F10">
            <v>1</v>
          </cell>
        </row>
        <row r="11">
          <cell r="F11">
            <v>4</v>
          </cell>
        </row>
        <row r="12">
          <cell r="F12">
            <v>1</v>
          </cell>
        </row>
        <row r="13">
          <cell r="F13">
            <v>1</v>
          </cell>
        </row>
        <row r="14">
          <cell r="F14">
            <v>3</v>
          </cell>
        </row>
        <row r="15">
          <cell r="F15">
            <v>1</v>
          </cell>
        </row>
        <row r="16">
          <cell r="F16">
            <v>1</v>
          </cell>
        </row>
        <row r="17">
          <cell r="F17">
            <v>1</v>
          </cell>
        </row>
        <row r="18">
          <cell r="F18">
            <v>1</v>
          </cell>
        </row>
        <row r="19">
          <cell r="F19">
            <v>1</v>
          </cell>
        </row>
        <row r="20">
          <cell r="F20">
            <v>0</v>
          </cell>
        </row>
        <row r="21">
          <cell r="F21">
            <v>4</v>
          </cell>
        </row>
        <row r="22">
          <cell r="F22">
            <v>1</v>
          </cell>
        </row>
        <row r="23">
          <cell r="F23">
            <v>1</v>
          </cell>
        </row>
        <row r="24">
          <cell r="F24">
            <v>1</v>
          </cell>
        </row>
        <row r="25">
          <cell r="F25">
            <v>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3</v>
          </cell>
        </row>
        <row r="29">
          <cell r="F29">
            <v>1</v>
          </cell>
        </row>
        <row r="30">
          <cell r="F30">
            <v>1</v>
          </cell>
        </row>
        <row r="31">
          <cell r="F31">
            <v>1</v>
          </cell>
        </row>
        <row r="32">
          <cell r="F32">
            <v>2</v>
          </cell>
        </row>
        <row r="33">
          <cell r="F33">
            <v>3</v>
          </cell>
        </row>
        <row r="34">
          <cell r="F34">
            <v>1</v>
          </cell>
        </row>
        <row r="35">
          <cell r="F35">
            <v>3</v>
          </cell>
        </row>
        <row r="36">
          <cell r="F36">
            <v>1</v>
          </cell>
        </row>
        <row r="37">
          <cell r="F37">
            <v>0</v>
          </cell>
        </row>
        <row r="38">
          <cell r="F38">
            <v>3</v>
          </cell>
        </row>
        <row r="39">
          <cell r="F39">
            <v>1</v>
          </cell>
        </row>
        <row r="40">
          <cell r="F40">
            <v>2</v>
          </cell>
        </row>
        <row r="41">
          <cell r="F41">
            <v>1</v>
          </cell>
        </row>
        <row r="42">
          <cell r="F42">
            <v>1</v>
          </cell>
        </row>
        <row r="43">
          <cell r="F43">
            <v>0</v>
          </cell>
        </row>
        <row r="44">
          <cell r="F44">
            <v>1</v>
          </cell>
        </row>
        <row r="45">
          <cell r="F45">
            <v>1</v>
          </cell>
        </row>
        <row r="46">
          <cell r="F46">
            <v>2</v>
          </cell>
        </row>
        <row r="47">
          <cell r="F47">
            <v>1</v>
          </cell>
        </row>
        <row r="48">
          <cell r="F48">
            <v>1</v>
          </cell>
        </row>
        <row r="49">
          <cell r="F49">
            <v>3</v>
          </cell>
        </row>
        <row r="50">
          <cell r="F50">
            <v>1</v>
          </cell>
        </row>
        <row r="51">
          <cell r="F51">
            <v>3</v>
          </cell>
        </row>
        <row r="52">
          <cell r="F52">
            <v>1</v>
          </cell>
        </row>
        <row r="53">
          <cell r="F53">
            <v>1</v>
          </cell>
        </row>
        <row r="54">
          <cell r="F54">
            <v>0</v>
          </cell>
        </row>
        <row r="55">
          <cell r="F55">
            <v>1</v>
          </cell>
        </row>
        <row r="56">
          <cell r="F56">
            <v>1</v>
          </cell>
        </row>
        <row r="57">
          <cell r="F57">
            <v>1</v>
          </cell>
        </row>
        <row r="58">
          <cell r="F58">
            <v>1</v>
          </cell>
        </row>
        <row r="59">
          <cell r="F59">
            <v>1</v>
          </cell>
        </row>
        <row r="60">
          <cell r="F60">
            <v>2</v>
          </cell>
        </row>
        <row r="61">
          <cell r="F61">
            <v>1</v>
          </cell>
        </row>
        <row r="62">
          <cell r="F62">
            <v>3</v>
          </cell>
        </row>
        <row r="63">
          <cell r="F63">
            <v>1</v>
          </cell>
        </row>
        <row r="64">
          <cell r="F64">
            <v>3</v>
          </cell>
        </row>
        <row r="65">
          <cell r="F65">
            <v>1</v>
          </cell>
        </row>
        <row r="66">
          <cell r="F66">
            <v>1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</v>
          </cell>
        </row>
        <row r="70">
          <cell r="F70">
            <v>1</v>
          </cell>
        </row>
        <row r="71">
          <cell r="F71">
            <v>1</v>
          </cell>
        </row>
        <row r="72">
          <cell r="F72">
            <v>1</v>
          </cell>
        </row>
        <row r="73">
          <cell r="F73">
            <v>1</v>
          </cell>
        </row>
        <row r="74">
          <cell r="F74">
            <v>0</v>
          </cell>
        </row>
        <row r="75">
          <cell r="F75">
            <v>1</v>
          </cell>
        </row>
        <row r="76">
          <cell r="F76">
            <v>1</v>
          </cell>
        </row>
        <row r="77">
          <cell r="F77">
            <v>1</v>
          </cell>
        </row>
        <row r="78">
          <cell r="F78">
            <v>2</v>
          </cell>
        </row>
        <row r="79">
          <cell r="F79">
            <v>0</v>
          </cell>
        </row>
        <row r="80">
          <cell r="F80">
            <v>1</v>
          </cell>
        </row>
        <row r="81">
          <cell r="F81">
            <v>1</v>
          </cell>
        </row>
        <row r="82">
          <cell r="F82">
            <v>2</v>
          </cell>
        </row>
        <row r="83">
          <cell r="F83">
            <v>1</v>
          </cell>
        </row>
        <row r="84">
          <cell r="F84">
            <v>1</v>
          </cell>
        </row>
        <row r="85">
          <cell r="F85">
            <v>1</v>
          </cell>
        </row>
        <row r="86">
          <cell r="F86">
            <v>2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2</v>
          </cell>
        </row>
        <row r="92">
          <cell r="F92">
            <v>1</v>
          </cell>
        </row>
        <row r="93">
          <cell r="F93">
            <v>1</v>
          </cell>
        </row>
        <row r="94">
          <cell r="F94">
            <v>1</v>
          </cell>
        </row>
        <row r="95">
          <cell r="F95">
            <v>1</v>
          </cell>
        </row>
        <row r="96">
          <cell r="F96">
            <v>1</v>
          </cell>
        </row>
        <row r="97">
          <cell r="F97">
            <v>1</v>
          </cell>
        </row>
        <row r="98">
          <cell r="F98">
            <v>1</v>
          </cell>
        </row>
        <row r="99">
          <cell r="F99">
            <v>1</v>
          </cell>
        </row>
        <row r="100">
          <cell r="F100">
            <v>1</v>
          </cell>
        </row>
        <row r="101">
          <cell r="F101">
            <v>1</v>
          </cell>
        </row>
        <row r="102">
          <cell r="F102">
            <v>1</v>
          </cell>
        </row>
        <row r="103">
          <cell r="F103">
            <v>1</v>
          </cell>
        </row>
        <row r="104">
          <cell r="F104">
            <v>1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1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  <row r="115">
          <cell r="F115">
            <v>2</v>
          </cell>
        </row>
        <row r="116">
          <cell r="F116">
            <v>1</v>
          </cell>
        </row>
        <row r="117">
          <cell r="F117">
            <v>1</v>
          </cell>
        </row>
        <row r="118">
          <cell r="F118">
            <v>1</v>
          </cell>
        </row>
        <row r="119">
          <cell r="F119">
            <v>1</v>
          </cell>
        </row>
        <row r="120">
          <cell r="F120">
            <v>1</v>
          </cell>
        </row>
        <row r="121">
          <cell r="F121">
            <v>1</v>
          </cell>
        </row>
        <row r="122">
          <cell r="F122">
            <v>1</v>
          </cell>
        </row>
        <row r="123">
          <cell r="F123">
            <v>1</v>
          </cell>
        </row>
        <row r="124">
          <cell r="F124">
            <v>1</v>
          </cell>
        </row>
        <row r="125">
          <cell r="F125">
            <v>1</v>
          </cell>
        </row>
        <row r="126">
          <cell r="F126">
            <v>1</v>
          </cell>
        </row>
        <row r="127">
          <cell r="F127">
            <v>1</v>
          </cell>
        </row>
        <row r="128">
          <cell r="F128">
            <v>1</v>
          </cell>
        </row>
        <row r="129">
          <cell r="F129">
            <v>1</v>
          </cell>
        </row>
        <row r="130">
          <cell r="F130">
            <v>1</v>
          </cell>
        </row>
        <row r="131">
          <cell r="F131">
            <v>1</v>
          </cell>
        </row>
        <row r="132">
          <cell r="F132">
            <v>1</v>
          </cell>
        </row>
        <row r="133">
          <cell r="F133">
            <v>1</v>
          </cell>
        </row>
        <row r="134">
          <cell r="F134">
            <v>1</v>
          </cell>
        </row>
        <row r="135">
          <cell r="F135">
            <v>1</v>
          </cell>
        </row>
        <row r="136">
          <cell r="F136">
            <v>1</v>
          </cell>
        </row>
        <row r="137">
          <cell r="F137">
            <v>1</v>
          </cell>
        </row>
        <row r="138">
          <cell r="F138">
            <v>1</v>
          </cell>
        </row>
        <row r="139">
          <cell r="F139">
            <v>1</v>
          </cell>
        </row>
        <row r="140">
          <cell r="F140">
            <v>1</v>
          </cell>
        </row>
        <row r="141">
          <cell r="F141">
            <v>1</v>
          </cell>
        </row>
        <row r="142">
          <cell r="F142">
            <v>1</v>
          </cell>
        </row>
        <row r="143">
          <cell r="F143">
            <v>1</v>
          </cell>
        </row>
        <row r="144">
          <cell r="F144">
            <v>1</v>
          </cell>
        </row>
        <row r="145">
          <cell r="F145">
            <v>1</v>
          </cell>
        </row>
        <row r="146">
          <cell r="F146">
            <v>1</v>
          </cell>
        </row>
        <row r="147">
          <cell r="F147">
            <v>1</v>
          </cell>
        </row>
        <row r="148">
          <cell r="F148">
            <v>1</v>
          </cell>
        </row>
        <row r="149">
          <cell r="F149">
            <v>1</v>
          </cell>
        </row>
        <row r="150">
          <cell r="F150">
            <v>1</v>
          </cell>
        </row>
        <row r="151">
          <cell r="F151">
            <v>1</v>
          </cell>
        </row>
        <row r="152">
          <cell r="F152">
            <v>1</v>
          </cell>
        </row>
        <row r="153">
          <cell r="F153">
            <v>1</v>
          </cell>
        </row>
        <row r="154">
          <cell r="F154">
            <v>1</v>
          </cell>
        </row>
        <row r="155">
          <cell r="F155">
            <v>1</v>
          </cell>
        </row>
        <row r="156">
          <cell r="F156">
            <v>1</v>
          </cell>
        </row>
        <row r="157">
          <cell r="F157">
            <v>1</v>
          </cell>
        </row>
        <row r="158">
          <cell r="F158">
            <v>1</v>
          </cell>
        </row>
        <row r="159">
          <cell r="F159">
            <v>1</v>
          </cell>
        </row>
        <row r="160">
          <cell r="F160">
            <v>1</v>
          </cell>
        </row>
        <row r="161">
          <cell r="F161">
            <v>1</v>
          </cell>
        </row>
        <row r="162">
          <cell r="F162">
            <v>1</v>
          </cell>
        </row>
        <row r="163">
          <cell r="F163">
            <v>1</v>
          </cell>
        </row>
        <row r="164">
          <cell r="F164">
            <v>1</v>
          </cell>
        </row>
        <row r="165">
          <cell r="F165">
            <v>1</v>
          </cell>
        </row>
        <row r="166">
          <cell r="F166">
            <v>1</v>
          </cell>
        </row>
        <row r="167">
          <cell r="F167">
            <v>1</v>
          </cell>
        </row>
        <row r="168">
          <cell r="F168">
            <v>1</v>
          </cell>
        </row>
        <row r="169">
          <cell r="F169">
            <v>1</v>
          </cell>
        </row>
        <row r="170">
          <cell r="F170">
            <v>1</v>
          </cell>
        </row>
        <row r="171">
          <cell r="F171">
            <v>1</v>
          </cell>
        </row>
        <row r="172">
          <cell r="F172">
            <v>1</v>
          </cell>
        </row>
        <row r="173">
          <cell r="F173">
            <v>1</v>
          </cell>
        </row>
        <row r="174">
          <cell r="F174">
            <v>1</v>
          </cell>
        </row>
        <row r="175">
          <cell r="F175">
            <v>1</v>
          </cell>
        </row>
        <row r="176">
          <cell r="F176">
            <v>1</v>
          </cell>
        </row>
        <row r="177">
          <cell r="F177">
            <v>1</v>
          </cell>
        </row>
        <row r="178">
          <cell r="F178">
            <v>1</v>
          </cell>
        </row>
        <row r="179">
          <cell r="F179">
            <v>1</v>
          </cell>
        </row>
        <row r="180">
          <cell r="F180">
            <v>1</v>
          </cell>
        </row>
        <row r="181">
          <cell r="F181">
            <v>1</v>
          </cell>
        </row>
        <row r="182">
          <cell r="F182">
            <v>1</v>
          </cell>
        </row>
        <row r="183">
          <cell r="F183">
            <v>1</v>
          </cell>
        </row>
        <row r="184">
          <cell r="F184">
            <v>1</v>
          </cell>
        </row>
        <row r="185">
          <cell r="F185">
            <v>1</v>
          </cell>
        </row>
        <row r="186">
          <cell r="F186">
            <v>1</v>
          </cell>
        </row>
        <row r="187">
          <cell r="F187">
            <v>1</v>
          </cell>
        </row>
        <row r="188">
          <cell r="F188">
            <v>1</v>
          </cell>
        </row>
        <row r="189">
          <cell r="F189">
            <v>1</v>
          </cell>
        </row>
        <row r="190">
          <cell r="F190">
            <v>1</v>
          </cell>
        </row>
        <row r="191">
          <cell r="F191">
            <v>1</v>
          </cell>
        </row>
        <row r="192">
          <cell r="F192">
            <v>1</v>
          </cell>
        </row>
        <row r="193">
          <cell r="F193">
            <v>1</v>
          </cell>
        </row>
        <row r="194">
          <cell r="F194">
            <v>1</v>
          </cell>
        </row>
        <row r="195">
          <cell r="F195">
            <v>1</v>
          </cell>
        </row>
        <row r="196">
          <cell r="F196">
            <v>1</v>
          </cell>
        </row>
        <row r="197">
          <cell r="F197">
            <v>1</v>
          </cell>
        </row>
        <row r="198">
          <cell r="F198">
            <v>1</v>
          </cell>
        </row>
        <row r="199">
          <cell r="F199">
            <v>1</v>
          </cell>
        </row>
        <row r="200">
          <cell r="F200">
            <v>1</v>
          </cell>
        </row>
        <row r="201">
          <cell r="F201">
            <v>1</v>
          </cell>
        </row>
        <row r="202">
          <cell r="F202">
            <v>1</v>
          </cell>
        </row>
        <row r="203">
          <cell r="F203">
            <v>1</v>
          </cell>
        </row>
        <row r="204">
          <cell r="F204">
            <v>1</v>
          </cell>
        </row>
        <row r="205">
          <cell r="F205">
            <v>1</v>
          </cell>
        </row>
        <row r="206">
          <cell r="F206">
            <v>1</v>
          </cell>
        </row>
        <row r="207">
          <cell r="F207">
            <v>1</v>
          </cell>
        </row>
        <row r="208">
          <cell r="F208">
            <v>1</v>
          </cell>
        </row>
        <row r="209">
          <cell r="F209">
            <v>1</v>
          </cell>
        </row>
        <row r="210">
          <cell r="F210">
            <v>1</v>
          </cell>
        </row>
        <row r="211">
          <cell r="F211">
            <v>1</v>
          </cell>
        </row>
        <row r="212">
          <cell r="F212">
            <v>1</v>
          </cell>
        </row>
        <row r="213">
          <cell r="F213">
            <v>1</v>
          </cell>
        </row>
        <row r="214">
          <cell r="F214">
            <v>1</v>
          </cell>
        </row>
        <row r="215">
          <cell r="F215">
            <v>1</v>
          </cell>
        </row>
        <row r="216">
          <cell r="F216">
            <v>1</v>
          </cell>
        </row>
        <row r="217">
          <cell r="F217">
            <v>1</v>
          </cell>
        </row>
        <row r="218">
          <cell r="F218">
            <v>1</v>
          </cell>
        </row>
        <row r="219">
          <cell r="F219">
            <v>1</v>
          </cell>
        </row>
        <row r="220">
          <cell r="F220">
            <v>1</v>
          </cell>
        </row>
        <row r="221">
          <cell r="F221">
            <v>1</v>
          </cell>
        </row>
        <row r="222">
          <cell r="F222">
            <v>1</v>
          </cell>
        </row>
        <row r="223">
          <cell r="F223">
            <v>1</v>
          </cell>
        </row>
        <row r="224">
          <cell r="F224">
            <v>1</v>
          </cell>
        </row>
        <row r="225">
          <cell r="F225">
            <v>1</v>
          </cell>
        </row>
        <row r="226">
          <cell r="F226">
            <v>1</v>
          </cell>
        </row>
        <row r="227">
          <cell r="F227">
            <v>1</v>
          </cell>
        </row>
        <row r="228">
          <cell r="F228">
            <v>1</v>
          </cell>
        </row>
      </sheetData>
      <sheetData sheetId="5">
        <row r="2">
          <cell r="I2">
            <v>0</v>
          </cell>
          <cell r="J2">
            <v>0</v>
          </cell>
        </row>
        <row r="3">
          <cell r="I3">
            <v>19</v>
          </cell>
          <cell r="J3">
            <v>232</v>
          </cell>
        </row>
        <row r="4">
          <cell r="I4">
            <v>40</v>
          </cell>
          <cell r="J4">
            <v>477</v>
          </cell>
        </row>
        <row r="5">
          <cell r="I5">
            <v>78</v>
          </cell>
          <cell r="J5">
            <v>1534</v>
          </cell>
        </row>
        <row r="6">
          <cell r="I6">
            <v>4</v>
          </cell>
          <cell r="J6">
            <v>432</v>
          </cell>
        </row>
        <row r="7">
          <cell r="I7">
            <v>27</v>
          </cell>
          <cell r="J7">
            <v>217</v>
          </cell>
        </row>
        <row r="8">
          <cell r="I8">
            <v>9</v>
          </cell>
          <cell r="J8">
            <v>334</v>
          </cell>
        </row>
        <row r="9">
          <cell r="I9">
            <v>18</v>
          </cell>
          <cell r="J9">
            <v>1436</v>
          </cell>
        </row>
        <row r="10">
          <cell r="I10">
            <v>20</v>
          </cell>
          <cell r="J10">
            <v>786</v>
          </cell>
        </row>
        <row r="11">
          <cell r="I11">
            <v>33</v>
          </cell>
          <cell r="J11">
            <v>943.5699999999999</v>
          </cell>
        </row>
        <row r="12">
          <cell r="I12">
            <v>34</v>
          </cell>
          <cell r="J12">
            <v>3803.5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111</v>
          </cell>
          <cell r="J15">
            <v>1221</v>
          </cell>
        </row>
        <row r="16">
          <cell r="I16">
            <v>13</v>
          </cell>
          <cell r="J16">
            <v>83</v>
          </cell>
        </row>
        <row r="17">
          <cell r="I17">
            <v>33</v>
          </cell>
          <cell r="J17">
            <v>550</v>
          </cell>
        </row>
        <row r="18">
          <cell r="I18">
            <v>84</v>
          </cell>
          <cell r="J18">
            <v>570</v>
          </cell>
        </row>
        <row r="19">
          <cell r="I19">
            <v>286</v>
          </cell>
          <cell r="J19">
            <v>1943</v>
          </cell>
        </row>
        <row r="20">
          <cell r="I20">
            <v>9</v>
          </cell>
          <cell r="J20">
            <v>169</v>
          </cell>
        </row>
        <row r="21">
          <cell r="I21">
            <v>17</v>
          </cell>
          <cell r="J21">
            <v>480</v>
          </cell>
        </row>
        <row r="22">
          <cell r="I22">
            <v>43</v>
          </cell>
          <cell r="J22">
            <v>2850</v>
          </cell>
        </row>
        <row r="23">
          <cell r="I23">
            <v>12</v>
          </cell>
          <cell r="J23">
            <v>24</v>
          </cell>
        </row>
        <row r="24">
          <cell r="I24">
            <v>0</v>
          </cell>
        </row>
        <row r="25">
          <cell r="I25">
            <v>23</v>
          </cell>
          <cell r="J25">
            <v>2242</v>
          </cell>
        </row>
        <row r="26">
          <cell r="I26">
            <v>3</v>
          </cell>
          <cell r="J26">
            <v>100</v>
          </cell>
        </row>
        <row r="27">
          <cell r="I27">
            <v>146</v>
          </cell>
          <cell r="J27">
            <v>2801</v>
          </cell>
        </row>
        <row r="28">
          <cell r="I28">
            <v>52</v>
          </cell>
          <cell r="J28">
            <v>1802</v>
          </cell>
        </row>
        <row r="29">
          <cell r="I29">
            <v>1</v>
          </cell>
          <cell r="J29">
            <v>104</v>
          </cell>
        </row>
        <row r="30">
          <cell r="I30">
            <v>0</v>
          </cell>
        </row>
        <row r="31">
          <cell r="I31">
            <v>28</v>
          </cell>
          <cell r="J31">
            <v>510</v>
          </cell>
        </row>
        <row r="32">
          <cell r="I32">
            <v>16</v>
          </cell>
          <cell r="J32">
            <v>678</v>
          </cell>
        </row>
        <row r="33">
          <cell r="I33">
            <v>71</v>
          </cell>
          <cell r="J33">
            <v>420</v>
          </cell>
        </row>
        <row r="34">
          <cell r="I34">
            <v>0</v>
          </cell>
        </row>
        <row r="35">
          <cell r="I35">
            <v>27</v>
          </cell>
          <cell r="J35">
            <v>256</v>
          </cell>
        </row>
        <row r="36">
          <cell r="I36">
            <v>86</v>
          </cell>
          <cell r="J36">
            <v>654</v>
          </cell>
        </row>
        <row r="37">
          <cell r="I37">
            <v>14</v>
          </cell>
          <cell r="J37">
            <v>159</v>
          </cell>
        </row>
        <row r="38">
          <cell r="I38">
            <v>1349</v>
          </cell>
          <cell r="J38">
            <v>25016</v>
          </cell>
        </row>
        <row r="39">
          <cell r="I39">
            <v>6</v>
          </cell>
          <cell r="J39">
            <v>120</v>
          </cell>
        </row>
        <row r="40">
          <cell r="I40">
            <v>18</v>
          </cell>
          <cell r="J40">
            <v>1563</v>
          </cell>
        </row>
        <row r="41">
          <cell r="I41">
            <v>269</v>
          </cell>
          <cell r="J41">
            <v>1481</v>
          </cell>
        </row>
        <row r="42">
          <cell r="I42">
            <v>29</v>
          </cell>
          <cell r="J42">
            <v>426</v>
          </cell>
        </row>
        <row r="43">
          <cell r="I43">
            <v>19</v>
          </cell>
          <cell r="J43">
            <v>201</v>
          </cell>
        </row>
        <row r="44">
          <cell r="I44">
            <v>18</v>
          </cell>
          <cell r="J44">
            <v>450</v>
          </cell>
        </row>
        <row r="45">
          <cell r="I45">
            <v>11</v>
          </cell>
          <cell r="J45">
            <v>58</v>
          </cell>
        </row>
        <row r="46">
          <cell r="I46">
            <v>9</v>
          </cell>
          <cell r="J46">
            <v>360</v>
          </cell>
        </row>
        <row r="47">
          <cell r="I47">
            <v>8</v>
          </cell>
          <cell r="J47">
            <v>125</v>
          </cell>
        </row>
        <row r="48">
          <cell r="I48">
            <v>2</v>
          </cell>
          <cell r="J48">
            <v>47</v>
          </cell>
        </row>
        <row r="49">
          <cell r="I49">
            <v>6</v>
          </cell>
          <cell r="J49">
            <v>50</v>
          </cell>
        </row>
        <row r="50">
          <cell r="I50">
            <v>1</v>
          </cell>
          <cell r="J50">
            <v>120</v>
          </cell>
        </row>
        <row r="51">
          <cell r="I51">
            <v>110</v>
          </cell>
          <cell r="J51">
            <v>700</v>
          </cell>
        </row>
        <row r="52">
          <cell r="I52">
            <v>50</v>
          </cell>
          <cell r="J52">
            <v>2413</v>
          </cell>
        </row>
        <row r="53">
          <cell r="I53">
            <v>13</v>
          </cell>
          <cell r="J53">
            <v>113</v>
          </cell>
        </row>
        <row r="54">
          <cell r="I54">
            <v>20</v>
          </cell>
          <cell r="J54">
            <v>206</v>
          </cell>
        </row>
        <row r="55">
          <cell r="I55">
            <v>17</v>
          </cell>
          <cell r="J55">
            <v>1768</v>
          </cell>
        </row>
        <row r="56">
          <cell r="I56">
            <v>236</v>
          </cell>
          <cell r="J56">
            <v>3011.21</v>
          </cell>
        </row>
        <row r="57">
          <cell r="I57">
            <v>9</v>
          </cell>
          <cell r="J57">
            <v>526</v>
          </cell>
        </row>
        <row r="58">
          <cell r="I58">
            <v>23</v>
          </cell>
          <cell r="J58">
            <v>1454</v>
          </cell>
        </row>
        <row r="59">
          <cell r="I59">
            <v>0</v>
          </cell>
          <cell r="J59">
            <v>0</v>
          </cell>
        </row>
        <row r="60">
          <cell r="I60">
            <v>6</v>
          </cell>
          <cell r="J60">
            <v>55</v>
          </cell>
        </row>
        <row r="61">
          <cell r="I61">
            <v>51</v>
          </cell>
          <cell r="J61">
            <v>508</v>
          </cell>
        </row>
        <row r="62">
          <cell r="I62">
            <v>19</v>
          </cell>
          <cell r="J62">
            <v>1443</v>
          </cell>
        </row>
        <row r="63">
          <cell r="I63">
            <v>12</v>
          </cell>
          <cell r="J63">
            <v>435</v>
          </cell>
        </row>
        <row r="64">
          <cell r="I64">
            <v>5</v>
          </cell>
          <cell r="J64">
            <v>50</v>
          </cell>
        </row>
        <row r="65">
          <cell r="I65">
            <v>13</v>
          </cell>
          <cell r="J65">
            <v>590</v>
          </cell>
        </row>
        <row r="66">
          <cell r="I66">
            <v>30</v>
          </cell>
          <cell r="J66">
            <v>200</v>
          </cell>
        </row>
        <row r="67">
          <cell r="I67">
            <v>0</v>
          </cell>
          <cell r="J67">
            <v>0</v>
          </cell>
        </row>
        <row r="68">
          <cell r="I68">
            <v>21</v>
          </cell>
          <cell r="J68">
            <v>125</v>
          </cell>
        </row>
        <row r="69">
          <cell r="I69">
            <v>8</v>
          </cell>
          <cell r="J69">
            <v>320</v>
          </cell>
        </row>
        <row r="70">
          <cell r="I70">
            <v>21</v>
          </cell>
          <cell r="J70">
            <v>1945</v>
          </cell>
        </row>
        <row r="71">
          <cell r="I71">
            <v>12</v>
          </cell>
          <cell r="J71">
            <v>483.5</v>
          </cell>
        </row>
        <row r="72">
          <cell r="I72">
            <v>40</v>
          </cell>
          <cell r="J72">
            <v>1042.5</v>
          </cell>
        </row>
        <row r="73">
          <cell r="I73">
            <v>0</v>
          </cell>
        </row>
        <row r="74">
          <cell r="I74">
            <v>4</v>
          </cell>
          <cell r="J74">
            <v>160</v>
          </cell>
        </row>
        <row r="75">
          <cell r="I75">
            <v>15</v>
          </cell>
          <cell r="J75">
            <v>160</v>
          </cell>
        </row>
        <row r="76">
          <cell r="I76">
            <v>7</v>
          </cell>
          <cell r="J76">
            <v>150</v>
          </cell>
        </row>
        <row r="77">
          <cell r="I77">
            <v>407</v>
          </cell>
          <cell r="J77">
            <v>8667</v>
          </cell>
        </row>
        <row r="78">
          <cell r="I78">
            <v>20</v>
          </cell>
          <cell r="J78">
            <v>267</v>
          </cell>
        </row>
        <row r="79">
          <cell r="I79">
            <v>28</v>
          </cell>
          <cell r="J79">
            <v>909</v>
          </cell>
        </row>
        <row r="80">
          <cell r="I80">
            <v>22</v>
          </cell>
          <cell r="J80">
            <v>370</v>
          </cell>
        </row>
        <row r="81">
          <cell r="I81">
            <v>0</v>
          </cell>
        </row>
        <row r="82">
          <cell r="I82">
            <v>13</v>
          </cell>
          <cell r="J82">
            <v>480</v>
          </cell>
        </row>
        <row r="83">
          <cell r="I83">
            <v>113</v>
          </cell>
          <cell r="J83">
            <v>469</v>
          </cell>
        </row>
        <row r="84">
          <cell r="I84">
            <v>98</v>
          </cell>
          <cell r="J84">
            <v>1071</v>
          </cell>
        </row>
        <row r="85">
          <cell r="I85">
            <v>58</v>
          </cell>
          <cell r="J85">
            <v>688</v>
          </cell>
        </row>
        <row r="86">
          <cell r="I86">
            <v>29</v>
          </cell>
          <cell r="J86">
            <v>294</v>
          </cell>
        </row>
        <row r="87">
          <cell r="I87">
            <v>9</v>
          </cell>
          <cell r="J87">
            <v>270</v>
          </cell>
        </row>
        <row r="88">
          <cell r="I88">
            <v>6</v>
          </cell>
          <cell r="J88">
            <v>26</v>
          </cell>
        </row>
        <row r="89">
          <cell r="I89">
            <v>47</v>
          </cell>
          <cell r="J89">
            <v>440</v>
          </cell>
        </row>
        <row r="90">
          <cell r="I90">
            <v>21</v>
          </cell>
          <cell r="J90">
            <v>265</v>
          </cell>
        </row>
        <row r="91">
          <cell r="I91">
            <v>26</v>
          </cell>
          <cell r="J91">
            <v>903</v>
          </cell>
        </row>
        <row r="92">
          <cell r="I92">
            <v>0</v>
          </cell>
          <cell r="J92">
            <v>0</v>
          </cell>
        </row>
        <row r="93">
          <cell r="I93">
            <v>179</v>
          </cell>
          <cell r="J93">
            <v>2923</v>
          </cell>
        </row>
        <row r="94">
          <cell r="I94">
            <v>37</v>
          </cell>
          <cell r="J94">
            <v>521</v>
          </cell>
        </row>
        <row r="95">
          <cell r="I95">
            <v>16</v>
          </cell>
          <cell r="J95">
            <v>10</v>
          </cell>
        </row>
        <row r="96">
          <cell r="I96">
            <v>76</v>
          </cell>
          <cell r="J96">
            <v>843.5</v>
          </cell>
        </row>
        <row r="97">
          <cell r="I97">
            <v>13</v>
          </cell>
          <cell r="J97">
            <v>2184</v>
          </cell>
        </row>
        <row r="98">
          <cell r="I98">
            <v>22</v>
          </cell>
          <cell r="J98">
            <v>579</v>
          </cell>
        </row>
        <row r="99">
          <cell r="I99">
            <v>13</v>
          </cell>
          <cell r="J99">
            <v>56</v>
          </cell>
        </row>
        <row r="100">
          <cell r="I100">
            <v>14</v>
          </cell>
          <cell r="J100">
            <v>265</v>
          </cell>
        </row>
        <row r="101">
          <cell r="I101">
            <v>13</v>
          </cell>
          <cell r="J101">
            <v>350</v>
          </cell>
        </row>
        <row r="102">
          <cell r="I102">
            <v>107</v>
          </cell>
          <cell r="J102">
            <v>956</v>
          </cell>
        </row>
        <row r="103">
          <cell r="I103">
            <v>36</v>
          </cell>
          <cell r="J103">
            <v>1892</v>
          </cell>
        </row>
        <row r="104">
          <cell r="I104">
            <v>4</v>
          </cell>
          <cell r="J104">
            <v>16</v>
          </cell>
        </row>
        <row r="105">
          <cell r="I105">
            <v>30</v>
          </cell>
          <cell r="J105">
            <v>75</v>
          </cell>
        </row>
        <row r="106">
          <cell r="I106">
            <v>18</v>
          </cell>
          <cell r="J106">
            <v>479</v>
          </cell>
        </row>
        <row r="107">
          <cell r="I107">
            <v>16</v>
          </cell>
          <cell r="J107">
            <v>269</v>
          </cell>
        </row>
        <row r="108">
          <cell r="I108">
            <v>16</v>
          </cell>
        </row>
        <row r="109">
          <cell r="I109">
            <v>4</v>
          </cell>
          <cell r="J109">
            <v>98</v>
          </cell>
        </row>
        <row r="110">
          <cell r="I110">
            <v>33</v>
          </cell>
          <cell r="J110">
            <v>705</v>
          </cell>
        </row>
        <row r="111">
          <cell r="I111">
            <v>0</v>
          </cell>
          <cell r="J111">
            <v>0</v>
          </cell>
        </row>
        <row r="112">
          <cell r="I112">
            <v>11</v>
          </cell>
          <cell r="J112">
            <v>200</v>
          </cell>
        </row>
        <row r="113">
          <cell r="I113">
            <v>29</v>
          </cell>
          <cell r="J113">
            <v>430</v>
          </cell>
        </row>
        <row r="114">
          <cell r="I114">
            <v>9</v>
          </cell>
          <cell r="J114">
            <v>154</v>
          </cell>
        </row>
        <row r="115">
          <cell r="I115">
            <v>5</v>
          </cell>
          <cell r="J115">
            <v>40</v>
          </cell>
        </row>
        <row r="116">
          <cell r="I116">
            <v>21</v>
          </cell>
          <cell r="J116">
            <v>390</v>
          </cell>
        </row>
        <row r="117">
          <cell r="I117">
            <v>70</v>
          </cell>
          <cell r="J117">
            <v>2950</v>
          </cell>
        </row>
        <row r="118">
          <cell r="I118">
            <v>66</v>
          </cell>
          <cell r="J118">
            <v>2608</v>
          </cell>
        </row>
        <row r="119">
          <cell r="I119">
            <v>19</v>
          </cell>
          <cell r="J119">
            <v>563</v>
          </cell>
        </row>
        <row r="120">
          <cell r="I120">
            <v>10</v>
          </cell>
          <cell r="J120">
            <v>460</v>
          </cell>
        </row>
        <row r="121">
          <cell r="I121">
            <v>6</v>
          </cell>
          <cell r="J121">
            <v>601</v>
          </cell>
        </row>
        <row r="122">
          <cell r="I122">
            <v>0</v>
          </cell>
        </row>
        <row r="123">
          <cell r="I123">
            <v>253</v>
          </cell>
          <cell r="J123">
            <v>7826</v>
          </cell>
        </row>
        <row r="124">
          <cell r="I124">
            <v>7</v>
          </cell>
          <cell r="J124">
            <v>35</v>
          </cell>
        </row>
        <row r="125">
          <cell r="I125">
            <v>9</v>
          </cell>
          <cell r="J125">
            <v>140</v>
          </cell>
        </row>
        <row r="126">
          <cell r="I126">
            <v>30</v>
          </cell>
          <cell r="J126">
            <v>303</v>
          </cell>
        </row>
        <row r="127">
          <cell r="I127">
            <v>3</v>
          </cell>
          <cell r="J127">
            <v>139</v>
          </cell>
        </row>
        <row r="128">
          <cell r="I128">
            <v>44</v>
          </cell>
          <cell r="J128">
            <v>260</v>
          </cell>
        </row>
        <row r="129">
          <cell r="I129">
            <v>25</v>
          </cell>
          <cell r="J129">
            <v>453</v>
          </cell>
        </row>
        <row r="130">
          <cell r="I130">
            <v>21</v>
          </cell>
          <cell r="J130">
            <v>311</v>
          </cell>
        </row>
        <row r="131">
          <cell r="I131">
            <v>61</v>
          </cell>
          <cell r="J131">
            <v>1070</v>
          </cell>
        </row>
        <row r="132">
          <cell r="I132">
            <v>40</v>
          </cell>
          <cell r="J132">
            <v>7350</v>
          </cell>
        </row>
        <row r="133">
          <cell r="I133">
            <v>24</v>
          </cell>
          <cell r="J133">
            <v>195</v>
          </cell>
        </row>
        <row r="134">
          <cell r="I134">
            <v>11</v>
          </cell>
          <cell r="J134">
            <v>1795</v>
          </cell>
        </row>
        <row r="135">
          <cell r="I135">
            <v>8</v>
          </cell>
          <cell r="J135">
            <v>43</v>
          </cell>
        </row>
        <row r="136">
          <cell r="I136">
            <v>58</v>
          </cell>
          <cell r="J136">
            <v>1314</v>
          </cell>
        </row>
        <row r="137">
          <cell r="I137">
            <v>28</v>
          </cell>
          <cell r="J137">
            <v>862</v>
          </cell>
        </row>
        <row r="138">
          <cell r="I138">
            <v>2</v>
          </cell>
          <cell r="J138">
            <v>100</v>
          </cell>
        </row>
        <row r="139">
          <cell r="I139">
            <v>282</v>
          </cell>
          <cell r="J139">
            <v>2882</v>
          </cell>
        </row>
        <row r="140">
          <cell r="I140">
            <v>50</v>
          </cell>
          <cell r="J140">
            <v>697.25</v>
          </cell>
        </row>
        <row r="141">
          <cell r="I141">
            <v>15</v>
          </cell>
          <cell r="J141">
            <v>210</v>
          </cell>
        </row>
        <row r="142">
          <cell r="I142">
            <v>1</v>
          </cell>
          <cell r="J142">
            <v>950</v>
          </cell>
        </row>
        <row r="143">
          <cell r="I143">
            <v>22</v>
          </cell>
          <cell r="J143">
            <v>270</v>
          </cell>
        </row>
        <row r="144">
          <cell r="I144">
            <v>43</v>
          </cell>
          <cell r="J144">
            <v>116</v>
          </cell>
        </row>
        <row r="145">
          <cell r="I145">
            <v>2</v>
          </cell>
          <cell r="J145">
            <v>20</v>
          </cell>
        </row>
        <row r="146">
          <cell r="I146">
            <v>41</v>
          </cell>
          <cell r="J146">
            <v>3010</v>
          </cell>
        </row>
        <row r="147">
          <cell r="I147">
            <v>57</v>
          </cell>
          <cell r="J147">
            <v>1883</v>
          </cell>
        </row>
        <row r="148">
          <cell r="I148">
            <v>30</v>
          </cell>
          <cell r="J148">
            <v>996</v>
          </cell>
        </row>
        <row r="149">
          <cell r="I149">
            <v>35</v>
          </cell>
          <cell r="J149">
            <v>518.4</v>
          </cell>
        </row>
        <row r="150">
          <cell r="I150">
            <v>9</v>
          </cell>
          <cell r="J150">
            <v>1948</v>
          </cell>
        </row>
        <row r="151">
          <cell r="I151">
            <v>13</v>
          </cell>
          <cell r="J151">
            <v>490</v>
          </cell>
        </row>
        <row r="152">
          <cell r="I152">
            <v>14</v>
          </cell>
          <cell r="J152">
            <v>338</v>
          </cell>
        </row>
        <row r="153">
          <cell r="I153">
            <v>35</v>
          </cell>
          <cell r="J153">
            <v>368</v>
          </cell>
        </row>
        <row r="154">
          <cell r="I154">
            <v>1</v>
          </cell>
          <cell r="J154">
            <v>15</v>
          </cell>
        </row>
        <row r="155">
          <cell r="I155">
            <v>21</v>
          </cell>
          <cell r="J155">
            <v>619</v>
          </cell>
        </row>
        <row r="156">
          <cell r="I156">
            <v>21</v>
          </cell>
          <cell r="J156">
            <v>481</v>
          </cell>
        </row>
        <row r="157">
          <cell r="I157">
            <v>0</v>
          </cell>
          <cell r="J157">
            <v>0</v>
          </cell>
        </row>
        <row r="158">
          <cell r="I158">
            <v>14</v>
          </cell>
          <cell r="J158">
            <v>1500</v>
          </cell>
        </row>
        <row r="159">
          <cell r="I159">
            <v>10</v>
          </cell>
          <cell r="J159">
            <v>44</v>
          </cell>
        </row>
        <row r="160">
          <cell r="I160">
            <v>0</v>
          </cell>
          <cell r="J160">
            <v>0</v>
          </cell>
        </row>
        <row r="161">
          <cell r="I161">
            <v>42</v>
          </cell>
          <cell r="J161">
            <v>1330</v>
          </cell>
        </row>
        <row r="162">
          <cell r="I162">
            <v>13</v>
          </cell>
          <cell r="J162">
            <v>375</v>
          </cell>
        </row>
        <row r="163">
          <cell r="I163">
            <v>31</v>
          </cell>
          <cell r="J163">
            <v>586</v>
          </cell>
        </row>
        <row r="164">
          <cell r="I164">
            <v>410</v>
          </cell>
          <cell r="J164">
            <v>10345</v>
          </cell>
        </row>
        <row r="165">
          <cell r="I165">
            <v>6</v>
          </cell>
          <cell r="J165">
            <v>140</v>
          </cell>
        </row>
        <row r="166">
          <cell r="I166">
            <v>49</v>
          </cell>
          <cell r="J166">
            <v>1136</v>
          </cell>
        </row>
        <row r="167">
          <cell r="I167">
            <v>58</v>
          </cell>
          <cell r="J167">
            <v>939.7</v>
          </cell>
        </row>
        <row r="168">
          <cell r="I168">
            <v>72</v>
          </cell>
          <cell r="J168">
            <v>1391.5</v>
          </cell>
        </row>
        <row r="169">
          <cell r="I169">
            <v>42</v>
          </cell>
          <cell r="J169">
            <v>910</v>
          </cell>
        </row>
        <row r="170">
          <cell r="I170">
            <v>44</v>
          </cell>
          <cell r="J170">
            <v>650</v>
          </cell>
        </row>
        <row r="171">
          <cell r="I171">
            <v>9</v>
          </cell>
          <cell r="J171">
            <v>40</v>
          </cell>
        </row>
        <row r="172">
          <cell r="I172">
            <v>10</v>
          </cell>
          <cell r="J172">
            <v>150</v>
          </cell>
        </row>
        <row r="173">
          <cell r="I173">
            <v>24</v>
          </cell>
          <cell r="J173">
            <v>398.5</v>
          </cell>
        </row>
        <row r="174">
          <cell r="I174">
            <v>21</v>
          </cell>
          <cell r="J174">
            <v>1050</v>
          </cell>
        </row>
        <row r="175">
          <cell r="I175">
            <v>23</v>
          </cell>
          <cell r="J175">
            <v>1214</v>
          </cell>
        </row>
        <row r="176">
          <cell r="I176">
            <v>2</v>
          </cell>
          <cell r="J176">
            <v>30</v>
          </cell>
        </row>
        <row r="177">
          <cell r="I177">
            <v>12</v>
          </cell>
          <cell r="J177">
            <v>70</v>
          </cell>
        </row>
        <row r="178">
          <cell r="I178">
            <v>35</v>
          </cell>
          <cell r="J178">
            <v>1551</v>
          </cell>
        </row>
        <row r="179">
          <cell r="I179">
            <v>14</v>
          </cell>
          <cell r="J179">
            <v>790</v>
          </cell>
        </row>
        <row r="180">
          <cell r="I180">
            <v>13</v>
          </cell>
          <cell r="J180">
            <v>1176</v>
          </cell>
        </row>
        <row r="181">
          <cell r="I181">
            <v>18</v>
          </cell>
          <cell r="J181">
            <v>92.5</v>
          </cell>
        </row>
        <row r="182">
          <cell r="I182">
            <v>20</v>
          </cell>
          <cell r="J182">
            <v>503</v>
          </cell>
        </row>
        <row r="183">
          <cell r="I183">
            <v>62</v>
          </cell>
          <cell r="J183">
            <v>1809.5</v>
          </cell>
        </row>
        <row r="184">
          <cell r="I184">
            <v>76</v>
          </cell>
          <cell r="J184">
            <v>3670.5</v>
          </cell>
        </row>
        <row r="185">
          <cell r="I185">
            <v>218</v>
          </cell>
          <cell r="J185">
            <v>1255</v>
          </cell>
        </row>
        <row r="186">
          <cell r="I186">
            <v>27</v>
          </cell>
          <cell r="J186">
            <v>643</v>
          </cell>
        </row>
        <row r="187">
          <cell r="I187">
            <v>2</v>
          </cell>
          <cell r="J187">
            <v>5</v>
          </cell>
        </row>
        <row r="188">
          <cell r="I188">
            <v>0</v>
          </cell>
          <cell r="J188">
            <v>0</v>
          </cell>
        </row>
        <row r="189">
          <cell r="I189">
            <v>39</v>
          </cell>
          <cell r="J189">
            <v>756</v>
          </cell>
        </row>
        <row r="190">
          <cell r="I190">
            <v>0</v>
          </cell>
          <cell r="J190">
            <v>0</v>
          </cell>
        </row>
        <row r="191">
          <cell r="I191">
            <v>42</v>
          </cell>
          <cell r="J191">
            <v>1430</v>
          </cell>
        </row>
        <row r="192">
          <cell r="I192">
            <v>291</v>
          </cell>
          <cell r="J192">
            <v>2685</v>
          </cell>
        </row>
        <row r="193">
          <cell r="I193">
            <v>16</v>
          </cell>
          <cell r="J193">
            <v>2755</v>
          </cell>
        </row>
        <row r="194">
          <cell r="I194">
            <v>64</v>
          </cell>
          <cell r="J194">
            <v>1471</v>
          </cell>
        </row>
        <row r="195">
          <cell r="I195">
            <v>48</v>
          </cell>
          <cell r="J195">
            <v>164.5</v>
          </cell>
        </row>
        <row r="196">
          <cell r="I196">
            <v>24</v>
          </cell>
          <cell r="J196">
            <v>353.5</v>
          </cell>
        </row>
        <row r="197">
          <cell r="I197">
            <v>72</v>
          </cell>
          <cell r="J197">
            <v>1602.95</v>
          </cell>
        </row>
        <row r="198">
          <cell r="I198">
            <v>38</v>
          </cell>
          <cell r="J198">
            <v>595</v>
          </cell>
        </row>
        <row r="199">
          <cell r="I199">
            <v>60</v>
          </cell>
          <cell r="J199">
            <v>1161</v>
          </cell>
        </row>
        <row r="200">
          <cell r="I200">
            <v>11</v>
          </cell>
          <cell r="J200">
            <v>211</v>
          </cell>
        </row>
        <row r="201">
          <cell r="I201">
            <v>35</v>
          </cell>
          <cell r="J201">
            <v>450</v>
          </cell>
        </row>
        <row r="202">
          <cell r="I202">
            <v>33</v>
          </cell>
          <cell r="J202">
            <v>1256</v>
          </cell>
        </row>
        <row r="203">
          <cell r="I203">
            <v>8</v>
          </cell>
          <cell r="J203">
            <v>366</v>
          </cell>
        </row>
        <row r="204">
          <cell r="I204">
            <v>12</v>
          </cell>
          <cell r="J204">
            <v>1054</v>
          </cell>
        </row>
        <row r="205">
          <cell r="I205">
            <v>6</v>
          </cell>
          <cell r="J205">
            <v>128</v>
          </cell>
        </row>
        <row r="206">
          <cell r="I206">
            <v>32</v>
          </cell>
          <cell r="J206">
            <v>172</v>
          </cell>
        </row>
        <row r="207">
          <cell r="I207">
            <v>4</v>
          </cell>
          <cell r="J207">
            <v>279</v>
          </cell>
        </row>
        <row r="208">
          <cell r="I208">
            <v>20</v>
          </cell>
          <cell r="J208">
            <v>611</v>
          </cell>
        </row>
        <row r="209">
          <cell r="I209">
            <v>18</v>
          </cell>
          <cell r="J209">
            <v>773.5</v>
          </cell>
        </row>
        <row r="210">
          <cell r="I210">
            <v>23</v>
          </cell>
          <cell r="J210">
            <v>678</v>
          </cell>
        </row>
        <row r="211">
          <cell r="I211">
            <v>28</v>
          </cell>
          <cell r="J211">
            <v>208</v>
          </cell>
        </row>
        <row r="212">
          <cell r="I212">
            <v>0</v>
          </cell>
          <cell r="J212">
            <v>0</v>
          </cell>
        </row>
        <row r="213">
          <cell r="I213">
            <v>8</v>
          </cell>
          <cell r="J213">
            <v>356</v>
          </cell>
        </row>
        <row r="214">
          <cell r="I214">
            <v>8</v>
          </cell>
          <cell r="J214">
            <v>850</v>
          </cell>
        </row>
        <row r="215">
          <cell r="I215">
            <v>0</v>
          </cell>
        </row>
        <row r="216">
          <cell r="I216">
            <v>34</v>
          </cell>
          <cell r="J216">
            <v>1277.1</v>
          </cell>
        </row>
        <row r="217">
          <cell r="I217">
            <v>14</v>
          </cell>
          <cell r="J217">
            <v>650</v>
          </cell>
        </row>
        <row r="218">
          <cell r="I218">
            <v>12</v>
          </cell>
          <cell r="J218">
            <v>64</v>
          </cell>
        </row>
        <row r="219">
          <cell r="I219">
            <v>19</v>
          </cell>
          <cell r="J219">
            <v>257</v>
          </cell>
        </row>
        <row r="220">
          <cell r="I220">
            <v>4</v>
          </cell>
          <cell r="J220">
            <v>104</v>
          </cell>
        </row>
        <row r="221">
          <cell r="I221">
            <v>48</v>
          </cell>
          <cell r="J221">
            <v>1115.99</v>
          </cell>
        </row>
        <row r="222">
          <cell r="I222">
            <v>39</v>
          </cell>
          <cell r="J222">
            <v>1823</v>
          </cell>
        </row>
        <row r="223">
          <cell r="I223">
            <v>43</v>
          </cell>
          <cell r="J223">
            <v>2378.5</v>
          </cell>
        </row>
        <row r="224">
          <cell r="I224">
            <v>2</v>
          </cell>
          <cell r="J224">
            <v>90</v>
          </cell>
        </row>
        <row r="225">
          <cell r="I225">
            <v>1</v>
          </cell>
          <cell r="J225">
            <v>300</v>
          </cell>
        </row>
        <row r="226">
          <cell r="I226">
            <v>4</v>
          </cell>
          <cell r="J226">
            <v>150</v>
          </cell>
        </row>
        <row r="227">
          <cell r="I227">
            <v>81</v>
          </cell>
          <cell r="J227">
            <v>2017</v>
          </cell>
        </row>
        <row r="228">
          <cell r="I228">
            <v>13</v>
          </cell>
          <cell r="J228">
            <v>280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ickFactsSummary"/>
      <sheetName val="FiveYearComparison"/>
      <sheetName val="data-revenue"/>
      <sheetName val="data-expenditure"/>
      <sheetName val="data-outputmeasures"/>
      <sheetName val="data-usersatisfaction"/>
      <sheetName val="systems-revenue"/>
      <sheetName val="systems-expenditures"/>
      <sheetName val="systems-data"/>
      <sheetName val="ListofBoards"/>
    </sheetNames>
    <sheetDataSet>
      <sheetData sheetId="2">
        <row r="2">
          <cell r="B2">
            <v>1042892</v>
          </cell>
          <cell r="E2">
            <v>32948461</v>
          </cell>
          <cell r="F2">
            <v>4123575</v>
          </cell>
          <cell r="G2">
            <v>0</v>
          </cell>
          <cell r="H2">
            <v>4758690</v>
          </cell>
        </row>
        <row r="3">
          <cell r="B3">
            <v>752412</v>
          </cell>
          <cell r="E3">
            <v>31609000</v>
          </cell>
          <cell r="F3">
            <v>3301157</v>
          </cell>
          <cell r="G3">
            <v>5351878</v>
          </cell>
          <cell r="H3">
            <v>2790793</v>
          </cell>
        </row>
        <row r="4">
          <cell r="B4">
            <v>88131</v>
          </cell>
          <cell r="E4">
            <v>2366015</v>
          </cell>
          <cell r="F4">
            <v>333925</v>
          </cell>
          <cell r="G4">
            <v>34549</v>
          </cell>
          <cell r="H4">
            <v>358504</v>
          </cell>
        </row>
        <row r="5">
          <cell r="B5">
            <v>87816</v>
          </cell>
          <cell r="E5">
            <v>2218719</v>
          </cell>
          <cell r="F5">
            <v>359262</v>
          </cell>
          <cell r="G5">
            <v>488793</v>
          </cell>
          <cell r="H5">
            <v>354958</v>
          </cell>
        </row>
        <row r="6">
          <cell r="B6">
            <v>85521</v>
          </cell>
          <cell r="E6">
            <v>5110471</v>
          </cell>
          <cell r="F6">
            <v>364195</v>
          </cell>
          <cell r="G6">
            <v>121698</v>
          </cell>
          <cell r="H6">
            <v>450630</v>
          </cell>
        </row>
        <row r="7">
          <cell r="B7">
            <v>83960</v>
          </cell>
          <cell r="E7">
            <v>3329602</v>
          </cell>
          <cell r="F7">
            <v>351197</v>
          </cell>
          <cell r="G7">
            <v>315055</v>
          </cell>
          <cell r="H7">
            <v>207817</v>
          </cell>
        </row>
        <row r="8">
          <cell r="B8">
            <v>60426</v>
          </cell>
          <cell r="E8">
            <v>1557878</v>
          </cell>
          <cell r="F8">
            <v>255446</v>
          </cell>
          <cell r="G8">
            <v>273666</v>
          </cell>
          <cell r="H8">
            <v>95821</v>
          </cell>
        </row>
        <row r="9">
          <cell r="B9">
            <v>58501</v>
          </cell>
          <cell r="E9">
            <v>2412600</v>
          </cell>
          <cell r="F9">
            <v>256570</v>
          </cell>
          <cell r="G9">
            <v>61756</v>
          </cell>
          <cell r="H9">
            <v>367169</v>
          </cell>
        </row>
        <row r="10">
          <cell r="B10">
            <v>50227</v>
          </cell>
          <cell r="E10">
            <v>1009012</v>
          </cell>
          <cell r="F10">
            <v>206467</v>
          </cell>
          <cell r="G10">
            <v>339327</v>
          </cell>
          <cell r="H10">
            <v>268386</v>
          </cell>
        </row>
        <row r="11">
          <cell r="B11">
            <v>34116</v>
          </cell>
          <cell r="E11">
            <v>617591</v>
          </cell>
          <cell r="F11">
            <v>116126</v>
          </cell>
          <cell r="G11">
            <v>80827</v>
          </cell>
          <cell r="H11">
            <v>118384</v>
          </cell>
        </row>
        <row r="12">
          <cell r="B12">
            <v>29679</v>
          </cell>
          <cell r="E12">
            <v>244852</v>
          </cell>
          <cell r="F12">
            <v>137323</v>
          </cell>
          <cell r="G12">
            <v>0</v>
          </cell>
          <cell r="H12">
            <v>0</v>
          </cell>
        </row>
        <row r="13">
          <cell r="B13">
            <v>20529</v>
          </cell>
          <cell r="E13">
            <v>572910</v>
          </cell>
          <cell r="F13">
            <v>72053</v>
          </cell>
          <cell r="G13">
            <v>58167</v>
          </cell>
          <cell r="H13">
            <v>47433</v>
          </cell>
        </row>
        <row r="14">
          <cell r="B14">
            <v>19996</v>
          </cell>
          <cell r="E14">
            <v>562691</v>
          </cell>
          <cell r="F14">
            <v>55039</v>
          </cell>
          <cell r="G14">
            <v>35851</v>
          </cell>
          <cell r="H14">
            <v>146268</v>
          </cell>
        </row>
        <row r="15">
          <cell r="B15">
            <v>19496</v>
          </cell>
          <cell r="E15">
            <v>443000</v>
          </cell>
          <cell r="F15">
            <v>83957</v>
          </cell>
          <cell r="G15">
            <v>173855</v>
          </cell>
          <cell r="H15">
            <v>133114</v>
          </cell>
        </row>
        <row r="16">
          <cell r="B16">
            <v>17989</v>
          </cell>
          <cell r="E16">
            <v>398383</v>
          </cell>
          <cell r="F16">
            <v>72087</v>
          </cell>
          <cell r="G16">
            <v>0</v>
          </cell>
          <cell r="H16">
            <v>0</v>
          </cell>
        </row>
        <row r="17">
          <cell r="B17">
            <v>16793</v>
          </cell>
          <cell r="E17">
            <v>471500</v>
          </cell>
          <cell r="F17">
            <v>67999</v>
          </cell>
          <cell r="G17">
            <v>6444</v>
          </cell>
          <cell r="H17">
            <v>61402</v>
          </cell>
        </row>
        <row r="18">
          <cell r="B18">
            <v>16786</v>
          </cell>
          <cell r="E18">
            <v>610510</v>
          </cell>
          <cell r="F18">
            <v>71439</v>
          </cell>
          <cell r="G18">
            <v>178005</v>
          </cell>
          <cell r="H18">
            <v>30580</v>
          </cell>
        </row>
        <row r="19">
          <cell r="B19">
            <v>16543</v>
          </cell>
          <cell r="E19">
            <v>403000</v>
          </cell>
          <cell r="F19">
            <v>72997</v>
          </cell>
          <cell r="G19">
            <v>76317.54000000001</v>
          </cell>
          <cell r="H19">
            <v>85316</v>
          </cell>
        </row>
        <row r="20">
          <cell r="B20">
            <v>14653</v>
          </cell>
          <cell r="E20">
            <v>321639</v>
          </cell>
          <cell r="F20">
            <v>58432</v>
          </cell>
          <cell r="G20">
            <v>132364</v>
          </cell>
          <cell r="H20">
            <v>45802</v>
          </cell>
        </row>
        <row r="21">
          <cell r="B21">
            <v>13581</v>
          </cell>
          <cell r="E21">
            <v>162798</v>
          </cell>
          <cell r="F21">
            <v>53781</v>
          </cell>
          <cell r="G21">
            <v>67697</v>
          </cell>
          <cell r="H21">
            <v>53402</v>
          </cell>
        </row>
        <row r="22">
          <cell r="B22">
            <v>12860</v>
          </cell>
          <cell r="E22">
            <v>316064</v>
          </cell>
          <cell r="F22">
            <v>53743</v>
          </cell>
          <cell r="G22">
            <v>1828</v>
          </cell>
          <cell r="H22">
            <v>28683</v>
          </cell>
        </row>
        <row r="23">
          <cell r="B23">
            <v>12730</v>
          </cell>
          <cell r="E23">
            <v>220604</v>
          </cell>
          <cell r="F23">
            <v>57779</v>
          </cell>
          <cell r="G23">
            <v>0</v>
          </cell>
          <cell r="H23">
            <v>0</v>
          </cell>
        </row>
        <row r="24">
          <cell r="B24">
            <v>12589</v>
          </cell>
          <cell r="E24">
            <v>123656.76</v>
          </cell>
          <cell r="F24">
            <v>37908</v>
          </cell>
          <cell r="G24">
            <v>56796.64</v>
          </cell>
          <cell r="H24">
            <v>49009.24</v>
          </cell>
        </row>
        <row r="25">
          <cell r="B25">
            <v>12363</v>
          </cell>
          <cell r="E25">
            <v>268334.8</v>
          </cell>
          <cell r="F25">
            <v>49234</v>
          </cell>
          <cell r="G25">
            <v>154916</v>
          </cell>
          <cell r="H25">
            <v>69495</v>
          </cell>
        </row>
        <row r="26">
          <cell r="B26">
            <v>12039</v>
          </cell>
          <cell r="E26">
            <v>453389</v>
          </cell>
          <cell r="F26">
            <v>53086</v>
          </cell>
          <cell r="G26">
            <v>81085</v>
          </cell>
          <cell r="H26">
            <v>65815</v>
          </cell>
        </row>
        <row r="27">
          <cell r="B27">
            <v>11874</v>
          </cell>
          <cell r="E27">
            <v>170049</v>
          </cell>
          <cell r="F27">
            <v>54103</v>
          </cell>
          <cell r="G27">
            <v>802</v>
          </cell>
          <cell r="H27">
            <v>87944</v>
          </cell>
        </row>
        <row r="28">
          <cell r="B28">
            <v>11673</v>
          </cell>
          <cell r="E28">
            <v>425243</v>
          </cell>
          <cell r="F28">
            <v>51851</v>
          </cell>
          <cell r="G28">
            <v>36941</v>
          </cell>
          <cell r="H28">
            <v>32209</v>
          </cell>
        </row>
        <row r="29">
          <cell r="B29">
            <v>11562</v>
          </cell>
          <cell r="E29">
            <v>196550</v>
          </cell>
          <cell r="F29">
            <v>46547</v>
          </cell>
          <cell r="G29">
            <v>18258</v>
          </cell>
          <cell r="H29">
            <v>86199</v>
          </cell>
        </row>
        <row r="30">
          <cell r="B30">
            <v>11335</v>
          </cell>
          <cell r="E30">
            <v>151985</v>
          </cell>
          <cell r="F30">
            <v>45411</v>
          </cell>
          <cell r="G30">
            <v>50017</v>
          </cell>
          <cell r="H30">
            <v>27974</v>
          </cell>
        </row>
        <row r="31">
          <cell r="B31">
            <v>11115</v>
          </cell>
          <cell r="E31">
            <v>253530</v>
          </cell>
          <cell r="F31">
            <v>40482</v>
          </cell>
          <cell r="G31">
            <v>46522</v>
          </cell>
          <cell r="H31">
            <v>45092</v>
          </cell>
        </row>
        <row r="32">
          <cell r="B32">
            <v>11059</v>
          </cell>
          <cell r="E32">
            <v>131325</v>
          </cell>
          <cell r="F32">
            <v>49401</v>
          </cell>
          <cell r="G32">
            <v>19625.190000000002</v>
          </cell>
          <cell r="H32">
            <v>27923.95</v>
          </cell>
        </row>
        <row r="33">
          <cell r="B33">
            <v>10820</v>
          </cell>
          <cell r="E33">
            <v>496280</v>
          </cell>
          <cell r="F33">
            <v>38869</v>
          </cell>
          <cell r="G33">
            <v>11836</v>
          </cell>
          <cell r="H33">
            <v>18046</v>
          </cell>
        </row>
        <row r="34">
          <cell r="B34">
            <v>10716</v>
          </cell>
          <cell r="E34">
            <v>296692.55</v>
          </cell>
          <cell r="F34">
            <v>44849</v>
          </cell>
          <cell r="G34">
            <v>39274</v>
          </cell>
          <cell r="H34">
            <v>310420</v>
          </cell>
        </row>
        <row r="35">
          <cell r="B35">
            <v>10535</v>
          </cell>
          <cell r="E35">
            <v>45881.55</v>
          </cell>
          <cell r="F35">
            <v>49882</v>
          </cell>
          <cell r="G35">
            <v>0</v>
          </cell>
          <cell r="H35">
            <v>0</v>
          </cell>
        </row>
        <row r="36">
          <cell r="B36">
            <v>10220</v>
          </cell>
          <cell r="E36">
            <v>38387</v>
          </cell>
          <cell r="F36">
            <v>41387</v>
          </cell>
          <cell r="G36">
            <v>28518</v>
          </cell>
          <cell r="H36">
            <v>49.53</v>
          </cell>
        </row>
        <row r="37">
          <cell r="B37">
            <v>10054</v>
          </cell>
          <cell r="E37">
            <v>113108</v>
          </cell>
          <cell r="F37">
            <v>46818</v>
          </cell>
          <cell r="G37">
            <v>76861</v>
          </cell>
          <cell r="H37">
            <v>41052</v>
          </cell>
        </row>
        <row r="38">
          <cell r="B38">
            <v>10045</v>
          </cell>
          <cell r="E38">
            <v>294311.29</v>
          </cell>
          <cell r="F38">
            <v>46389</v>
          </cell>
          <cell r="G38">
            <v>19471</v>
          </cell>
          <cell r="H38">
            <v>11322</v>
          </cell>
        </row>
        <row r="39">
          <cell r="B39">
            <v>10002</v>
          </cell>
          <cell r="E39">
            <v>155692</v>
          </cell>
          <cell r="F39">
            <v>45557</v>
          </cell>
          <cell r="G39">
            <v>0</v>
          </cell>
          <cell r="H39">
            <v>16.18</v>
          </cell>
        </row>
        <row r="40">
          <cell r="B40">
            <v>9851</v>
          </cell>
          <cell r="E40">
            <v>182816</v>
          </cell>
          <cell r="F40">
            <v>43498</v>
          </cell>
          <cell r="G40">
            <v>2052</v>
          </cell>
          <cell r="H40">
            <v>78882</v>
          </cell>
        </row>
        <row r="41">
          <cell r="B41">
            <v>9769</v>
          </cell>
          <cell r="E41">
            <v>395723</v>
          </cell>
          <cell r="F41">
            <v>43347</v>
          </cell>
          <cell r="G41">
            <v>24415</v>
          </cell>
          <cell r="H41">
            <v>36587</v>
          </cell>
        </row>
        <row r="42">
          <cell r="B42">
            <v>9202</v>
          </cell>
          <cell r="E42">
            <v>131490.46000000002</v>
          </cell>
          <cell r="F42">
            <v>40525</v>
          </cell>
          <cell r="G42">
            <v>30809.67</v>
          </cell>
          <cell r="H42">
            <v>10832.39</v>
          </cell>
        </row>
        <row r="43">
          <cell r="B43">
            <v>9123</v>
          </cell>
          <cell r="E43">
            <v>182460</v>
          </cell>
          <cell r="F43">
            <v>37650</v>
          </cell>
          <cell r="G43">
            <v>17660.23</v>
          </cell>
          <cell r="H43">
            <v>46988.770000000004</v>
          </cell>
        </row>
        <row r="44">
          <cell r="B44">
            <v>9047</v>
          </cell>
          <cell r="E44">
            <v>117611</v>
          </cell>
          <cell r="F44">
            <v>39032</v>
          </cell>
          <cell r="G44">
            <v>0</v>
          </cell>
          <cell r="H44">
            <v>0</v>
          </cell>
        </row>
        <row r="45">
          <cell r="B45">
            <v>8721</v>
          </cell>
          <cell r="E45">
            <v>349800</v>
          </cell>
          <cell r="F45">
            <v>44938</v>
          </cell>
          <cell r="G45">
            <v>11739</v>
          </cell>
          <cell r="H45">
            <v>42742</v>
          </cell>
        </row>
        <row r="46">
          <cell r="B46">
            <v>8365</v>
          </cell>
          <cell r="E46">
            <v>186715</v>
          </cell>
          <cell r="F46">
            <v>38886</v>
          </cell>
          <cell r="G46">
            <v>82480</v>
          </cell>
          <cell r="H46">
            <v>32155</v>
          </cell>
        </row>
        <row r="47">
          <cell r="B47">
            <v>7932</v>
          </cell>
          <cell r="E47">
            <v>114144</v>
          </cell>
          <cell r="F47">
            <v>112906</v>
          </cell>
          <cell r="G47">
            <v>84742</v>
          </cell>
          <cell r="H47">
            <v>71409</v>
          </cell>
        </row>
        <row r="48">
          <cell r="B48">
            <v>7821</v>
          </cell>
          <cell r="E48">
            <v>170331</v>
          </cell>
          <cell r="F48">
            <v>35909</v>
          </cell>
          <cell r="G48">
            <v>28063</v>
          </cell>
          <cell r="H48">
            <v>34092</v>
          </cell>
        </row>
        <row r="49">
          <cell r="B49">
            <v>7691</v>
          </cell>
          <cell r="E49">
            <v>48913</v>
          </cell>
          <cell r="F49">
            <v>33922</v>
          </cell>
          <cell r="G49">
            <v>14583</v>
          </cell>
          <cell r="H49">
            <v>37122</v>
          </cell>
        </row>
        <row r="50">
          <cell r="B50">
            <v>7592</v>
          </cell>
          <cell r="E50">
            <v>85125</v>
          </cell>
          <cell r="F50">
            <v>35265</v>
          </cell>
          <cell r="G50">
            <v>0</v>
          </cell>
          <cell r="H50">
            <v>0</v>
          </cell>
        </row>
        <row r="51">
          <cell r="B51">
            <v>7248</v>
          </cell>
          <cell r="E51">
            <v>153400</v>
          </cell>
          <cell r="F51">
            <v>31756</v>
          </cell>
          <cell r="G51">
            <v>60957.19</v>
          </cell>
          <cell r="H51">
            <v>72271.47</v>
          </cell>
        </row>
        <row r="52">
          <cell r="B52">
            <v>7240</v>
          </cell>
          <cell r="E52">
            <v>126381.75</v>
          </cell>
          <cell r="F52">
            <v>33408</v>
          </cell>
          <cell r="G52">
            <v>13994.22</v>
          </cell>
          <cell r="H52">
            <v>22121.27</v>
          </cell>
        </row>
        <row r="53">
          <cell r="B53">
            <v>7231</v>
          </cell>
          <cell r="E53">
            <v>142073.98</v>
          </cell>
          <cell r="F53">
            <v>31245</v>
          </cell>
          <cell r="G53">
            <v>84829.19</v>
          </cell>
          <cell r="H53">
            <v>23866.309999999998</v>
          </cell>
        </row>
        <row r="54">
          <cell r="B54">
            <v>7228</v>
          </cell>
          <cell r="E54">
            <v>94474</v>
          </cell>
          <cell r="F54">
            <v>31057</v>
          </cell>
          <cell r="G54">
            <v>46142</v>
          </cell>
          <cell r="H54">
            <v>31897</v>
          </cell>
        </row>
        <row r="55">
          <cell r="B55">
            <v>7040</v>
          </cell>
          <cell r="E55">
            <v>167064.7</v>
          </cell>
          <cell r="F55">
            <v>32580</v>
          </cell>
          <cell r="G55">
            <v>0</v>
          </cell>
          <cell r="H55">
            <v>1790.28</v>
          </cell>
        </row>
        <row r="56">
          <cell r="B56">
            <v>6893</v>
          </cell>
          <cell r="E56">
            <v>167812</v>
          </cell>
          <cell r="F56">
            <v>29641</v>
          </cell>
          <cell r="G56">
            <v>168409</v>
          </cell>
          <cell r="H56">
            <v>24935</v>
          </cell>
        </row>
        <row r="57">
          <cell r="B57">
            <v>6862</v>
          </cell>
          <cell r="E57">
            <v>64769.32</v>
          </cell>
          <cell r="F57">
            <v>33618</v>
          </cell>
          <cell r="G57">
            <v>0</v>
          </cell>
          <cell r="H57">
            <v>14.92</v>
          </cell>
        </row>
        <row r="58">
          <cell r="B58">
            <v>6714</v>
          </cell>
          <cell r="E58">
            <v>31378.8</v>
          </cell>
          <cell r="F58">
            <v>28791</v>
          </cell>
          <cell r="G58">
            <v>0</v>
          </cell>
          <cell r="H58">
            <v>0</v>
          </cell>
        </row>
        <row r="59">
          <cell r="B59">
            <v>6576</v>
          </cell>
          <cell r="E59">
            <v>51800</v>
          </cell>
          <cell r="F59">
            <v>30156</v>
          </cell>
          <cell r="G59">
            <v>36222</v>
          </cell>
          <cell r="H59">
            <v>24749</v>
          </cell>
        </row>
        <row r="60">
          <cell r="B60">
            <v>6361</v>
          </cell>
          <cell r="E60">
            <v>303528</v>
          </cell>
          <cell r="F60">
            <v>29148</v>
          </cell>
          <cell r="G60">
            <v>31930</v>
          </cell>
          <cell r="H60">
            <v>18696.96</v>
          </cell>
        </row>
        <row r="61">
          <cell r="B61">
            <v>6315</v>
          </cell>
          <cell r="E61">
            <v>94850</v>
          </cell>
          <cell r="F61">
            <v>29770</v>
          </cell>
          <cell r="G61">
            <v>26370</v>
          </cell>
          <cell r="H61">
            <v>25643</v>
          </cell>
        </row>
        <row r="62">
          <cell r="B62">
            <v>6177</v>
          </cell>
          <cell r="E62">
            <v>119949</v>
          </cell>
          <cell r="F62">
            <v>29186</v>
          </cell>
          <cell r="G62">
            <v>50598</v>
          </cell>
          <cell r="H62">
            <v>15305</v>
          </cell>
        </row>
        <row r="63">
          <cell r="B63">
            <v>5925</v>
          </cell>
          <cell r="E63">
            <v>54041.91</v>
          </cell>
          <cell r="F63">
            <v>29362</v>
          </cell>
          <cell r="G63">
            <v>19000</v>
          </cell>
          <cell r="H63">
            <v>434.52</v>
          </cell>
        </row>
        <row r="64">
          <cell r="B64">
            <v>5896</v>
          </cell>
          <cell r="E64">
            <v>88455</v>
          </cell>
          <cell r="F64">
            <v>28294</v>
          </cell>
          <cell r="G64">
            <v>214365</v>
          </cell>
          <cell r="H64">
            <v>48532</v>
          </cell>
        </row>
        <row r="65">
          <cell r="B65">
            <v>5775</v>
          </cell>
          <cell r="E65">
            <v>115660.53</v>
          </cell>
          <cell r="F65">
            <v>26016</v>
          </cell>
          <cell r="G65">
            <v>73564.17</v>
          </cell>
          <cell r="H65">
            <v>30609.789999999997</v>
          </cell>
        </row>
        <row r="66">
          <cell r="B66">
            <v>5749</v>
          </cell>
          <cell r="E66">
            <v>56583</v>
          </cell>
          <cell r="F66">
            <v>29864</v>
          </cell>
          <cell r="G66">
            <v>13588</v>
          </cell>
          <cell r="H66">
            <v>9588</v>
          </cell>
        </row>
        <row r="67">
          <cell r="B67">
            <v>5520</v>
          </cell>
          <cell r="E67">
            <v>309427</v>
          </cell>
          <cell r="F67">
            <v>26063</v>
          </cell>
          <cell r="G67">
            <v>10776</v>
          </cell>
          <cell r="H67">
            <v>28280</v>
          </cell>
        </row>
        <row r="68">
          <cell r="B68">
            <v>5441</v>
          </cell>
          <cell r="E68">
            <v>112248.75</v>
          </cell>
          <cell r="F68">
            <v>25068</v>
          </cell>
          <cell r="G68">
            <v>48205.520000000004</v>
          </cell>
          <cell r="H68">
            <v>40866.10999999999</v>
          </cell>
        </row>
        <row r="69">
          <cell r="B69">
            <v>5153</v>
          </cell>
          <cell r="E69">
            <v>87636</v>
          </cell>
          <cell r="F69">
            <v>23261</v>
          </cell>
          <cell r="G69">
            <v>49271</v>
          </cell>
          <cell r="H69">
            <v>19957</v>
          </cell>
        </row>
        <row r="70">
          <cell r="B70">
            <v>5096</v>
          </cell>
          <cell r="E70">
            <v>117150</v>
          </cell>
          <cell r="F70">
            <v>21756</v>
          </cell>
          <cell r="G70">
            <v>83516.42</v>
          </cell>
          <cell r="H70">
            <v>13852.35</v>
          </cell>
        </row>
        <row r="71">
          <cell r="B71">
            <v>4843</v>
          </cell>
          <cell r="E71">
            <v>269698.87</v>
          </cell>
          <cell r="F71">
            <v>20760</v>
          </cell>
          <cell r="G71">
            <v>6873</v>
          </cell>
          <cell r="H71">
            <v>24229</v>
          </cell>
        </row>
        <row r="72">
          <cell r="B72">
            <v>4745</v>
          </cell>
          <cell r="E72">
            <v>134156.53</v>
          </cell>
          <cell r="F72">
            <v>21352</v>
          </cell>
          <cell r="G72">
            <v>3092.1</v>
          </cell>
          <cell r="H72">
            <v>28487.290000000005</v>
          </cell>
        </row>
        <row r="73">
          <cell r="B73">
            <v>4599</v>
          </cell>
          <cell r="E73">
            <v>119412.74</v>
          </cell>
          <cell r="F73">
            <v>18868</v>
          </cell>
          <cell r="G73">
            <v>45784.31</v>
          </cell>
          <cell r="H73">
            <v>18734.95</v>
          </cell>
        </row>
        <row r="74">
          <cell r="B74">
            <v>4472</v>
          </cell>
          <cell r="E74">
            <v>116436</v>
          </cell>
          <cell r="F74">
            <v>21026</v>
          </cell>
          <cell r="G74">
            <v>22065</v>
          </cell>
          <cell r="H74">
            <v>25850</v>
          </cell>
        </row>
        <row r="75">
          <cell r="B75">
            <v>4158</v>
          </cell>
          <cell r="E75">
            <v>120210</v>
          </cell>
          <cell r="F75">
            <v>18379</v>
          </cell>
          <cell r="G75">
            <v>0</v>
          </cell>
          <cell r="H75">
            <v>17417.309999999998</v>
          </cell>
        </row>
        <row r="76">
          <cell r="B76">
            <v>4008</v>
          </cell>
          <cell r="E76">
            <v>100662</v>
          </cell>
          <cell r="F76">
            <v>17667</v>
          </cell>
          <cell r="G76">
            <v>14441.73</v>
          </cell>
          <cell r="H76">
            <v>15513.43</v>
          </cell>
        </row>
        <row r="77">
          <cell r="B77">
            <v>3925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3887</v>
          </cell>
          <cell r="E78">
            <v>117000</v>
          </cell>
          <cell r="F78">
            <v>16512</v>
          </cell>
          <cell r="G78">
            <v>16760</v>
          </cell>
          <cell r="H78">
            <v>23804</v>
          </cell>
        </row>
        <row r="79">
          <cell r="B79">
            <v>3830</v>
          </cell>
          <cell r="E79">
            <v>55700</v>
          </cell>
          <cell r="F79">
            <v>18208</v>
          </cell>
          <cell r="G79">
            <v>0</v>
          </cell>
          <cell r="H79">
            <v>59.94</v>
          </cell>
        </row>
        <row r="80">
          <cell r="B80">
            <v>3811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B81">
            <v>3783</v>
          </cell>
          <cell r="E81">
            <v>59828</v>
          </cell>
          <cell r="F81">
            <v>18422</v>
          </cell>
          <cell r="G81">
            <v>12143.32</v>
          </cell>
          <cell r="H81">
            <v>3250.2</v>
          </cell>
        </row>
        <row r="82">
          <cell r="B82">
            <v>3700</v>
          </cell>
          <cell r="E82">
            <v>123081.5</v>
          </cell>
          <cell r="F82">
            <v>17538</v>
          </cell>
          <cell r="G82">
            <v>28724.96</v>
          </cell>
          <cell r="H82">
            <v>38939.030000000006</v>
          </cell>
        </row>
        <row r="83">
          <cell r="B83">
            <v>3578</v>
          </cell>
          <cell r="E83">
            <v>158797</v>
          </cell>
          <cell r="F83">
            <v>16908</v>
          </cell>
          <cell r="G83">
            <v>23663</v>
          </cell>
          <cell r="H83">
            <v>30244</v>
          </cell>
        </row>
        <row r="84">
          <cell r="B84">
            <v>3572</v>
          </cell>
          <cell r="E84">
            <v>44501.59</v>
          </cell>
          <cell r="F84">
            <v>15728</v>
          </cell>
          <cell r="G84">
            <v>20597.739999999998</v>
          </cell>
          <cell r="H84">
            <v>17969.07</v>
          </cell>
        </row>
        <row r="85">
          <cell r="B85">
            <v>3322</v>
          </cell>
          <cell r="E85">
            <v>77929</v>
          </cell>
          <cell r="F85">
            <v>17247</v>
          </cell>
          <cell r="G85">
            <v>36406.14</v>
          </cell>
          <cell r="H85">
            <v>20709.82</v>
          </cell>
        </row>
        <row r="86">
          <cell r="B86">
            <v>3259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B87">
            <v>3072</v>
          </cell>
          <cell r="E87">
            <v>157558</v>
          </cell>
          <cell r="F87">
            <v>14827</v>
          </cell>
          <cell r="G87">
            <v>19144</v>
          </cell>
          <cell r="H87">
            <v>23761</v>
          </cell>
        </row>
        <row r="88">
          <cell r="B88">
            <v>3042</v>
          </cell>
          <cell r="E88">
            <v>41920.45</v>
          </cell>
          <cell r="F88">
            <v>15385</v>
          </cell>
          <cell r="G88">
            <v>52162.2</v>
          </cell>
          <cell r="H88">
            <v>3338.0300000000007</v>
          </cell>
        </row>
        <row r="89">
          <cell r="B89">
            <v>2848</v>
          </cell>
          <cell r="E89">
            <v>19690</v>
          </cell>
          <cell r="F89">
            <v>13712</v>
          </cell>
          <cell r="G89">
            <v>14657</v>
          </cell>
          <cell r="H89">
            <v>5023</v>
          </cell>
        </row>
        <row r="90">
          <cell r="B90">
            <v>2847</v>
          </cell>
          <cell r="E90">
            <v>59842</v>
          </cell>
          <cell r="F90">
            <v>14810</v>
          </cell>
          <cell r="G90">
            <v>26837</v>
          </cell>
          <cell r="H90">
            <v>23701</v>
          </cell>
        </row>
        <row r="91">
          <cell r="B91">
            <v>2836</v>
          </cell>
          <cell r="E91">
            <v>125787</v>
          </cell>
          <cell r="F91">
            <v>14098</v>
          </cell>
          <cell r="G91">
            <v>102572</v>
          </cell>
          <cell r="H91">
            <v>30585</v>
          </cell>
        </row>
        <row r="92">
          <cell r="B92">
            <v>2734</v>
          </cell>
          <cell r="E92">
            <v>33462</v>
          </cell>
          <cell r="F92">
            <v>12360</v>
          </cell>
          <cell r="G92">
            <v>88840</v>
          </cell>
          <cell r="H92">
            <v>11364</v>
          </cell>
        </row>
        <row r="93">
          <cell r="B93">
            <v>2656</v>
          </cell>
          <cell r="E93">
            <v>39857.13</v>
          </cell>
          <cell r="F93">
            <v>12729</v>
          </cell>
          <cell r="G93">
            <v>18066.48</v>
          </cell>
          <cell r="H93">
            <v>5537.52</v>
          </cell>
        </row>
        <row r="94">
          <cell r="B94">
            <v>2648</v>
          </cell>
          <cell r="E94">
            <v>50000</v>
          </cell>
          <cell r="F94">
            <v>13167</v>
          </cell>
          <cell r="G94">
            <v>34597</v>
          </cell>
          <cell r="H94">
            <v>13064</v>
          </cell>
        </row>
        <row r="95">
          <cell r="B95">
            <v>2547</v>
          </cell>
          <cell r="E95">
            <v>13000</v>
          </cell>
          <cell r="F95">
            <v>13304</v>
          </cell>
          <cell r="G95">
            <v>5508.1900000000005</v>
          </cell>
          <cell r="H95">
            <v>1059.46</v>
          </cell>
        </row>
        <row r="96">
          <cell r="B96">
            <v>2537</v>
          </cell>
          <cell r="E96">
            <v>64303</v>
          </cell>
          <cell r="F96">
            <v>12446</v>
          </cell>
          <cell r="G96">
            <v>22263.83</v>
          </cell>
          <cell r="H96">
            <v>22783.839999999997</v>
          </cell>
        </row>
        <row r="97">
          <cell r="B97">
            <v>2518</v>
          </cell>
          <cell r="E97">
            <v>65731</v>
          </cell>
          <cell r="F97">
            <v>11725</v>
          </cell>
          <cell r="G97">
            <v>35506</v>
          </cell>
          <cell r="H97">
            <v>33564</v>
          </cell>
        </row>
        <row r="98">
          <cell r="B98">
            <v>2496</v>
          </cell>
          <cell r="E98">
            <v>58675</v>
          </cell>
          <cell r="F98">
            <v>11266</v>
          </cell>
          <cell r="G98">
            <v>46272</v>
          </cell>
          <cell r="H98">
            <v>27368</v>
          </cell>
        </row>
        <row r="99">
          <cell r="B99">
            <v>2278</v>
          </cell>
          <cell r="E99">
            <v>50395</v>
          </cell>
          <cell r="F99">
            <v>12026</v>
          </cell>
          <cell r="G99">
            <v>498.36</v>
          </cell>
          <cell r="H99">
            <v>6605.79</v>
          </cell>
        </row>
        <row r="100">
          <cell r="B100">
            <v>2264</v>
          </cell>
          <cell r="E100">
            <v>40000</v>
          </cell>
          <cell r="F100">
            <v>11335</v>
          </cell>
          <cell r="G100">
            <v>33663</v>
          </cell>
          <cell r="H100">
            <v>11764.739999999998</v>
          </cell>
        </row>
        <row r="101">
          <cell r="B101">
            <v>2255</v>
          </cell>
          <cell r="E101">
            <v>80858.99</v>
          </cell>
          <cell r="F101">
            <v>10297</v>
          </cell>
          <cell r="G101">
            <v>41809.64</v>
          </cell>
          <cell r="H101">
            <v>10352.15</v>
          </cell>
        </row>
        <row r="102">
          <cell r="B102">
            <v>2254</v>
          </cell>
          <cell r="E102">
            <v>22056</v>
          </cell>
          <cell r="F102">
            <v>10550</v>
          </cell>
          <cell r="G102">
            <v>16280</v>
          </cell>
          <cell r="H102">
            <v>18373</v>
          </cell>
        </row>
        <row r="103">
          <cell r="B103">
            <v>2192</v>
          </cell>
          <cell r="E103">
            <v>38284</v>
          </cell>
          <cell r="F103">
            <v>11318</v>
          </cell>
          <cell r="G103">
            <v>25348</v>
          </cell>
          <cell r="H103">
            <v>15120</v>
          </cell>
        </row>
        <row r="104">
          <cell r="B104">
            <v>2125</v>
          </cell>
          <cell r="E104">
            <v>54831.76</v>
          </cell>
          <cell r="F104">
            <v>11116</v>
          </cell>
          <cell r="G104">
            <v>53194</v>
          </cell>
          <cell r="H104">
            <v>11718</v>
          </cell>
        </row>
        <row r="105">
          <cell r="B105">
            <v>2114</v>
          </cell>
          <cell r="E105">
            <v>39953</v>
          </cell>
          <cell r="F105">
            <v>9508</v>
          </cell>
          <cell r="G105">
            <v>21891</v>
          </cell>
          <cell r="H105">
            <v>11151</v>
          </cell>
        </row>
        <row r="106">
          <cell r="B106">
            <v>2078</v>
          </cell>
          <cell r="E106">
            <v>9531</v>
          </cell>
          <cell r="F106">
            <v>10915</v>
          </cell>
          <cell r="G106">
            <v>7422</v>
          </cell>
          <cell r="H106">
            <v>7638</v>
          </cell>
        </row>
        <row r="107">
          <cell r="B107">
            <v>2055</v>
          </cell>
          <cell r="E107">
            <v>40358</v>
          </cell>
          <cell r="F107">
            <v>9898</v>
          </cell>
          <cell r="G107">
            <v>18185.809999999998</v>
          </cell>
          <cell r="H107">
            <v>14726.75</v>
          </cell>
        </row>
        <row r="108">
          <cell r="B108">
            <v>1992</v>
          </cell>
          <cell r="E108">
            <v>41908</v>
          </cell>
          <cell r="F108">
            <v>10546</v>
          </cell>
          <cell r="G108">
            <v>33666</v>
          </cell>
          <cell r="H108">
            <v>2362</v>
          </cell>
        </row>
        <row r="109">
          <cell r="B109">
            <v>1940</v>
          </cell>
          <cell r="E109">
            <v>44526</v>
          </cell>
          <cell r="F109">
            <v>9559</v>
          </cell>
          <cell r="G109">
            <v>14903.94</v>
          </cell>
          <cell r="H109">
            <v>5204.86</v>
          </cell>
        </row>
        <row r="110">
          <cell r="B110">
            <v>1884</v>
          </cell>
          <cell r="E110">
            <v>32028</v>
          </cell>
          <cell r="F110">
            <v>9962</v>
          </cell>
          <cell r="G110">
            <v>91730</v>
          </cell>
          <cell r="H110">
            <v>22135</v>
          </cell>
        </row>
        <row r="111">
          <cell r="B111">
            <v>1876</v>
          </cell>
          <cell r="E111">
            <v>103351</v>
          </cell>
          <cell r="F111">
            <v>9799</v>
          </cell>
          <cell r="G111">
            <v>13191</v>
          </cell>
          <cell r="H111">
            <v>12147</v>
          </cell>
        </row>
        <row r="112">
          <cell r="B112">
            <v>1868</v>
          </cell>
          <cell r="E112">
            <v>35535.13</v>
          </cell>
          <cell r="F112">
            <v>9310</v>
          </cell>
          <cell r="G112">
            <v>12853.25</v>
          </cell>
          <cell r="H112">
            <v>12573.430000000002</v>
          </cell>
        </row>
        <row r="113">
          <cell r="B113">
            <v>1858</v>
          </cell>
          <cell r="E113">
            <v>36040.770000000004</v>
          </cell>
          <cell r="F113">
            <v>9752</v>
          </cell>
          <cell r="G113">
            <v>10000</v>
          </cell>
          <cell r="H113">
            <v>5600.81</v>
          </cell>
        </row>
        <row r="114">
          <cell r="B114">
            <v>1664</v>
          </cell>
          <cell r="E114">
            <v>4620</v>
          </cell>
          <cell r="F114">
            <v>9259</v>
          </cell>
          <cell r="G114">
            <v>2456</v>
          </cell>
          <cell r="H114">
            <v>3309.86</v>
          </cell>
        </row>
        <row r="115">
          <cell r="B115">
            <v>1610</v>
          </cell>
          <cell r="E115">
            <v>7053</v>
          </cell>
          <cell r="F115">
            <v>9053</v>
          </cell>
          <cell r="G115">
            <v>0</v>
          </cell>
          <cell r="H115">
            <v>594.65</v>
          </cell>
        </row>
        <row r="116">
          <cell r="B116">
            <v>1592</v>
          </cell>
          <cell r="E116">
            <v>22978.62</v>
          </cell>
          <cell r="F116">
            <v>9297</v>
          </cell>
          <cell r="G116">
            <v>42178</v>
          </cell>
          <cell r="H116">
            <v>15195</v>
          </cell>
        </row>
        <row r="117">
          <cell r="B117">
            <v>1534</v>
          </cell>
          <cell r="E117">
            <v>21754.25</v>
          </cell>
          <cell r="F117">
            <v>8572</v>
          </cell>
          <cell r="G117">
            <v>31678.989999999998</v>
          </cell>
          <cell r="H117">
            <v>26600.53</v>
          </cell>
        </row>
        <row r="118">
          <cell r="B118">
            <v>1512</v>
          </cell>
          <cell r="E118">
            <v>33258.630000000005</v>
          </cell>
          <cell r="F118">
            <v>8178</v>
          </cell>
          <cell r="G118">
            <v>9940</v>
          </cell>
          <cell r="H118">
            <v>9504.02</v>
          </cell>
        </row>
        <row r="119">
          <cell r="B119">
            <v>1493</v>
          </cell>
          <cell r="E119">
            <v>52238</v>
          </cell>
          <cell r="F119">
            <v>7547</v>
          </cell>
          <cell r="G119">
            <v>34472</v>
          </cell>
          <cell r="H119">
            <v>17077</v>
          </cell>
        </row>
        <row r="120">
          <cell r="B120">
            <v>1487</v>
          </cell>
          <cell r="E120">
            <v>8178.5</v>
          </cell>
          <cell r="F120">
            <v>8418</v>
          </cell>
          <cell r="G120">
            <v>0</v>
          </cell>
          <cell r="H120">
            <v>0</v>
          </cell>
        </row>
        <row r="121">
          <cell r="B121">
            <v>1474</v>
          </cell>
          <cell r="E121">
            <v>10900</v>
          </cell>
          <cell r="F121">
            <v>8735</v>
          </cell>
          <cell r="G121">
            <v>39383.24</v>
          </cell>
          <cell r="H121">
            <v>11213.14</v>
          </cell>
        </row>
        <row r="122">
          <cell r="B122">
            <v>1443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B123">
            <v>1390</v>
          </cell>
          <cell r="E123">
            <v>9124.9</v>
          </cell>
          <cell r="F123">
            <v>7663</v>
          </cell>
          <cell r="G123">
            <v>22770.27</v>
          </cell>
          <cell r="H123">
            <v>14783.53</v>
          </cell>
        </row>
        <row r="124">
          <cell r="B124">
            <v>1243</v>
          </cell>
          <cell r="E124">
            <v>11808.5</v>
          </cell>
          <cell r="F124">
            <v>7250</v>
          </cell>
          <cell r="G124">
            <v>20053.4</v>
          </cell>
          <cell r="H124">
            <v>15989.09</v>
          </cell>
        </row>
        <row r="125">
          <cell r="B125">
            <v>1232</v>
          </cell>
          <cell r="E125">
            <v>17428</v>
          </cell>
          <cell r="F125">
            <v>7250</v>
          </cell>
          <cell r="G125">
            <v>23968.44</v>
          </cell>
          <cell r="H125">
            <v>9165.09</v>
          </cell>
        </row>
        <row r="126">
          <cell r="B126">
            <v>1215</v>
          </cell>
          <cell r="E126">
            <v>12927.78</v>
          </cell>
          <cell r="F126">
            <v>7250</v>
          </cell>
          <cell r="G126">
            <v>10436</v>
          </cell>
          <cell r="H126">
            <v>2158</v>
          </cell>
        </row>
        <row r="127">
          <cell r="B127">
            <v>1205</v>
          </cell>
          <cell r="E127">
            <v>4534.96</v>
          </cell>
          <cell r="F127">
            <v>7250</v>
          </cell>
          <cell r="G127">
            <v>12641.07</v>
          </cell>
          <cell r="H127">
            <v>5343.71</v>
          </cell>
        </row>
        <row r="128">
          <cell r="B128">
            <v>1148</v>
          </cell>
          <cell r="E128">
            <v>5308</v>
          </cell>
          <cell r="F128">
            <v>6750</v>
          </cell>
          <cell r="G128">
            <v>11176</v>
          </cell>
          <cell r="H128">
            <v>2636</v>
          </cell>
        </row>
        <row r="129">
          <cell r="B129">
            <v>1105</v>
          </cell>
          <cell r="E129">
            <v>5670</v>
          </cell>
          <cell r="F129">
            <v>6750</v>
          </cell>
          <cell r="G129">
            <v>19022</v>
          </cell>
          <cell r="H129">
            <v>2558</v>
          </cell>
        </row>
        <row r="130">
          <cell r="B130">
            <v>1085</v>
          </cell>
          <cell r="E130">
            <v>6000</v>
          </cell>
          <cell r="F130">
            <v>6750</v>
          </cell>
          <cell r="G130">
            <v>23958.76</v>
          </cell>
          <cell r="H130">
            <v>55763.22</v>
          </cell>
        </row>
        <row r="131">
          <cell r="B131">
            <v>1083</v>
          </cell>
          <cell r="E131">
            <v>21064</v>
          </cell>
          <cell r="F131">
            <v>6750</v>
          </cell>
          <cell r="G131">
            <v>9009.33</v>
          </cell>
          <cell r="H131">
            <v>13144.710000000001</v>
          </cell>
        </row>
        <row r="132">
          <cell r="B132">
            <v>1082</v>
          </cell>
          <cell r="E132">
            <v>16756.35</v>
          </cell>
          <cell r="F132">
            <v>6750</v>
          </cell>
          <cell r="G132">
            <v>0</v>
          </cell>
          <cell r="H132">
            <v>3848.25</v>
          </cell>
        </row>
        <row r="133">
          <cell r="B133">
            <v>1069</v>
          </cell>
          <cell r="E133">
            <v>4000</v>
          </cell>
          <cell r="F133">
            <v>6750</v>
          </cell>
          <cell r="G133">
            <v>13500</v>
          </cell>
          <cell r="H133">
            <v>65478.02</v>
          </cell>
        </row>
        <row r="134">
          <cell r="B134">
            <v>1058</v>
          </cell>
          <cell r="E134">
            <v>6945</v>
          </cell>
          <cell r="F134">
            <v>6750</v>
          </cell>
          <cell r="G134">
            <v>7700</v>
          </cell>
          <cell r="H134">
            <v>31710.43</v>
          </cell>
        </row>
        <row r="135">
          <cell r="B135">
            <v>1041</v>
          </cell>
          <cell r="E135">
            <v>11828</v>
          </cell>
          <cell r="F135">
            <v>6750</v>
          </cell>
          <cell r="G135">
            <v>16124.449999999999</v>
          </cell>
          <cell r="H135">
            <v>3989.9599999999996</v>
          </cell>
        </row>
        <row r="136">
          <cell r="B136">
            <v>1019</v>
          </cell>
          <cell r="E136">
            <v>5000</v>
          </cell>
          <cell r="F136">
            <v>6750</v>
          </cell>
          <cell r="G136">
            <v>6346.86</v>
          </cell>
          <cell r="H136">
            <v>1808.09</v>
          </cell>
        </row>
        <row r="137">
          <cell r="B137">
            <v>1015</v>
          </cell>
          <cell r="E137">
            <v>12302</v>
          </cell>
          <cell r="F137">
            <v>6750</v>
          </cell>
          <cell r="G137">
            <v>10961.16</v>
          </cell>
          <cell r="H137">
            <v>35637.95</v>
          </cell>
        </row>
        <row r="138">
          <cell r="B138">
            <v>1010</v>
          </cell>
          <cell r="E138">
            <v>14630</v>
          </cell>
          <cell r="F138">
            <v>6750</v>
          </cell>
          <cell r="G138">
            <v>9846.21</v>
          </cell>
          <cell r="H138">
            <v>10145.13</v>
          </cell>
        </row>
        <row r="139">
          <cell r="B139">
            <v>1002</v>
          </cell>
          <cell r="E139">
            <v>21500</v>
          </cell>
          <cell r="F139">
            <v>6750</v>
          </cell>
          <cell r="G139">
            <v>6250.98</v>
          </cell>
          <cell r="H139">
            <v>2967.67</v>
          </cell>
        </row>
        <row r="140">
          <cell r="B140">
            <v>978</v>
          </cell>
          <cell r="E140">
            <v>6650.4</v>
          </cell>
          <cell r="F140">
            <v>6750</v>
          </cell>
          <cell r="G140">
            <v>24207.5</v>
          </cell>
          <cell r="H140">
            <v>999.71</v>
          </cell>
        </row>
        <row r="141">
          <cell r="B141">
            <v>945</v>
          </cell>
          <cell r="E141">
            <v>9265.64</v>
          </cell>
          <cell r="F141">
            <v>6750</v>
          </cell>
          <cell r="G141">
            <v>14887.22</v>
          </cell>
          <cell r="H141">
            <v>7552.1</v>
          </cell>
        </row>
        <row r="142">
          <cell r="B142">
            <v>941</v>
          </cell>
          <cell r="E142">
            <v>13861</v>
          </cell>
          <cell r="F142">
            <v>6750</v>
          </cell>
          <cell r="G142">
            <v>7862.96</v>
          </cell>
          <cell r="H142">
            <v>5500.119999999999</v>
          </cell>
        </row>
        <row r="143">
          <cell r="B143">
            <v>931</v>
          </cell>
          <cell r="E143">
            <v>5000</v>
          </cell>
          <cell r="F143">
            <v>6750</v>
          </cell>
          <cell r="G143">
            <v>8981.74</v>
          </cell>
          <cell r="H143">
            <v>4407.09</v>
          </cell>
        </row>
        <row r="144">
          <cell r="B144">
            <v>895</v>
          </cell>
          <cell r="E144">
            <v>19097.36</v>
          </cell>
          <cell r="F144">
            <v>6750</v>
          </cell>
          <cell r="G144">
            <v>6872.0599999999995</v>
          </cell>
          <cell r="H144">
            <v>7458.699999999998</v>
          </cell>
        </row>
        <row r="145">
          <cell r="B145">
            <v>891</v>
          </cell>
          <cell r="E145">
            <v>5150</v>
          </cell>
          <cell r="F145">
            <v>6750</v>
          </cell>
          <cell r="G145">
            <v>3054.9300000000003</v>
          </cell>
          <cell r="H145">
            <v>3126</v>
          </cell>
        </row>
        <row r="146">
          <cell r="B146">
            <v>884</v>
          </cell>
          <cell r="E146">
            <v>11796</v>
          </cell>
          <cell r="F146">
            <v>8052</v>
          </cell>
          <cell r="G146">
            <v>59955.61</v>
          </cell>
          <cell r="H146">
            <v>14550.970000000001</v>
          </cell>
        </row>
        <row r="147">
          <cell r="B147">
            <v>875</v>
          </cell>
          <cell r="E147">
            <v>5078.76</v>
          </cell>
          <cell r="F147">
            <v>6750</v>
          </cell>
          <cell r="G147">
            <v>56390.56</v>
          </cell>
          <cell r="H147">
            <v>7354.360000000001</v>
          </cell>
        </row>
        <row r="148">
          <cell r="B148">
            <v>868</v>
          </cell>
          <cell r="E148">
            <v>7125</v>
          </cell>
          <cell r="F148">
            <v>6750</v>
          </cell>
          <cell r="G148">
            <v>7105.24</v>
          </cell>
          <cell r="H148">
            <v>5537.27</v>
          </cell>
        </row>
        <row r="149">
          <cell r="B149">
            <v>851</v>
          </cell>
          <cell r="E149">
            <v>9078.76</v>
          </cell>
          <cell r="F149">
            <v>6750</v>
          </cell>
          <cell r="G149">
            <v>15126.55</v>
          </cell>
          <cell r="H149">
            <v>3722</v>
          </cell>
        </row>
        <row r="150">
          <cell r="B150">
            <v>851</v>
          </cell>
          <cell r="E150">
            <v>20402</v>
          </cell>
          <cell r="F150">
            <v>6750</v>
          </cell>
          <cell r="G150">
            <v>14173.45</v>
          </cell>
          <cell r="H150">
            <v>11045.919999999998</v>
          </cell>
        </row>
        <row r="151">
          <cell r="B151">
            <v>846</v>
          </cell>
          <cell r="E151">
            <v>7000</v>
          </cell>
          <cell r="F151">
            <v>6750</v>
          </cell>
          <cell r="G151">
            <v>9603.48</v>
          </cell>
          <cell r="H151">
            <v>3265.85</v>
          </cell>
        </row>
        <row r="152">
          <cell r="B152">
            <v>837</v>
          </cell>
          <cell r="E152">
            <v>10710.04</v>
          </cell>
          <cell r="F152">
            <v>6750</v>
          </cell>
          <cell r="G152">
            <v>8399.58</v>
          </cell>
          <cell r="H152">
            <v>16280.859999999999</v>
          </cell>
        </row>
        <row r="153">
          <cell r="B153">
            <v>824</v>
          </cell>
          <cell r="E153">
            <v>15651.669999999998</v>
          </cell>
          <cell r="F153">
            <v>6750</v>
          </cell>
          <cell r="G153">
            <v>11272.47</v>
          </cell>
          <cell r="H153">
            <v>6076.86</v>
          </cell>
        </row>
        <row r="154">
          <cell r="B154">
            <v>821</v>
          </cell>
          <cell r="E154">
            <v>7309.42</v>
          </cell>
          <cell r="F154">
            <v>6750</v>
          </cell>
          <cell r="G154">
            <v>19025.5</v>
          </cell>
          <cell r="H154">
            <v>12261.64</v>
          </cell>
        </row>
        <row r="155">
          <cell r="B155">
            <v>818</v>
          </cell>
          <cell r="E155">
            <v>5322.24</v>
          </cell>
          <cell r="F155">
            <v>6750</v>
          </cell>
          <cell r="G155">
            <v>13016.95</v>
          </cell>
          <cell r="H155">
            <v>3182.5299999999997</v>
          </cell>
        </row>
        <row r="156">
          <cell r="B156">
            <v>782</v>
          </cell>
          <cell r="E156">
            <v>11572.27</v>
          </cell>
          <cell r="F156">
            <v>6750</v>
          </cell>
          <cell r="G156">
            <v>10995.48</v>
          </cell>
          <cell r="H156">
            <v>6441.7300000000005</v>
          </cell>
        </row>
        <row r="157">
          <cell r="B157">
            <v>781</v>
          </cell>
          <cell r="E157">
            <v>4652</v>
          </cell>
          <cell r="F157">
            <v>6750</v>
          </cell>
          <cell r="G157">
            <v>6503</v>
          </cell>
          <cell r="H157">
            <v>186</v>
          </cell>
        </row>
        <row r="158">
          <cell r="B158">
            <v>765</v>
          </cell>
          <cell r="E158">
            <v>6789.05</v>
          </cell>
          <cell r="F158">
            <v>1500</v>
          </cell>
          <cell r="G158">
            <v>19470.300000000003</v>
          </cell>
          <cell r="H158">
            <v>2536.13</v>
          </cell>
        </row>
        <row r="159">
          <cell r="B159">
            <v>761</v>
          </cell>
          <cell r="E159">
            <v>3120.6</v>
          </cell>
          <cell r="F159">
            <v>6750</v>
          </cell>
          <cell r="G159">
            <v>11109.220000000001</v>
          </cell>
          <cell r="H159">
            <v>4143.75</v>
          </cell>
        </row>
        <row r="160">
          <cell r="B160">
            <v>741</v>
          </cell>
          <cell r="E160">
            <v>2560</v>
          </cell>
          <cell r="F160">
            <v>6750</v>
          </cell>
          <cell r="G160">
            <v>9322.869999999999</v>
          </cell>
          <cell r="H160">
            <v>2127.04</v>
          </cell>
        </row>
        <row r="161">
          <cell r="B161">
            <v>739</v>
          </cell>
          <cell r="E161">
            <v>2845.15</v>
          </cell>
          <cell r="F161">
            <v>6750</v>
          </cell>
          <cell r="G161">
            <v>14700</v>
          </cell>
          <cell r="H161">
            <v>648.99</v>
          </cell>
        </row>
        <row r="162">
          <cell r="B162">
            <v>712</v>
          </cell>
          <cell r="E162">
            <v>7860.97</v>
          </cell>
          <cell r="F162">
            <v>6750</v>
          </cell>
          <cell r="G162">
            <v>13576</v>
          </cell>
          <cell r="H162">
            <v>7925.47</v>
          </cell>
        </row>
        <row r="163">
          <cell r="B163">
            <v>656</v>
          </cell>
          <cell r="E163">
            <v>3024.16</v>
          </cell>
          <cell r="F163">
            <v>6750</v>
          </cell>
          <cell r="G163">
            <v>11734</v>
          </cell>
          <cell r="H163">
            <v>4377.369999999999</v>
          </cell>
        </row>
        <row r="164">
          <cell r="B164">
            <v>638</v>
          </cell>
          <cell r="E164">
            <v>4500</v>
          </cell>
          <cell r="F164">
            <v>6750</v>
          </cell>
          <cell r="G164">
            <v>2723.26</v>
          </cell>
          <cell r="H164">
            <v>1241.54</v>
          </cell>
        </row>
        <row r="165">
          <cell r="B165">
            <v>621</v>
          </cell>
          <cell r="E165">
            <v>9804.05</v>
          </cell>
          <cell r="F165">
            <v>4100</v>
          </cell>
          <cell r="G165">
            <v>8863</v>
          </cell>
          <cell r="H165">
            <v>10976.11</v>
          </cell>
        </row>
        <row r="166">
          <cell r="B166">
            <v>613</v>
          </cell>
          <cell r="E166">
            <v>2603.8500000000004</v>
          </cell>
          <cell r="F166">
            <v>4100</v>
          </cell>
          <cell r="G166">
            <v>13500</v>
          </cell>
          <cell r="H166">
            <v>933.44</v>
          </cell>
        </row>
        <row r="167">
          <cell r="B167">
            <v>610</v>
          </cell>
          <cell r="E167">
            <v>3660</v>
          </cell>
          <cell r="F167">
            <v>4100</v>
          </cell>
          <cell r="G167">
            <v>5968</v>
          </cell>
          <cell r="H167">
            <v>7773</v>
          </cell>
        </row>
        <row r="168">
          <cell r="B168">
            <v>601</v>
          </cell>
          <cell r="E168">
            <v>10204</v>
          </cell>
          <cell r="F168">
            <v>6750</v>
          </cell>
          <cell r="G168">
            <v>27262</v>
          </cell>
          <cell r="H168">
            <v>9534</v>
          </cell>
        </row>
        <row r="169">
          <cell r="B169">
            <v>579</v>
          </cell>
          <cell r="E169">
            <v>13806</v>
          </cell>
          <cell r="F169">
            <v>3600</v>
          </cell>
          <cell r="G169">
            <v>49017.2</v>
          </cell>
          <cell r="H169">
            <v>2630.2599999999998</v>
          </cell>
        </row>
        <row r="170">
          <cell r="B170">
            <v>570</v>
          </cell>
          <cell r="E170">
            <v>2679</v>
          </cell>
          <cell r="F170">
            <v>3600</v>
          </cell>
          <cell r="G170">
            <v>10019.54</v>
          </cell>
          <cell r="H170">
            <v>2149.9</v>
          </cell>
        </row>
        <row r="171">
          <cell r="B171">
            <v>569</v>
          </cell>
          <cell r="E171">
            <v>1392</v>
          </cell>
          <cell r="F171">
            <v>2600</v>
          </cell>
          <cell r="G171">
            <v>7311</v>
          </cell>
          <cell r="H171">
            <v>903</v>
          </cell>
        </row>
        <row r="172">
          <cell r="B172">
            <v>561</v>
          </cell>
          <cell r="E172">
            <v>22224.72</v>
          </cell>
          <cell r="F172">
            <v>6200</v>
          </cell>
          <cell r="G172">
            <v>7272.31</v>
          </cell>
          <cell r="H172">
            <v>2806.19</v>
          </cell>
        </row>
        <row r="173">
          <cell r="B173">
            <v>545</v>
          </cell>
          <cell r="E173">
            <v>2561.5</v>
          </cell>
          <cell r="F173">
            <v>3600</v>
          </cell>
          <cell r="G173">
            <v>8939.14</v>
          </cell>
          <cell r="H173">
            <v>597.01</v>
          </cell>
        </row>
        <row r="174">
          <cell r="B174">
            <v>524</v>
          </cell>
          <cell r="E174">
            <v>2164</v>
          </cell>
          <cell r="F174">
            <v>3600</v>
          </cell>
          <cell r="G174">
            <v>11522.36</v>
          </cell>
          <cell r="H174">
            <v>43537.85</v>
          </cell>
        </row>
        <row r="175">
          <cell r="B175">
            <v>515</v>
          </cell>
          <cell r="E175">
            <v>5500</v>
          </cell>
          <cell r="F175">
            <v>3600</v>
          </cell>
          <cell r="G175">
            <v>33955.8</v>
          </cell>
          <cell r="H175">
            <v>8772.959999999997</v>
          </cell>
        </row>
        <row r="176">
          <cell r="B176">
            <v>505</v>
          </cell>
          <cell r="E176">
            <v>9770</v>
          </cell>
          <cell r="F176">
            <v>3600</v>
          </cell>
          <cell r="G176">
            <v>16464.739999999998</v>
          </cell>
          <cell r="H176">
            <v>15415.99</v>
          </cell>
        </row>
        <row r="177">
          <cell r="B177">
            <v>497</v>
          </cell>
          <cell r="E177">
            <v>1568</v>
          </cell>
          <cell r="F177">
            <v>3600</v>
          </cell>
          <cell r="G177">
            <v>17341</v>
          </cell>
          <cell r="H177">
            <v>2709</v>
          </cell>
        </row>
        <row r="178">
          <cell r="B178">
            <v>465</v>
          </cell>
          <cell r="E178">
            <v>1500</v>
          </cell>
          <cell r="F178">
            <v>3600</v>
          </cell>
          <cell r="G178">
            <v>896</v>
          </cell>
          <cell r="H178">
            <v>8416.63</v>
          </cell>
        </row>
        <row r="179">
          <cell r="B179">
            <v>463</v>
          </cell>
          <cell r="E179">
            <v>3486.05</v>
          </cell>
          <cell r="F179">
            <v>3600</v>
          </cell>
          <cell r="G179">
            <v>18454.57</v>
          </cell>
          <cell r="H179">
            <v>4072.98</v>
          </cell>
        </row>
        <row r="180">
          <cell r="B180">
            <v>458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>
            <v>445</v>
          </cell>
          <cell r="E181">
            <v>4065</v>
          </cell>
          <cell r="F181">
            <v>3600</v>
          </cell>
          <cell r="G181">
            <v>17741.21</v>
          </cell>
          <cell r="H181">
            <v>5650.35</v>
          </cell>
        </row>
        <row r="182">
          <cell r="B182">
            <v>444</v>
          </cell>
          <cell r="E182">
            <v>870</v>
          </cell>
          <cell r="F182">
            <v>3600</v>
          </cell>
          <cell r="G182">
            <v>4058.34</v>
          </cell>
          <cell r="H182">
            <v>996.62</v>
          </cell>
        </row>
        <row r="183">
          <cell r="B183">
            <v>432</v>
          </cell>
          <cell r="E183">
            <v>4235</v>
          </cell>
          <cell r="F183">
            <v>6200</v>
          </cell>
          <cell r="G183">
            <v>13591</v>
          </cell>
          <cell r="H183">
            <v>13140.23</v>
          </cell>
        </row>
        <row r="184">
          <cell r="B184">
            <v>430</v>
          </cell>
          <cell r="E184">
            <v>3805.59</v>
          </cell>
          <cell r="F184">
            <v>3600</v>
          </cell>
          <cell r="G184">
            <v>1778.37</v>
          </cell>
          <cell r="H184">
            <v>8968.42</v>
          </cell>
        </row>
        <row r="185">
          <cell r="B185">
            <v>429</v>
          </cell>
          <cell r="E185">
            <v>5000</v>
          </cell>
          <cell r="F185">
            <v>3600</v>
          </cell>
          <cell r="G185">
            <v>10565.24</v>
          </cell>
          <cell r="H185">
            <v>14103.19</v>
          </cell>
        </row>
        <row r="186">
          <cell r="B186">
            <v>405</v>
          </cell>
          <cell r="E186">
            <v>1012.5</v>
          </cell>
          <cell r="F186">
            <v>3600</v>
          </cell>
          <cell r="G186">
            <v>14527.89</v>
          </cell>
          <cell r="H186">
            <v>353.29</v>
          </cell>
        </row>
        <row r="187">
          <cell r="B187">
            <v>398</v>
          </cell>
          <cell r="E187">
            <v>7577.68</v>
          </cell>
          <cell r="F187">
            <v>3600</v>
          </cell>
          <cell r="G187">
            <v>14507.57</v>
          </cell>
          <cell r="H187">
            <v>2468.73</v>
          </cell>
        </row>
        <row r="188">
          <cell r="B188">
            <v>393</v>
          </cell>
          <cell r="E188">
            <v>4000</v>
          </cell>
          <cell r="F188">
            <v>3600</v>
          </cell>
          <cell r="G188">
            <v>7828.6900000000005</v>
          </cell>
          <cell r="H188">
            <v>5150.59</v>
          </cell>
        </row>
        <row r="189">
          <cell r="B189">
            <v>388</v>
          </cell>
          <cell r="E189">
            <v>1602.5</v>
          </cell>
          <cell r="F189">
            <v>3600</v>
          </cell>
          <cell r="G189">
            <v>14198.96</v>
          </cell>
          <cell r="H189">
            <v>1144.69</v>
          </cell>
        </row>
        <row r="190">
          <cell r="B190">
            <v>384</v>
          </cell>
          <cell r="E190">
            <v>3600.2599999999998</v>
          </cell>
          <cell r="F190">
            <v>1000</v>
          </cell>
          <cell r="G190">
            <v>13850</v>
          </cell>
          <cell r="H190">
            <v>1432.3700000000001</v>
          </cell>
        </row>
        <row r="191">
          <cell r="B191">
            <v>383</v>
          </cell>
          <cell r="E191">
            <v>1000</v>
          </cell>
          <cell r="F191">
            <v>3600</v>
          </cell>
          <cell r="G191">
            <v>9430</v>
          </cell>
          <cell r="H191">
            <v>6056</v>
          </cell>
        </row>
        <row r="192">
          <cell r="B192">
            <v>380</v>
          </cell>
          <cell r="E192">
            <v>3000</v>
          </cell>
          <cell r="F192">
            <v>3600</v>
          </cell>
          <cell r="G192">
            <v>7700</v>
          </cell>
          <cell r="H192">
            <v>9268.869999999999</v>
          </cell>
        </row>
        <row r="193">
          <cell r="B193">
            <v>374</v>
          </cell>
          <cell r="E193">
            <v>3100</v>
          </cell>
          <cell r="F193">
            <v>3600</v>
          </cell>
          <cell r="G193">
            <v>8971.82</v>
          </cell>
          <cell r="H193">
            <v>4572.05</v>
          </cell>
        </row>
        <row r="194">
          <cell r="B194">
            <v>373</v>
          </cell>
          <cell r="E194">
            <v>2232</v>
          </cell>
          <cell r="F194">
            <v>3600</v>
          </cell>
          <cell r="G194">
            <v>18670.690000000002</v>
          </cell>
          <cell r="H194">
            <v>16341.619999999999</v>
          </cell>
        </row>
        <row r="195">
          <cell r="B195">
            <v>351</v>
          </cell>
          <cell r="E195">
            <v>1053</v>
          </cell>
          <cell r="F195">
            <v>1000</v>
          </cell>
          <cell r="G195">
            <v>11934.029999999999</v>
          </cell>
          <cell r="H195">
            <v>4192.68</v>
          </cell>
        </row>
        <row r="196">
          <cell r="B196">
            <v>349</v>
          </cell>
          <cell r="E196">
            <v>1047</v>
          </cell>
          <cell r="F196">
            <v>3600</v>
          </cell>
          <cell r="G196">
            <v>10575</v>
          </cell>
          <cell r="H196">
            <v>10451.58</v>
          </cell>
        </row>
        <row r="197">
          <cell r="B197">
            <v>338</v>
          </cell>
          <cell r="E197">
            <v>8249</v>
          </cell>
          <cell r="F197">
            <v>3600</v>
          </cell>
          <cell r="G197">
            <v>12720</v>
          </cell>
          <cell r="H197">
            <v>3165</v>
          </cell>
        </row>
        <row r="198">
          <cell r="B198">
            <v>334</v>
          </cell>
          <cell r="E198">
            <v>6161</v>
          </cell>
          <cell r="F198">
            <v>3600</v>
          </cell>
          <cell r="G198">
            <v>10050</v>
          </cell>
          <cell r="H198">
            <v>7488</v>
          </cell>
        </row>
        <row r="199">
          <cell r="B199">
            <v>321</v>
          </cell>
          <cell r="E199">
            <v>1028</v>
          </cell>
          <cell r="F199">
            <v>1000</v>
          </cell>
          <cell r="G199">
            <v>7275</v>
          </cell>
          <cell r="H199">
            <v>3856.15</v>
          </cell>
        </row>
        <row r="200">
          <cell r="B200">
            <v>305</v>
          </cell>
          <cell r="E200">
            <v>800</v>
          </cell>
          <cell r="F200">
            <v>3600</v>
          </cell>
          <cell r="G200">
            <v>9411.73</v>
          </cell>
          <cell r="H200">
            <v>142.19</v>
          </cell>
        </row>
        <row r="201">
          <cell r="B201">
            <v>295</v>
          </cell>
          <cell r="E201">
            <v>1280</v>
          </cell>
          <cell r="F201">
            <v>3600</v>
          </cell>
          <cell r="G201">
            <v>0</v>
          </cell>
          <cell r="H201">
            <v>203.3</v>
          </cell>
        </row>
        <row r="202">
          <cell r="B202">
            <v>293</v>
          </cell>
          <cell r="E202">
            <v>1000</v>
          </cell>
          <cell r="F202">
            <v>3600</v>
          </cell>
          <cell r="G202">
            <v>13500</v>
          </cell>
          <cell r="H202">
            <v>1149.33</v>
          </cell>
        </row>
        <row r="203">
          <cell r="B203">
            <v>280</v>
          </cell>
          <cell r="E203">
            <v>16051</v>
          </cell>
          <cell r="F203">
            <v>3600</v>
          </cell>
          <cell r="G203">
            <v>11460.89</v>
          </cell>
          <cell r="H203">
            <v>6230.84</v>
          </cell>
        </row>
        <row r="204">
          <cell r="B204">
            <v>278</v>
          </cell>
          <cell r="E204">
            <v>598</v>
          </cell>
          <cell r="F204">
            <v>3600</v>
          </cell>
          <cell r="G204">
            <v>7076</v>
          </cell>
          <cell r="H204">
            <v>9440</v>
          </cell>
        </row>
        <row r="205">
          <cell r="B205">
            <v>274</v>
          </cell>
          <cell r="E205">
            <v>552</v>
          </cell>
          <cell r="F205">
            <v>3600</v>
          </cell>
          <cell r="G205">
            <v>5549.04</v>
          </cell>
          <cell r="H205">
            <v>1700.86</v>
          </cell>
        </row>
        <row r="206">
          <cell r="B206">
            <v>266</v>
          </cell>
          <cell r="E206">
            <v>4645</v>
          </cell>
          <cell r="F206">
            <v>3600</v>
          </cell>
          <cell r="G206">
            <v>7569.03</v>
          </cell>
          <cell r="H206">
            <v>2127.94</v>
          </cell>
        </row>
        <row r="207">
          <cell r="B207">
            <v>261</v>
          </cell>
          <cell r="E207">
            <v>2157</v>
          </cell>
          <cell r="F207">
            <v>3600</v>
          </cell>
          <cell r="G207">
            <v>18046.4</v>
          </cell>
          <cell r="H207">
            <v>4682.9400000000005</v>
          </cell>
        </row>
        <row r="208">
          <cell r="B208">
            <v>253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B209">
            <v>224</v>
          </cell>
          <cell r="E209">
            <v>4299</v>
          </cell>
          <cell r="F209">
            <v>3600</v>
          </cell>
          <cell r="G209">
            <v>21310.75</v>
          </cell>
          <cell r="H209">
            <v>5691.26</v>
          </cell>
        </row>
        <row r="210">
          <cell r="B210">
            <v>224</v>
          </cell>
          <cell r="E210">
            <v>3840</v>
          </cell>
          <cell r="F210">
            <v>3600</v>
          </cell>
          <cell r="G210">
            <v>7534.03</v>
          </cell>
          <cell r="H210">
            <v>1383.67</v>
          </cell>
        </row>
        <row r="211">
          <cell r="B211">
            <v>219</v>
          </cell>
          <cell r="E211">
            <v>228</v>
          </cell>
          <cell r="F211">
            <v>3600</v>
          </cell>
          <cell r="G211">
            <v>10508</v>
          </cell>
          <cell r="H211">
            <v>455.45</v>
          </cell>
        </row>
        <row r="212">
          <cell r="B212">
            <v>217</v>
          </cell>
          <cell r="E212">
            <v>3497</v>
          </cell>
          <cell r="F212">
            <v>3600</v>
          </cell>
          <cell r="G212">
            <v>5354.93</v>
          </cell>
          <cell r="H212">
            <v>2709.13</v>
          </cell>
        </row>
        <row r="213">
          <cell r="B213">
            <v>207</v>
          </cell>
          <cell r="E213">
            <v>430</v>
          </cell>
          <cell r="F213">
            <v>3600</v>
          </cell>
          <cell r="G213">
            <v>10869</v>
          </cell>
          <cell r="H213">
            <v>2213.12</v>
          </cell>
        </row>
        <row r="214">
          <cell r="B214">
            <v>203</v>
          </cell>
          <cell r="E214">
            <v>9049</v>
          </cell>
          <cell r="F214">
            <v>3600</v>
          </cell>
          <cell r="G214">
            <v>19960</v>
          </cell>
          <cell r="H214">
            <v>1750.7</v>
          </cell>
        </row>
        <row r="215">
          <cell r="B215">
            <v>197</v>
          </cell>
          <cell r="E215">
            <v>394</v>
          </cell>
          <cell r="F215">
            <v>3600</v>
          </cell>
          <cell r="G215">
            <v>4359.22</v>
          </cell>
          <cell r="H215">
            <v>2316.61</v>
          </cell>
        </row>
        <row r="216">
          <cell r="B216">
            <v>187</v>
          </cell>
          <cell r="E216">
            <v>500</v>
          </cell>
          <cell r="F216">
            <v>3600</v>
          </cell>
          <cell r="G216">
            <v>7700</v>
          </cell>
          <cell r="H216">
            <v>6652.23</v>
          </cell>
        </row>
        <row r="217">
          <cell r="B217">
            <v>183</v>
          </cell>
          <cell r="E217">
            <v>2500</v>
          </cell>
          <cell r="F217">
            <v>3600</v>
          </cell>
          <cell r="G217">
            <v>10534.51</v>
          </cell>
          <cell r="H217">
            <v>96.35999999999999</v>
          </cell>
        </row>
        <row r="218">
          <cell r="B218">
            <v>175</v>
          </cell>
          <cell r="E218">
            <v>2865.49</v>
          </cell>
          <cell r="F218">
            <v>3600</v>
          </cell>
          <cell r="G218">
            <v>5171</v>
          </cell>
          <cell r="H218">
            <v>1166.1200000000001</v>
          </cell>
        </row>
        <row r="219">
          <cell r="B219">
            <v>175</v>
          </cell>
          <cell r="E219">
            <v>1817</v>
          </cell>
          <cell r="F219">
            <v>8021.8</v>
          </cell>
          <cell r="G219">
            <v>16820</v>
          </cell>
          <cell r="H219">
            <v>33988.18</v>
          </cell>
        </row>
        <row r="220">
          <cell r="B220">
            <v>172</v>
          </cell>
          <cell r="E220">
            <v>4954</v>
          </cell>
          <cell r="F220">
            <v>3600</v>
          </cell>
          <cell r="G220">
            <v>11900</v>
          </cell>
          <cell r="H220">
            <v>3530.44</v>
          </cell>
        </row>
        <row r="221">
          <cell r="B221">
            <v>170</v>
          </cell>
          <cell r="E221">
            <v>2058</v>
          </cell>
          <cell r="F221">
            <v>3600</v>
          </cell>
          <cell r="G221">
            <v>15628.689999999999</v>
          </cell>
          <cell r="H221">
            <v>3474.96</v>
          </cell>
        </row>
        <row r="222">
          <cell r="B222">
            <v>155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</row>
        <row r="223">
          <cell r="B223">
            <v>153</v>
          </cell>
          <cell r="E223">
            <v>1800</v>
          </cell>
          <cell r="F223">
            <v>3600</v>
          </cell>
          <cell r="G223">
            <v>4359.22</v>
          </cell>
          <cell r="H223">
            <v>186.35</v>
          </cell>
        </row>
        <row r="224">
          <cell r="B224">
            <v>136</v>
          </cell>
          <cell r="E224">
            <v>4026.56</v>
          </cell>
          <cell r="F224">
            <v>3600</v>
          </cell>
          <cell r="G224">
            <v>12700</v>
          </cell>
          <cell r="H224">
            <v>6769.820000000001</v>
          </cell>
        </row>
        <row r="225">
          <cell r="B225">
            <v>134</v>
          </cell>
          <cell r="E225">
            <v>536</v>
          </cell>
          <cell r="F225">
            <v>3600</v>
          </cell>
          <cell r="G225">
            <v>4356.22</v>
          </cell>
          <cell r="H225">
            <v>5728.67</v>
          </cell>
        </row>
        <row r="226">
          <cell r="B226">
            <v>126</v>
          </cell>
          <cell r="E226">
            <v>0</v>
          </cell>
          <cell r="F226">
            <v>3600</v>
          </cell>
          <cell r="G226">
            <v>13541.15</v>
          </cell>
          <cell r="H226">
            <v>2315.52</v>
          </cell>
        </row>
        <row r="227">
          <cell r="B227">
            <v>123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B228">
            <v>122</v>
          </cell>
          <cell r="E228">
            <v>610</v>
          </cell>
          <cell r="F228">
            <v>3600</v>
          </cell>
          <cell r="G228">
            <v>13850</v>
          </cell>
          <cell r="H228">
            <v>17551.71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"/>
      <sheetName val="RevSumChart1-ALL"/>
      <sheetName val="RevSumChart2-C&amp;E"/>
      <sheetName val="RevSumChart3-Other"/>
      <sheetName val="RevSumChart4-Systems"/>
      <sheetName val="ExpendituresSummary"/>
    </sheetNames>
    <sheetDataSet>
      <sheetData sheetId="1">
        <row r="2">
          <cell r="E2">
            <v>5000</v>
          </cell>
          <cell r="F2">
            <v>0</v>
          </cell>
          <cell r="G2">
            <v>2700.01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V2">
            <v>12284.380000000001</v>
          </cell>
        </row>
        <row r="3">
          <cell r="E3">
            <v>5000</v>
          </cell>
          <cell r="F3">
            <v>0</v>
          </cell>
          <cell r="G3">
            <v>2700.01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V3">
            <v>22439.499999999996</v>
          </cell>
        </row>
        <row r="4">
          <cell r="E4">
            <v>46287.99</v>
          </cell>
          <cell r="F4">
            <v>0</v>
          </cell>
          <cell r="G4">
            <v>158590</v>
          </cell>
          <cell r="H4">
            <v>0</v>
          </cell>
          <cell r="I4">
            <v>0</v>
          </cell>
          <cell r="J4">
            <v>0</v>
          </cell>
          <cell r="K4">
            <v>14284.51</v>
          </cell>
          <cell r="L4">
            <v>0</v>
          </cell>
          <cell r="V4">
            <v>797376.5</v>
          </cell>
        </row>
        <row r="5">
          <cell r="E5">
            <v>5000</v>
          </cell>
          <cell r="F5">
            <v>6731.6</v>
          </cell>
          <cell r="G5">
            <v>1368.51</v>
          </cell>
          <cell r="H5">
            <v>0</v>
          </cell>
          <cell r="I5">
            <v>1291.95</v>
          </cell>
          <cell r="J5">
            <v>0</v>
          </cell>
          <cell r="K5">
            <v>1627.45</v>
          </cell>
          <cell r="L5">
            <v>3068.59</v>
          </cell>
          <cell r="V5">
            <v>55602</v>
          </cell>
        </row>
        <row r="6">
          <cell r="E6">
            <v>5000</v>
          </cell>
          <cell r="F6">
            <v>0</v>
          </cell>
          <cell r="G6">
            <v>0</v>
          </cell>
          <cell r="H6">
            <v>5126.6</v>
          </cell>
          <cell r="I6">
            <v>0</v>
          </cell>
          <cell r="J6">
            <v>0</v>
          </cell>
          <cell r="K6">
            <v>0</v>
          </cell>
          <cell r="L6">
            <v>100</v>
          </cell>
          <cell r="V6">
            <v>20322.579999999998</v>
          </cell>
        </row>
        <row r="7">
          <cell r="E7">
            <v>5000</v>
          </cell>
          <cell r="F7">
            <v>0</v>
          </cell>
          <cell r="G7">
            <v>1763.19</v>
          </cell>
          <cell r="H7">
            <v>0</v>
          </cell>
          <cell r="I7">
            <v>0</v>
          </cell>
          <cell r="J7">
            <v>1000</v>
          </cell>
          <cell r="K7">
            <v>0</v>
          </cell>
          <cell r="L7">
            <v>0</v>
          </cell>
          <cell r="V7">
            <v>14016.19</v>
          </cell>
        </row>
        <row r="8">
          <cell r="E8">
            <v>5000</v>
          </cell>
          <cell r="F8">
            <v>3900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1350</v>
          </cell>
          <cell r="V8">
            <v>14381.439999999999</v>
          </cell>
        </row>
        <row r="9">
          <cell r="E9">
            <v>5000</v>
          </cell>
          <cell r="F9">
            <v>0</v>
          </cell>
          <cell r="G9">
            <v>0</v>
          </cell>
          <cell r="H9">
            <v>896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V9">
            <v>14163.419999999998</v>
          </cell>
        </row>
        <row r="10">
          <cell r="E10">
            <v>5000</v>
          </cell>
          <cell r="F10">
            <v>5850</v>
          </cell>
          <cell r="G10">
            <v>0</v>
          </cell>
          <cell r="H10">
            <v>0</v>
          </cell>
          <cell r="I10">
            <v>0</v>
          </cell>
          <cell r="J10">
            <v>2200</v>
          </cell>
          <cell r="K10">
            <v>0</v>
          </cell>
          <cell r="L10">
            <v>0</v>
          </cell>
          <cell r="V10">
            <v>21298.299999999996</v>
          </cell>
        </row>
        <row r="11">
          <cell r="E11">
            <v>5000</v>
          </cell>
          <cell r="F11">
            <v>45072</v>
          </cell>
          <cell r="G11">
            <v>6049</v>
          </cell>
          <cell r="H11">
            <v>0</v>
          </cell>
          <cell r="I11">
            <v>0</v>
          </cell>
          <cell r="J11">
            <v>0</v>
          </cell>
          <cell r="K11">
            <v>1549</v>
          </cell>
          <cell r="L11">
            <v>0</v>
          </cell>
          <cell r="V11">
            <v>95583</v>
          </cell>
        </row>
        <row r="12">
          <cell r="E12">
            <v>12861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V12">
            <v>117869</v>
          </cell>
        </row>
        <row r="13">
          <cell r="E13">
            <v>14282</v>
          </cell>
          <cell r="F13">
            <v>0</v>
          </cell>
          <cell r="G13">
            <v>0</v>
          </cell>
          <cell r="H13">
            <v>0</v>
          </cell>
          <cell r="I13">
            <v>10479</v>
          </cell>
          <cell r="J13">
            <v>0</v>
          </cell>
          <cell r="K13">
            <v>0</v>
          </cell>
          <cell r="L13">
            <v>26878</v>
          </cell>
          <cell r="V13">
            <v>506769</v>
          </cell>
        </row>
        <row r="14">
          <cell r="E14">
            <v>5000</v>
          </cell>
          <cell r="F14">
            <v>0</v>
          </cell>
          <cell r="G14">
            <v>0</v>
          </cell>
          <cell r="H14">
            <v>8000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V14">
            <v>16682.96</v>
          </cell>
        </row>
        <row r="15">
          <cell r="E15">
            <v>17068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61310</v>
          </cell>
          <cell r="K15">
            <v>0</v>
          </cell>
          <cell r="L15">
            <v>20990</v>
          </cell>
          <cell r="V15">
            <v>263009</v>
          </cell>
        </row>
        <row r="16">
          <cell r="E16">
            <v>5000</v>
          </cell>
          <cell r="F16">
            <v>0</v>
          </cell>
          <cell r="G16">
            <v>0</v>
          </cell>
          <cell r="H16">
            <v>3629.34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V16">
            <v>26173.71</v>
          </cell>
        </row>
        <row r="17">
          <cell r="E17">
            <v>5000</v>
          </cell>
          <cell r="F17">
            <v>0</v>
          </cell>
          <cell r="G17">
            <v>0</v>
          </cell>
          <cell r="H17">
            <v>7387.65</v>
          </cell>
          <cell r="I17">
            <v>0</v>
          </cell>
          <cell r="J17">
            <v>0</v>
          </cell>
          <cell r="K17">
            <v>0</v>
          </cell>
          <cell r="L17">
            <v>2800</v>
          </cell>
          <cell r="V17">
            <v>36311.21</v>
          </cell>
        </row>
        <row r="18">
          <cell r="E18">
            <v>5000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1000</v>
          </cell>
          <cell r="K18">
            <v>0</v>
          </cell>
          <cell r="L18">
            <v>4495.92</v>
          </cell>
          <cell r="V18">
            <v>16572.8</v>
          </cell>
        </row>
        <row r="19">
          <cell r="E19">
            <v>14297</v>
          </cell>
          <cell r="F19">
            <v>0</v>
          </cell>
          <cell r="G19">
            <v>0</v>
          </cell>
          <cell r="H19">
            <v>10697</v>
          </cell>
          <cell r="I19">
            <v>0</v>
          </cell>
          <cell r="J19">
            <v>0</v>
          </cell>
          <cell r="K19">
            <v>0</v>
          </cell>
          <cell r="L19">
            <v>85000</v>
          </cell>
          <cell r="V19">
            <v>339778</v>
          </cell>
        </row>
        <row r="20">
          <cell r="E20">
            <v>5000</v>
          </cell>
          <cell r="F20">
            <v>37619.83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1000</v>
          </cell>
          <cell r="V20">
            <v>97441.92</v>
          </cell>
        </row>
        <row r="21">
          <cell r="E21">
            <v>5000</v>
          </cell>
          <cell r="F21">
            <v>0</v>
          </cell>
          <cell r="G21">
            <v>2700.01</v>
          </cell>
          <cell r="H21">
            <v>0</v>
          </cell>
          <cell r="I21">
            <v>0</v>
          </cell>
          <cell r="J21">
            <v>2000</v>
          </cell>
          <cell r="K21">
            <v>8607.6</v>
          </cell>
          <cell r="L21">
            <v>0</v>
          </cell>
          <cell r="V21">
            <v>47177.03</v>
          </cell>
        </row>
        <row r="22">
          <cell r="E22">
            <v>5000</v>
          </cell>
          <cell r="F22">
            <v>0</v>
          </cell>
          <cell r="G22">
            <v>7897.93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175</v>
          </cell>
          <cell r="V22">
            <v>46061.14</v>
          </cell>
        </row>
        <row r="23">
          <cell r="E23">
            <v>5000</v>
          </cell>
          <cell r="F23">
            <v>0</v>
          </cell>
          <cell r="G23">
            <v>1028.5</v>
          </cell>
          <cell r="H23">
            <v>2500</v>
          </cell>
          <cell r="I23">
            <v>0</v>
          </cell>
          <cell r="J23">
            <v>0</v>
          </cell>
          <cell r="K23">
            <v>0</v>
          </cell>
          <cell r="L23">
            <v>750</v>
          </cell>
          <cell r="V23">
            <v>22296.15</v>
          </cell>
        </row>
        <row r="24">
          <cell r="E24">
            <v>7150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V24">
            <v>132272</v>
          </cell>
        </row>
        <row r="25">
          <cell r="E25">
            <v>5000</v>
          </cell>
          <cell r="F25">
            <v>0</v>
          </cell>
          <cell r="G25">
            <v>0</v>
          </cell>
          <cell r="H25">
            <v>6270.5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V25">
            <v>16718.88</v>
          </cell>
        </row>
        <row r="26">
          <cell r="E26">
            <v>5000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V26">
            <v>20087.35</v>
          </cell>
        </row>
        <row r="27">
          <cell r="E27">
            <v>7478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5577</v>
          </cell>
          <cell r="V27">
            <v>212728</v>
          </cell>
        </row>
        <row r="28">
          <cell r="E28">
            <v>5000</v>
          </cell>
          <cell r="F28">
            <v>0</v>
          </cell>
          <cell r="G28">
            <v>14230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1600</v>
          </cell>
          <cell r="V28">
            <v>50132</v>
          </cell>
        </row>
        <row r="29">
          <cell r="E29">
            <v>10082</v>
          </cell>
          <cell r="F29">
            <v>70889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891</v>
          </cell>
          <cell r="L29">
            <v>3380</v>
          </cell>
          <cell r="V29">
            <v>201866</v>
          </cell>
        </row>
        <row r="30">
          <cell r="E30">
            <v>14362.29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V30">
            <v>152309.04</v>
          </cell>
        </row>
        <row r="31">
          <cell r="E31">
            <v>5000</v>
          </cell>
          <cell r="F31">
            <v>0</v>
          </cell>
          <cell r="G31">
            <v>4500</v>
          </cell>
          <cell r="H31">
            <v>0</v>
          </cell>
          <cell r="I31">
            <v>0</v>
          </cell>
          <cell r="J31">
            <v>0</v>
          </cell>
          <cell r="K31">
            <v>2129.6</v>
          </cell>
          <cell r="L31">
            <v>200</v>
          </cell>
          <cell r="V31">
            <v>59572.26999999999</v>
          </cell>
        </row>
        <row r="32">
          <cell r="E32">
            <v>5000</v>
          </cell>
          <cell r="F32">
            <v>11419.98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V32">
            <v>25318.049999999996</v>
          </cell>
        </row>
        <row r="33">
          <cell r="E33">
            <v>5000</v>
          </cell>
          <cell r="F33">
            <v>0</v>
          </cell>
          <cell r="G33">
            <v>0</v>
          </cell>
          <cell r="H33">
            <v>10461</v>
          </cell>
          <cell r="I33">
            <v>879.45</v>
          </cell>
          <cell r="J33">
            <v>0</v>
          </cell>
          <cell r="K33">
            <v>1452</v>
          </cell>
          <cell r="L33">
            <v>50</v>
          </cell>
          <cell r="V33">
            <v>39104.58000000001</v>
          </cell>
        </row>
        <row r="34">
          <cell r="E34">
            <v>11790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V34">
            <v>203348.75</v>
          </cell>
        </row>
        <row r="35">
          <cell r="E35">
            <v>5000</v>
          </cell>
          <cell r="F35">
            <v>42642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2742.48</v>
          </cell>
          <cell r="L35">
            <v>0</v>
          </cell>
          <cell r="V35">
            <v>77693.01999999999</v>
          </cell>
        </row>
        <row r="36">
          <cell r="E36">
            <v>19843</v>
          </cell>
          <cell r="F36">
            <v>24161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1288</v>
          </cell>
          <cell r="L36">
            <v>0</v>
          </cell>
          <cell r="V36">
            <v>295582</v>
          </cell>
        </row>
        <row r="37">
          <cell r="E37">
            <v>5000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436</v>
          </cell>
          <cell r="L37">
            <v>0</v>
          </cell>
          <cell r="V37">
            <v>24465</v>
          </cell>
        </row>
        <row r="38">
          <cell r="E38">
            <v>1634893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1205297</v>
          </cell>
          <cell r="V38">
            <v>42870277</v>
          </cell>
        </row>
        <row r="39">
          <cell r="E39">
            <v>5000</v>
          </cell>
          <cell r="F39">
            <v>9660</v>
          </cell>
          <cell r="G39">
            <v>0</v>
          </cell>
          <cell r="H39">
            <v>14670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V39">
            <v>71423</v>
          </cell>
        </row>
        <row r="40">
          <cell r="E40">
            <v>27104</v>
          </cell>
          <cell r="F40">
            <v>0</v>
          </cell>
          <cell r="G40">
            <v>0</v>
          </cell>
          <cell r="H40">
            <v>39105</v>
          </cell>
          <cell r="I40">
            <v>0</v>
          </cell>
          <cell r="J40">
            <v>0</v>
          </cell>
          <cell r="K40">
            <v>7244</v>
          </cell>
          <cell r="L40">
            <v>0</v>
          </cell>
          <cell r="V40">
            <v>610603</v>
          </cell>
        </row>
        <row r="41">
          <cell r="E41">
            <v>5000</v>
          </cell>
          <cell r="F41">
            <v>0</v>
          </cell>
          <cell r="G41">
            <v>22535</v>
          </cell>
          <cell r="H41">
            <v>0</v>
          </cell>
          <cell r="I41">
            <v>0</v>
          </cell>
          <cell r="J41">
            <v>0</v>
          </cell>
          <cell r="K41">
            <v>2536</v>
          </cell>
          <cell r="L41">
            <v>29168</v>
          </cell>
          <cell r="V41">
            <v>568927</v>
          </cell>
        </row>
        <row r="42">
          <cell r="E42">
            <v>5000</v>
          </cell>
          <cell r="F42">
            <v>0</v>
          </cell>
          <cell r="G42">
            <v>2700.01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3790</v>
          </cell>
          <cell r="V42">
            <v>17570.920000000002</v>
          </cell>
        </row>
        <row r="43">
          <cell r="E43">
            <v>5942</v>
          </cell>
          <cell r="F43">
            <v>14146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1936</v>
          </cell>
          <cell r="L43">
            <v>17025</v>
          </cell>
          <cell r="V43">
            <v>194020</v>
          </cell>
        </row>
        <row r="44">
          <cell r="E44">
            <v>5000</v>
          </cell>
          <cell r="F44">
            <v>6774.63</v>
          </cell>
          <cell r="G44">
            <v>0</v>
          </cell>
          <cell r="H44">
            <v>0</v>
          </cell>
          <cell r="I44">
            <v>0</v>
          </cell>
          <cell r="J44">
            <v>3000</v>
          </cell>
          <cell r="K44">
            <v>0</v>
          </cell>
          <cell r="L44">
            <v>1600</v>
          </cell>
          <cell r="V44">
            <v>25297.740000000005</v>
          </cell>
        </row>
        <row r="45">
          <cell r="E45">
            <v>5000</v>
          </cell>
          <cell r="F45">
            <v>0</v>
          </cell>
          <cell r="G45">
            <v>14672</v>
          </cell>
          <cell r="H45">
            <v>15000</v>
          </cell>
          <cell r="I45">
            <v>0</v>
          </cell>
          <cell r="J45">
            <v>0</v>
          </cell>
          <cell r="K45">
            <v>1646</v>
          </cell>
          <cell r="L45">
            <v>0</v>
          </cell>
          <cell r="V45">
            <v>49259</v>
          </cell>
        </row>
        <row r="46">
          <cell r="E46">
            <v>5000</v>
          </cell>
          <cell r="F46">
            <v>5704.68</v>
          </cell>
          <cell r="G46">
            <v>7370.22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V46">
            <v>44624.66</v>
          </cell>
        </row>
        <row r="47">
          <cell r="E47">
            <v>5000</v>
          </cell>
          <cell r="F47">
            <v>3897</v>
          </cell>
          <cell r="G47">
            <v>3715.14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V47">
            <v>25292.44</v>
          </cell>
        </row>
        <row r="48">
          <cell r="E48">
            <v>5000</v>
          </cell>
          <cell r="F48">
            <v>0</v>
          </cell>
          <cell r="G48">
            <v>2700.01</v>
          </cell>
          <cell r="H48">
            <v>1810.78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V48">
            <v>12918.870000000003</v>
          </cell>
        </row>
        <row r="49">
          <cell r="E49">
            <v>5000</v>
          </cell>
          <cell r="F49">
            <v>5850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V49">
            <v>20290</v>
          </cell>
        </row>
        <row r="50">
          <cell r="E50">
            <v>5000</v>
          </cell>
          <cell r="F50">
            <v>0</v>
          </cell>
          <cell r="G50">
            <v>3007.29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2760</v>
          </cell>
          <cell r="V50">
            <v>15216.430000000002</v>
          </cell>
        </row>
        <row r="51">
          <cell r="E51">
            <v>13344.84</v>
          </cell>
          <cell r="F51">
            <v>0</v>
          </cell>
          <cell r="G51">
            <v>38713.51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V51">
            <v>159499.54</v>
          </cell>
        </row>
        <row r="52">
          <cell r="E52">
            <v>6193.62</v>
          </cell>
          <cell r="F52">
            <v>0</v>
          </cell>
          <cell r="G52">
            <v>7377.57</v>
          </cell>
          <cell r="H52">
            <v>5000</v>
          </cell>
          <cell r="I52">
            <v>0</v>
          </cell>
          <cell r="J52">
            <v>0</v>
          </cell>
          <cell r="K52">
            <v>0</v>
          </cell>
          <cell r="L52">
            <v>274.95</v>
          </cell>
          <cell r="V52">
            <v>179269.81000000003</v>
          </cell>
        </row>
        <row r="53">
          <cell r="E53">
            <v>5000</v>
          </cell>
          <cell r="F53">
            <v>0</v>
          </cell>
          <cell r="G53">
            <v>0</v>
          </cell>
          <cell r="H53">
            <v>4672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V53">
            <v>17736</v>
          </cell>
        </row>
        <row r="54">
          <cell r="E54">
            <v>10438</v>
          </cell>
          <cell r="F54">
            <v>0</v>
          </cell>
          <cell r="G54">
            <v>0</v>
          </cell>
          <cell r="H54">
            <v>34805</v>
          </cell>
          <cell r="I54">
            <v>0</v>
          </cell>
          <cell r="J54">
            <v>0</v>
          </cell>
          <cell r="K54">
            <v>2090</v>
          </cell>
          <cell r="L54">
            <v>653</v>
          </cell>
          <cell r="V54">
            <v>211655</v>
          </cell>
        </row>
        <row r="55">
          <cell r="E55">
            <v>21696</v>
          </cell>
          <cell r="F55">
            <v>0</v>
          </cell>
          <cell r="G55">
            <v>25000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7795</v>
          </cell>
          <cell r="V55">
            <v>403655</v>
          </cell>
        </row>
        <row r="56">
          <cell r="E56">
            <v>19827</v>
          </cell>
          <cell r="F56">
            <v>0</v>
          </cell>
          <cell r="G56">
            <v>0</v>
          </cell>
          <cell r="H56">
            <v>27459</v>
          </cell>
          <cell r="I56">
            <v>0</v>
          </cell>
          <cell r="J56">
            <v>0</v>
          </cell>
          <cell r="K56">
            <v>2974</v>
          </cell>
          <cell r="L56">
            <v>0</v>
          </cell>
          <cell r="V56">
            <v>395880</v>
          </cell>
        </row>
        <row r="57">
          <cell r="E57">
            <v>5000</v>
          </cell>
          <cell r="F57">
            <v>0</v>
          </cell>
          <cell r="G57">
            <v>2700.01</v>
          </cell>
          <cell r="H57">
            <v>2000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V57">
            <v>17994.45</v>
          </cell>
        </row>
        <row r="58">
          <cell r="E58">
            <v>5000</v>
          </cell>
          <cell r="F58">
            <v>3715.14</v>
          </cell>
          <cell r="G58">
            <v>3897</v>
          </cell>
          <cell r="H58">
            <v>0</v>
          </cell>
          <cell r="I58">
            <v>0</v>
          </cell>
          <cell r="J58">
            <v>0</v>
          </cell>
          <cell r="K58">
            <v>1936</v>
          </cell>
          <cell r="L58">
            <v>0</v>
          </cell>
          <cell r="V58">
            <v>43503.64000000001</v>
          </cell>
        </row>
        <row r="59">
          <cell r="E59">
            <v>5000</v>
          </cell>
          <cell r="F59">
            <v>0</v>
          </cell>
          <cell r="G59">
            <v>4468.98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V59">
            <v>17573.36</v>
          </cell>
        </row>
        <row r="60">
          <cell r="E60">
            <v>5000</v>
          </cell>
          <cell r="F60">
            <v>0</v>
          </cell>
          <cell r="G60">
            <v>6546.54</v>
          </cell>
          <cell r="H60">
            <v>6189.64</v>
          </cell>
          <cell r="I60">
            <v>0</v>
          </cell>
          <cell r="J60">
            <v>3000</v>
          </cell>
          <cell r="K60">
            <v>0</v>
          </cell>
          <cell r="L60">
            <v>592.5</v>
          </cell>
          <cell r="V60">
            <v>28372.88</v>
          </cell>
        </row>
        <row r="61">
          <cell r="E61">
            <v>5000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163.55</v>
          </cell>
          <cell r="L61">
            <v>36442</v>
          </cell>
          <cell r="V61">
            <v>119547.81999999999</v>
          </cell>
        </row>
        <row r="62">
          <cell r="E62">
            <v>10708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2039</v>
          </cell>
          <cell r="L62">
            <v>0</v>
          </cell>
          <cell r="V62">
            <v>102929</v>
          </cell>
        </row>
        <row r="63">
          <cell r="E63">
            <v>5000</v>
          </cell>
          <cell r="F63">
            <v>2100</v>
          </cell>
          <cell r="G63">
            <v>0</v>
          </cell>
          <cell r="H63">
            <v>0</v>
          </cell>
          <cell r="I63">
            <v>0</v>
          </cell>
          <cell r="J63">
            <v>995</v>
          </cell>
          <cell r="K63">
            <v>0</v>
          </cell>
          <cell r="L63">
            <v>0</v>
          </cell>
          <cell r="V63">
            <v>12073.320000000002</v>
          </cell>
        </row>
        <row r="64">
          <cell r="E64">
            <v>5000</v>
          </cell>
          <cell r="F64">
            <v>0</v>
          </cell>
          <cell r="G64">
            <v>1763.19</v>
          </cell>
          <cell r="H64">
            <v>0</v>
          </cell>
          <cell r="I64">
            <v>0</v>
          </cell>
          <cell r="J64">
            <v>4000</v>
          </cell>
          <cell r="K64">
            <v>0</v>
          </cell>
          <cell r="L64">
            <v>0</v>
          </cell>
          <cell r="V64">
            <v>20893.800000000003</v>
          </cell>
        </row>
        <row r="65">
          <cell r="E65">
            <v>5000</v>
          </cell>
          <cell r="F65">
            <v>11424.27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V65">
            <v>25180.020000000004</v>
          </cell>
        </row>
        <row r="66">
          <cell r="E66">
            <v>5000</v>
          </cell>
          <cell r="F66">
            <v>0</v>
          </cell>
          <cell r="G66">
            <v>2700.01</v>
          </cell>
          <cell r="H66">
            <v>0</v>
          </cell>
          <cell r="I66">
            <v>0</v>
          </cell>
          <cell r="J66">
            <v>360</v>
          </cell>
          <cell r="K66">
            <v>1445.95</v>
          </cell>
          <cell r="L66">
            <v>0</v>
          </cell>
          <cell r="V66">
            <v>18235.420000000006</v>
          </cell>
        </row>
        <row r="67">
          <cell r="E67">
            <v>5000</v>
          </cell>
          <cell r="F67">
            <v>0</v>
          </cell>
          <cell r="G67">
            <v>0</v>
          </cell>
          <cell r="H67">
            <v>500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V67">
            <v>10621.44</v>
          </cell>
        </row>
        <row r="68">
          <cell r="E68">
            <v>10422</v>
          </cell>
          <cell r="F68">
            <v>30000</v>
          </cell>
          <cell r="G68">
            <v>0</v>
          </cell>
          <cell r="H68">
            <v>601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V68">
            <v>246511.28</v>
          </cell>
        </row>
        <row r="69">
          <cell r="E69">
            <v>6723.72</v>
          </cell>
          <cell r="F69">
            <v>0</v>
          </cell>
          <cell r="G69">
            <v>10218.78</v>
          </cell>
          <cell r="H69">
            <v>8140.63</v>
          </cell>
          <cell r="I69">
            <v>0</v>
          </cell>
          <cell r="J69">
            <v>0</v>
          </cell>
          <cell r="K69">
            <v>8044.22</v>
          </cell>
          <cell r="L69">
            <v>0</v>
          </cell>
          <cell r="V69">
            <v>177442.46</v>
          </cell>
        </row>
        <row r="70">
          <cell r="E70">
            <v>5000</v>
          </cell>
          <cell r="F70">
            <v>0</v>
          </cell>
          <cell r="G70">
            <v>0</v>
          </cell>
          <cell r="H70">
            <v>6270.5</v>
          </cell>
          <cell r="I70">
            <v>0</v>
          </cell>
          <cell r="J70">
            <v>543</v>
          </cell>
          <cell r="K70">
            <v>0</v>
          </cell>
          <cell r="L70">
            <v>0</v>
          </cell>
          <cell r="V70">
            <v>19138.16</v>
          </cell>
        </row>
        <row r="71">
          <cell r="E71">
            <v>10619</v>
          </cell>
          <cell r="F71">
            <v>146704</v>
          </cell>
          <cell r="G71">
            <v>14416</v>
          </cell>
          <cell r="H71">
            <v>13074</v>
          </cell>
          <cell r="I71">
            <v>0</v>
          </cell>
          <cell r="J71">
            <v>0</v>
          </cell>
          <cell r="K71">
            <v>2118</v>
          </cell>
          <cell r="L71">
            <v>1000</v>
          </cell>
          <cell r="V71">
            <v>354678</v>
          </cell>
        </row>
        <row r="72">
          <cell r="E72">
            <v>13312</v>
          </cell>
          <cell r="F72">
            <v>0</v>
          </cell>
          <cell r="G72">
            <v>15125</v>
          </cell>
          <cell r="H72">
            <v>0</v>
          </cell>
          <cell r="I72">
            <v>0</v>
          </cell>
          <cell r="J72">
            <v>0</v>
          </cell>
          <cell r="K72">
            <v>4650</v>
          </cell>
          <cell r="L72">
            <v>30089</v>
          </cell>
          <cell r="V72">
            <v>267880</v>
          </cell>
        </row>
        <row r="73">
          <cell r="E73">
            <v>5000</v>
          </cell>
          <cell r="F73">
            <v>16756.11</v>
          </cell>
          <cell r="G73">
            <v>0</v>
          </cell>
          <cell r="H73">
            <v>2279.43</v>
          </cell>
          <cell r="I73">
            <v>0</v>
          </cell>
          <cell r="J73">
            <v>1250</v>
          </cell>
          <cell r="K73">
            <v>1331</v>
          </cell>
          <cell r="L73">
            <v>343</v>
          </cell>
          <cell r="V73">
            <v>44798.69</v>
          </cell>
        </row>
        <row r="74">
          <cell r="E74">
            <v>5000</v>
          </cell>
          <cell r="F74">
            <v>0</v>
          </cell>
          <cell r="G74">
            <v>4954.95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860</v>
          </cell>
          <cell r="V74">
            <v>42595.119999999995</v>
          </cell>
        </row>
        <row r="75">
          <cell r="E75">
            <v>5000</v>
          </cell>
          <cell r="F75">
            <v>0</v>
          </cell>
          <cell r="G75">
            <v>1565.85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V75">
            <v>10657.529999999999</v>
          </cell>
        </row>
        <row r="76">
          <cell r="E76">
            <v>5000</v>
          </cell>
          <cell r="F76">
            <v>3713.19</v>
          </cell>
          <cell r="G76">
            <v>0</v>
          </cell>
          <cell r="H76">
            <v>0</v>
          </cell>
          <cell r="I76">
            <v>0</v>
          </cell>
          <cell r="J76">
            <v>8000</v>
          </cell>
          <cell r="K76">
            <v>0</v>
          </cell>
          <cell r="L76">
            <v>247.19</v>
          </cell>
          <cell r="V76">
            <v>28341.780000000006</v>
          </cell>
        </row>
        <row r="77">
          <cell r="E77">
            <v>1218189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746209</v>
          </cell>
          <cell r="V77">
            <v>36685121</v>
          </cell>
        </row>
        <row r="78">
          <cell r="E78">
            <v>14304</v>
          </cell>
          <cell r="F78">
            <v>0</v>
          </cell>
          <cell r="G78">
            <v>0</v>
          </cell>
          <cell r="H78">
            <v>51950</v>
          </cell>
          <cell r="I78">
            <v>0</v>
          </cell>
          <cell r="J78">
            <v>0</v>
          </cell>
          <cell r="K78">
            <v>4375</v>
          </cell>
          <cell r="L78">
            <v>17106</v>
          </cell>
          <cell r="V78">
            <v>319075</v>
          </cell>
        </row>
        <row r="79">
          <cell r="E79">
            <v>5000</v>
          </cell>
          <cell r="F79">
            <v>0</v>
          </cell>
          <cell r="G79">
            <v>0</v>
          </cell>
          <cell r="H79">
            <v>7500</v>
          </cell>
          <cell r="I79">
            <v>0</v>
          </cell>
          <cell r="J79">
            <v>0</v>
          </cell>
          <cell r="K79">
            <v>2965</v>
          </cell>
          <cell r="L79">
            <v>250</v>
          </cell>
          <cell r="V79">
            <v>51976.23</v>
          </cell>
        </row>
        <row r="80">
          <cell r="E80">
            <v>5000</v>
          </cell>
          <cell r="F80">
            <v>0</v>
          </cell>
          <cell r="G80">
            <v>0</v>
          </cell>
          <cell r="H80">
            <v>11424</v>
          </cell>
          <cell r="I80">
            <v>0</v>
          </cell>
          <cell r="J80">
            <v>0</v>
          </cell>
          <cell r="K80">
            <v>0</v>
          </cell>
          <cell r="L80">
            <v>5466</v>
          </cell>
          <cell r="V80">
            <v>29726</v>
          </cell>
        </row>
        <row r="81">
          <cell r="E81">
            <v>5000</v>
          </cell>
          <cell r="F81">
            <v>0</v>
          </cell>
          <cell r="G81">
            <v>2700.01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V81">
            <v>12652.11</v>
          </cell>
        </row>
        <row r="82">
          <cell r="E82">
            <v>8475</v>
          </cell>
          <cell r="F82">
            <v>0</v>
          </cell>
          <cell r="G82">
            <v>0</v>
          </cell>
          <cell r="H82">
            <v>1996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V82">
            <v>148043</v>
          </cell>
        </row>
        <row r="83">
          <cell r="E83">
            <v>5000</v>
          </cell>
          <cell r="F83">
            <v>6602.96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1743</v>
          </cell>
          <cell r="L83">
            <v>1302.67</v>
          </cell>
          <cell r="V83">
            <v>37219.850000000006</v>
          </cell>
        </row>
        <row r="84">
          <cell r="E84">
            <v>5000</v>
          </cell>
          <cell r="F84">
            <v>0</v>
          </cell>
          <cell r="G84">
            <v>4500</v>
          </cell>
          <cell r="H84">
            <v>0</v>
          </cell>
          <cell r="I84">
            <v>0</v>
          </cell>
          <cell r="J84">
            <v>0</v>
          </cell>
          <cell r="K84">
            <v>1788</v>
          </cell>
          <cell r="L84">
            <v>5000</v>
          </cell>
          <cell r="V84">
            <v>43084</v>
          </cell>
        </row>
        <row r="85">
          <cell r="E85">
            <v>5000</v>
          </cell>
          <cell r="F85">
            <v>0</v>
          </cell>
          <cell r="G85">
            <v>0</v>
          </cell>
          <cell r="H85">
            <v>1763.19</v>
          </cell>
          <cell r="I85">
            <v>0</v>
          </cell>
          <cell r="J85">
            <v>0</v>
          </cell>
          <cell r="K85">
            <v>2446.48</v>
          </cell>
          <cell r="L85">
            <v>2443.75</v>
          </cell>
          <cell r="V85">
            <v>30958.322</v>
          </cell>
        </row>
        <row r="86">
          <cell r="E86">
            <v>5113</v>
          </cell>
          <cell r="F86">
            <v>0</v>
          </cell>
          <cell r="G86">
            <v>0</v>
          </cell>
          <cell r="H86">
            <v>12176</v>
          </cell>
          <cell r="I86">
            <v>0</v>
          </cell>
          <cell r="J86">
            <v>0</v>
          </cell>
          <cell r="K86">
            <v>0</v>
          </cell>
          <cell r="L86">
            <v>47177</v>
          </cell>
          <cell r="V86">
            <v>97042</v>
          </cell>
        </row>
        <row r="87">
          <cell r="E87">
            <v>25111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V87">
            <v>583745</v>
          </cell>
        </row>
        <row r="88">
          <cell r="E88">
            <v>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2400</v>
          </cell>
          <cell r="V88">
            <v>66071.20000000001</v>
          </cell>
        </row>
        <row r="89">
          <cell r="E89">
            <v>5000</v>
          </cell>
          <cell r="F89">
            <v>0</v>
          </cell>
          <cell r="G89">
            <v>1763.19</v>
          </cell>
          <cell r="H89">
            <v>0</v>
          </cell>
          <cell r="I89">
            <v>1000</v>
          </cell>
          <cell r="J89">
            <v>0</v>
          </cell>
          <cell r="K89">
            <v>0</v>
          </cell>
          <cell r="L89">
            <v>0</v>
          </cell>
          <cell r="V89">
            <v>12595.460000000001</v>
          </cell>
        </row>
        <row r="90">
          <cell r="E90">
            <v>5000</v>
          </cell>
          <cell r="F90">
            <v>13967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319</v>
          </cell>
          <cell r="V90">
            <v>45272</v>
          </cell>
        </row>
        <row r="91">
          <cell r="E91">
            <v>5000</v>
          </cell>
          <cell r="F91">
            <v>4908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1452</v>
          </cell>
          <cell r="L91">
            <v>0</v>
          </cell>
          <cell r="V91">
            <v>19106</v>
          </cell>
        </row>
        <row r="92">
          <cell r="E92">
            <v>6545.88</v>
          </cell>
          <cell r="F92">
            <v>0</v>
          </cell>
          <cell r="G92">
            <v>0</v>
          </cell>
          <cell r="H92">
            <v>0</v>
          </cell>
          <cell r="I92">
            <v>1177.89</v>
          </cell>
          <cell r="J92">
            <v>0</v>
          </cell>
          <cell r="K92">
            <v>1452</v>
          </cell>
          <cell r="L92">
            <v>0</v>
          </cell>
          <cell r="V92">
            <v>80457.58</v>
          </cell>
        </row>
        <row r="93">
          <cell r="E93">
            <v>76319</v>
          </cell>
          <cell r="F93">
            <v>183398</v>
          </cell>
          <cell r="G93">
            <v>0</v>
          </cell>
          <cell r="H93">
            <v>7658</v>
          </cell>
          <cell r="I93">
            <v>0</v>
          </cell>
          <cell r="J93">
            <v>0</v>
          </cell>
          <cell r="K93">
            <v>0</v>
          </cell>
          <cell r="L93">
            <v>295018</v>
          </cell>
          <cell r="V93">
            <v>1856910</v>
          </cell>
        </row>
        <row r="94">
          <cell r="E94">
            <v>26741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V94">
            <v>448519</v>
          </cell>
        </row>
        <row r="95">
          <cell r="E95">
            <v>5000</v>
          </cell>
          <cell r="F95">
            <v>0</v>
          </cell>
          <cell r="G95">
            <v>7176.31</v>
          </cell>
          <cell r="H95">
            <v>5000</v>
          </cell>
          <cell r="I95">
            <v>0</v>
          </cell>
          <cell r="J95">
            <v>0</v>
          </cell>
          <cell r="K95">
            <v>400</v>
          </cell>
          <cell r="L95">
            <v>0</v>
          </cell>
          <cell r="V95">
            <v>25512.71</v>
          </cell>
        </row>
        <row r="96">
          <cell r="E96">
            <v>5000</v>
          </cell>
          <cell r="F96">
            <v>11369.76</v>
          </cell>
          <cell r="G96">
            <v>0</v>
          </cell>
          <cell r="H96">
            <v>4778.5</v>
          </cell>
          <cell r="I96">
            <v>0</v>
          </cell>
          <cell r="J96">
            <v>3600</v>
          </cell>
          <cell r="K96">
            <v>1597.2</v>
          </cell>
          <cell r="L96">
            <v>0</v>
          </cell>
          <cell r="V96">
            <v>80470.70999999999</v>
          </cell>
        </row>
        <row r="97">
          <cell r="E97">
            <v>5106</v>
          </cell>
          <cell r="F97">
            <v>0</v>
          </cell>
          <cell r="G97">
            <v>5801</v>
          </cell>
          <cell r="H97">
            <v>2661</v>
          </cell>
          <cell r="I97">
            <v>0</v>
          </cell>
          <cell r="J97">
            <v>0</v>
          </cell>
          <cell r="K97">
            <v>1936</v>
          </cell>
          <cell r="L97">
            <v>0</v>
          </cell>
          <cell r="V97">
            <v>102386</v>
          </cell>
        </row>
        <row r="98">
          <cell r="E98">
            <v>5000</v>
          </cell>
          <cell r="F98">
            <v>0</v>
          </cell>
          <cell r="G98">
            <v>1763.19</v>
          </cell>
          <cell r="H98">
            <v>0</v>
          </cell>
          <cell r="I98">
            <v>0</v>
          </cell>
          <cell r="J98">
            <v>0</v>
          </cell>
          <cell r="K98">
            <v>1452</v>
          </cell>
          <cell r="L98">
            <v>0</v>
          </cell>
          <cell r="V98">
            <v>17396.34</v>
          </cell>
        </row>
        <row r="99">
          <cell r="E99">
            <v>5000</v>
          </cell>
          <cell r="F99">
            <v>0</v>
          </cell>
          <cell r="G99">
            <v>0</v>
          </cell>
          <cell r="H99">
            <v>3629.34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V99">
            <v>22028.02</v>
          </cell>
        </row>
        <row r="100">
          <cell r="E100">
            <v>5000</v>
          </cell>
          <cell r="F100">
            <v>0</v>
          </cell>
          <cell r="G100">
            <v>1763.19</v>
          </cell>
          <cell r="H100">
            <v>0</v>
          </cell>
          <cell r="I100">
            <v>0</v>
          </cell>
          <cell r="J100">
            <v>1000</v>
          </cell>
          <cell r="K100">
            <v>0</v>
          </cell>
          <cell r="L100">
            <v>0</v>
          </cell>
          <cell r="V100">
            <v>10485.76</v>
          </cell>
        </row>
        <row r="101">
          <cell r="E101">
            <v>6582</v>
          </cell>
          <cell r="F101">
            <v>2819</v>
          </cell>
          <cell r="G101">
            <v>0</v>
          </cell>
          <cell r="H101">
            <v>15500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V101">
            <v>208609</v>
          </cell>
        </row>
        <row r="102">
          <cell r="E102">
            <v>5000</v>
          </cell>
          <cell r="F102">
            <v>0</v>
          </cell>
          <cell r="G102">
            <v>0</v>
          </cell>
          <cell r="H102">
            <v>90000</v>
          </cell>
          <cell r="I102">
            <v>0</v>
          </cell>
          <cell r="J102">
            <v>0</v>
          </cell>
          <cell r="K102">
            <v>3606</v>
          </cell>
          <cell r="L102">
            <v>0</v>
          </cell>
          <cell r="V102">
            <v>234169</v>
          </cell>
        </row>
        <row r="103">
          <cell r="E103">
            <v>16283</v>
          </cell>
          <cell r="F103">
            <v>0</v>
          </cell>
          <cell r="G103">
            <v>18500</v>
          </cell>
          <cell r="H103">
            <v>0</v>
          </cell>
          <cell r="I103">
            <v>0</v>
          </cell>
          <cell r="J103">
            <v>0</v>
          </cell>
          <cell r="K103">
            <v>1906</v>
          </cell>
          <cell r="L103">
            <v>2993</v>
          </cell>
          <cell r="V103">
            <v>429901</v>
          </cell>
        </row>
        <row r="104">
          <cell r="E104">
            <v>5000</v>
          </cell>
          <cell r="F104">
            <v>0</v>
          </cell>
          <cell r="G104">
            <v>0</v>
          </cell>
          <cell r="H104">
            <v>1778.38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V104">
            <v>15030.01</v>
          </cell>
        </row>
        <row r="105">
          <cell r="E105">
            <v>16083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V105">
            <v>407734</v>
          </cell>
        </row>
        <row r="106">
          <cell r="E106">
            <v>5000</v>
          </cell>
          <cell r="F106">
            <v>0</v>
          </cell>
          <cell r="G106">
            <v>5442.55</v>
          </cell>
          <cell r="H106">
            <v>0</v>
          </cell>
          <cell r="I106">
            <v>0</v>
          </cell>
          <cell r="J106">
            <v>0</v>
          </cell>
          <cell r="K106">
            <v>5980</v>
          </cell>
          <cell r="L106">
            <v>833.73</v>
          </cell>
          <cell r="V106">
            <v>23796.37</v>
          </cell>
        </row>
        <row r="107">
          <cell r="E107">
            <v>5000</v>
          </cell>
          <cell r="F107">
            <v>3900</v>
          </cell>
          <cell r="G107">
            <v>154.48</v>
          </cell>
          <cell r="H107">
            <v>0</v>
          </cell>
          <cell r="I107">
            <v>0</v>
          </cell>
          <cell r="J107">
            <v>1000</v>
          </cell>
          <cell r="K107">
            <v>0</v>
          </cell>
          <cell r="L107">
            <v>0</v>
          </cell>
          <cell r="V107">
            <v>15019.12</v>
          </cell>
        </row>
        <row r="108">
          <cell r="E108">
            <v>5000</v>
          </cell>
          <cell r="F108">
            <v>0</v>
          </cell>
          <cell r="G108">
            <v>2700.01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V108">
            <v>16752.23</v>
          </cell>
        </row>
        <row r="109">
          <cell r="E109">
            <v>5000</v>
          </cell>
          <cell r="F109">
            <v>14804.83</v>
          </cell>
          <cell r="G109">
            <v>2579.07</v>
          </cell>
          <cell r="H109">
            <v>676.24</v>
          </cell>
          <cell r="I109">
            <v>0</v>
          </cell>
          <cell r="J109">
            <v>0</v>
          </cell>
          <cell r="K109">
            <v>1588.13</v>
          </cell>
          <cell r="L109">
            <v>0</v>
          </cell>
          <cell r="V109">
            <v>39462.65</v>
          </cell>
        </row>
        <row r="110">
          <cell r="E110">
            <v>17523.79</v>
          </cell>
          <cell r="F110">
            <v>11424.27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V110">
            <v>122357.73</v>
          </cell>
        </row>
        <row r="111">
          <cell r="E111">
            <v>5000</v>
          </cell>
          <cell r="F111">
            <v>0</v>
          </cell>
          <cell r="G111">
            <v>4058.34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V111">
            <v>15955.050000000001</v>
          </cell>
        </row>
        <row r="112">
          <cell r="E112">
            <v>5000</v>
          </cell>
          <cell r="F112">
            <v>0</v>
          </cell>
          <cell r="G112">
            <v>2700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V112">
            <v>28450.000000000004</v>
          </cell>
        </row>
        <row r="113">
          <cell r="E113">
            <v>7713.81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2178</v>
          </cell>
          <cell r="L113">
            <v>0</v>
          </cell>
          <cell r="V113">
            <v>168412.45</v>
          </cell>
        </row>
        <row r="114">
          <cell r="E114">
            <v>5000</v>
          </cell>
          <cell r="F114">
            <v>1763.19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V114">
            <v>22361.059999999998</v>
          </cell>
        </row>
        <row r="115">
          <cell r="E115">
            <v>5000</v>
          </cell>
          <cell r="F115">
            <v>9681.26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3200</v>
          </cell>
          <cell r="V115">
            <v>22244.43</v>
          </cell>
        </row>
        <row r="116">
          <cell r="E116">
            <v>5000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2760</v>
          </cell>
          <cell r="V116">
            <v>14271</v>
          </cell>
        </row>
        <row r="117">
          <cell r="E117">
            <v>13811.67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2499</v>
          </cell>
          <cell r="V117">
            <v>244246.44000000003</v>
          </cell>
        </row>
        <row r="118">
          <cell r="E118">
            <v>15301.08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V118">
            <v>92098.21</v>
          </cell>
        </row>
        <row r="119">
          <cell r="E119">
            <v>18554</v>
          </cell>
          <cell r="F119">
            <v>0</v>
          </cell>
          <cell r="G119">
            <v>18258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V119">
            <v>237842</v>
          </cell>
        </row>
        <row r="120">
          <cell r="E120">
            <v>5000</v>
          </cell>
          <cell r="F120">
            <v>0</v>
          </cell>
          <cell r="G120">
            <v>0</v>
          </cell>
          <cell r="H120">
            <v>2456</v>
          </cell>
          <cell r="I120">
            <v>0</v>
          </cell>
          <cell r="J120">
            <v>0</v>
          </cell>
          <cell r="K120">
            <v>0</v>
          </cell>
          <cell r="L120">
            <v>6420.639999999999</v>
          </cell>
          <cell r="V120">
            <v>28476.95</v>
          </cell>
        </row>
        <row r="121">
          <cell r="E121">
            <v>26727</v>
          </cell>
          <cell r="F121">
            <v>14434</v>
          </cell>
          <cell r="G121">
            <v>0</v>
          </cell>
          <cell r="H121">
            <v>88706.7928</v>
          </cell>
          <cell r="I121">
            <v>0</v>
          </cell>
          <cell r="J121">
            <v>0</v>
          </cell>
          <cell r="K121">
            <v>3409</v>
          </cell>
          <cell r="L121">
            <v>3582</v>
          </cell>
          <cell r="V121">
            <v>822410</v>
          </cell>
        </row>
        <row r="122">
          <cell r="E122">
            <v>21419.46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V122">
            <v>250261.46</v>
          </cell>
        </row>
        <row r="123">
          <cell r="E123">
            <v>132015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84092</v>
          </cell>
          <cell r="V123">
            <v>3338136</v>
          </cell>
        </row>
        <row r="124">
          <cell r="E124">
            <v>5000</v>
          </cell>
          <cell r="F124">
            <v>0</v>
          </cell>
          <cell r="G124">
            <v>2700.01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V124">
            <v>17736.07</v>
          </cell>
        </row>
        <row r="125">
          <cell r="E125">
            <v>26483</v>
          </cell>
          <cell r="F125">
            <v>0</v>
          </cell>
          <cell r="G125">
            <v>3228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157405</v>
          </cell>
          <cell r="V125">
            <v>846171</v>
          </cell>
        </row>
        <row r="126">
          <cell r="E126">
            <v>5000</v>
          </cell>
          <cell r="F126">
            <v>2000</v>
          </cell>
          <cell r="G126">
            <v>0</v>
          </cell>
          <cell r="H126">
            <v>3850</v>
          </cell>
          <cell r="I126">
            <v>0</v>
          </cell>
          <cell r="J126">
            <v>1000</v>
          </cell>
          <cell r="K126">
            <v>1270.5</v>
          </cell>
          <cell r="L126">
            <v>0</v>
          </cell>
          <cell r="V126">
            <v>36046.35</v>
          </cell>
        </row>
        <row r="127">
          <cell r="E127">
            <v>5000</v>
          </cell>
          <cell r="F127">
            <v>0</v>
          </cell>
          <cell r="G127">
            <v>2700</v>
          </cell>
          <cell r="H127">
            <v>0</v>
          </cell>
          <cell r="I127">
            <v>0</v>
          </cell>
          <cell r="J127">
            <v>1000</v>
          </cell>
          <cell r="K127">
            <v>0</v>
          </cell>
          <cell r="L127">
            <v>0</v>
          </cell>
          <cell r="V127">
            <v>15582</v>
          </cell>
        </row>
        <row r="128">
          <cell r="E128">
            <v>5000</v>
          </cell>
          <cell r="F128">
            <v>0</v>
          </cell>
          <cell r="G128">
            <v>1758.9</v>
          </cell>
          <cell r="H128">
            <v>0</v>
          </cell>
          <cell r="I128">
            <v>0</v>
          </cell>
          <cell r="J128">
            <v>2000</v>
          </cell>
          <cell r="K128">
            <v>1573</v>
          </cell>
          <cell r="L128">
            <v>0</v>
          </cell>
          <cell r="V128">
            <v>18987.18</v>
          </cell>
        </row>
        <row r="129">
          <cell r="E129">
            <v>16564.77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V129">
            <v>207846.84</v>
          </cell>
        </row>
        <row r="130">
          <cell r="E130">
            <v>5000</v>
          </cell>
          <cell r="F130">
            <v>0</v>
          </cell>
          <cell r="G130">
            <v>9521</v>
          </cell>
          <cell r="H130">
            <v>0</v>
          </cell>
          <cell r="I130">
            <v>0</v>
          </cell>
          <cell r="J130">
            <v>0</v>
          </cell>
          <cell r="K130">
            <v>1936</v>
          </cell>
          <cell r="L130">
            <v>1802</v>
          </cell>
          <cell r="V130">
            <v>79062</v>
          </cell>
        </row>
        <row r="131">
          <cell r="E131">
            <v>5000</v>
          </cell>
          <cell r="F131">
            <v>11900</v>
          </cell>
          <cell r="G131">
            <v>7292</v>
          </cell>
          <cell r="H131">
            <v>0</v>
          </cell>
          <cell r="I131">
            <v>0</v>
          </cell>
          <cell r="J131">
            <v>845</v>
          </cell>
          <cell r="K131">
            <v>0</v>
          </cell>
          <cell r="L131">
            <v>3000</v>
          </cell>
          <cell r="V131">
            <v>51290</v>
          </cell>
        </row>
        <row r="132">
          <cell r="E132">
            <v>5000</v>
          </cell>
          <cell r="F132">
            <v>0</v>
          </cell>
          <cell r="G132">
            <v>6863.31</v>
          </cell>
          <cell r="H132">
            <v>0</v>
          </cell>
          <cell r="I132">
            <v>0</v>
          </cell>
          <cell r="J132">
            <v>0</v>
          </cell>
          <cell r="K132">
            <v>2616.6</v>
          </cell>
          <cell r="L132">
            <v>1747.17</v>
          </cell>
          <cell r="V132">
            <v>36643.43</v>
          </cell>
        </row>
        <row r="133">
          <cell r="E133">
            <v>5000</v>
          </cell>
          <cell r="F133">
            <v>0</v>
          </cell>
          <cell r="G133">
            <v>5810</v>
          </cell>
          <cell r="H133">
            <v>0</v>
          </cell>
          <cell r="I133">
            <v>0</v>
          </cell>
          <cell r="J133">
            <v>856</v>
          </cell>
          <cell r="K133">
            <v>0</v>
          </cell>
          <cell r="L133">
            <v>0</v>
          </cell>
          <cell r="V133">
            <v>19152</v>
          </cell>
        </row>
        <row r="134">
          <cell r="E134">
            <v>5000</v>
          </cell>
          <cell r="F134">
            <v>1028.28</v>
          </cell>
          <cell r="G134">
            <v>0</v>
          </cell>
          <cell r="H134">
            <v>12748.54</v>
          </cell>
          <cell r="I134">
            <v>0</v>
          </cell>
          <cell r="J134">
            <v>0</v>
          </cell>
          <cell r="K134">
            <v>1270.5</v>
          </cell>
          <cell r="L134">
            <v>7947.44</v>
          </cell>
          <cell r="V134">
            <v>52659.22999999999</v>
          </cell>
        </row>
        <row r="135">
          <cell r="E135">
            <v>5000</v>
          </cell>
          <cell r="F135">
            <v>0</v>
          </cell>
          <cell r="G135">
            <v>1338.13</v>
          </cell>
          <cell r="H135">
            <v>8374.08</v>
          </cell>
          <cell r="I135">
            <v>0</v>
          </cell>
          <cell r="J135">
            <v>0</v>
          </cell>
          <cell r="K135">
            <v>1403.6</v>
          </cell>
          <cell r="L135">
            <v>0</v>
          </cell>
          <cell r="V135">
            <v>28179.879999999994</v>
          </cell>
        </row>
        <row r="136">
          <cell r="E136">
            <v>95842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3825</v>
          </cell>
          <cell r="L136">
            <v>81728</v>
          </cell>
          <cell r="V136">
            <v>2034578</v>
          </cell>
        </row>
        <row r="137">
          <cell r="E137">
            <v>5000</v>
          </cell>
          <cell r="F137">
            <v>0</v>
          </cell>
          <cell r="G137">
            <v>4468.98</v>
          </cell>
          <cell r="H137">
            <v>0</v>
          </cell>
          <cell r="I137">
            <v>0</v>
          </cell>
          <cell r="J137">
            <v>0</v>
          </cell>
          <cell r="K137">
            <v>1113.2</v>
          </cell>
          <cell r="L137">
            <v>0</v>
          </cell>
          <cell r="V137">
            <v>27215.55</v>
          </cell>
        </row>
        <row r="138">
          <cell r="E138">
            <v>5000</v>
          </cell>
          <cell r="F138">
            <v>25712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V138">
            <v>65266</v>
          </cell>
        </row>
        <row r="139">
          <cell r="E139">
            <v>5000</v>
          </cell>
          <cell r="F139">
            <v>5850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3258.28</v>
          </cell>
          <cell r="V139">
            <v>24253.79</v>
          </cell>
        </row>
        <row r="140">
          <cell r="E140">
            <v>11183</v>
          </cell>
          <cell r="F140">
            <v>0</v>
          </cell>
          <cell r="G140">
            <v>0</v>
          </cell>
          <cell r="H140">
            <v>22129</v>
          </cell>
          <cell r="I140">
            <v>0</v>
          </cell>
          <cell r="J140">
            <v>0</v>
          </cell>
          <cell r="K140">
            <v>2061</v>
          </cell>
          <cell r="L140">
            <v>0</v>
          </cell>
          <cell r="V140">
            <v>166613</v>
          </cell>
        </row>
        <row r="141">
          <cell r="E141">
            <v>5000</v>
          </cell>
          <cell r="F141">
            <v>0</v>
          </cell>
          <cell r="G141">
            <v>2700.01</v>
          </cell>
          <cell r="H141">
            <v>360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V141">
            <v>13545.300000000001</v>
          </cell>
        </row>
        <row r="142">
          <cell r="E142">
            <v>5000</v>
          </cell>
          <cell r="F142">
            <v>0</v>
          </cell>
          <cell r="G142">
            <v>0</v>
          </cell>
          <cell r="H142">
            <v>576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V142">
            <v>20501.519999999997</v>
          </cell>
        </row>
        <row r="143">
          <cell r="E143">
            <v>5000</v>
          </cell>
          <cell r="F143">
            <v>0</v>
          </cell>
          <cell r="G143">
            <v>7722.08</v>
          </cell>
          <cell r="H143">
            <v>6427.09</v>
          </cell>
          <cell r="I143">
            <v>0</v>
          </cell>
          <cell r="J143">
            <v>0</v>
          </cell>
          <cell r="K143">
            <v>0</v>
          </cell>
          <cell r="L143">
            <v>17727.17</v>
          </cell>
          <cell r="V143">
            <v>52667.5</v>
          </cell>
        </row>
        <row r="144">
          <cell r="E144">
            <v>5000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12378</v>
          </cell>
          <cell r="V144">
            <v>61691</v>
          </cell>
        </row>
        <row r="145">
          <cell r="E145">
            <v>5000</v>
          </cell>
          <cell r="F145">
            <v>0</v>
          </cell>
          <cell r="G145">
            <v>0</v>
          </cell>
          <cell r="H145">
            <v>17506</v>
          </cell>
          <cell r="I145">
            <v>0</v>
          </cell>
          <cell r="J145">
            <v>0</v>
          </cell>
          <cell r="K145">
            <v>0</v>
          </cell>
          <cell r="L145">
            <v>243.75</v>
          </cell>
          <cell r="V145">
            <v>36329.71</v>
          </cell>
        </row>
        <row r="146">
          <cell r="E146">
            <v>12204.27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V146">
            <v>93459.98000000001</v>
          </cell>
        </row>
        <row r="147">
          <cell r="E147">
            <v>19945</v>
          </cell>
          <cell r="F147">
            <v>0</v>
          </cell>
          <cell r="G147">
            <v>22661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V147">
            <v>668048</v>
          </cell>
        </row>
        <row r="148">
          <cell r="E148">
            <v>11462</v>
          </cell>
          <cell r="F148">
            <v>12205.05</v>
          </cell>
          <cell r="G148">
            <v>7195.91</v>
          </cell>
          <cell r="H148">
            <v>0</v>
          </cell>
          <cell r="I148">
            <v>0</v>
          </cell>
          <cell r="J148">
            <v>0</v>
          </cell>
          <cell r="K148">
            <v>2118</v>
          </cell>
          <cell r="L148">
            <v>3000</v>
          </cell>
          <cell r="V148">
            <v>238836.89999999997</v>
          </cell>
        </row>
        <row r="149">
          <cell r="E149">
            <v>5000</v>
          </cell>
          <cell r="F149">
            <v>0</v>
          </cell>
          <cell r="G149">
            <v>0</v>
          </cell>
          <cell r="H149">
            <v>18354.77</v>
          </cell>
          <cell r="I149">
            <v>0</v>
          </cell>
          <cell r="J149">
            <v>0</v>
          </cell>
          <cell r="K149">
            <v>1089</v>
          </cell>
          <cell r="L149">
            <v>2758</v>
          </cell>
          <cell r="V149">
            <v>41599.939999999995</v>
          </cell>
        </row>
        <row r="150">
          <cell r="E150">
            <v>6121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V150">
            <v>90314</v>
          </cell>
        </row>
        <row r="151">
          <cell r="E151">
            <v>5000</v>
          </cell>
          <cell r="F151">
            <v>0</v>
          </cell>
          <cell r="G151">
            <v>2700</v>
          </cell>
          <cell r="H151">
            <v>3622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V151">
            <v>25746</v>
          </cell>
        </row>
        <row r="152">
          <cell r="E152">
            <v>5000</v>
          </cell>
          <cell r="F152">
            <v>0</v>
          </cell>
          <cell r="G152">
            <v>5810.03</v>
          </cell>
          <cell r="H152">
            <v>0</v>
          </cell>
          <cell r="I152">
            <v>0</v>
          </cell>
          <cell r="J152">
            <v>2800</v>
          </cell>
          <cell r="K152">
            <v>1089</v>
          </cell>
          <cell r="L152">
            <v>0</v>
          </cell>
          <cell r="V152">
            <v>18595.280000000002</v>
          </cell>
        </row>
        <row r="153">
          <cell r="E153">
            <v>50751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V153">
            <v>330547</v>
          </cell>
        </row>
        <row r="154">
          <cell r="E154">
            <v>5000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V154">
            <v>19746</v>
          </cell>
        </row>
        <row r="155">
          <cell r="E155">
            <v>10670</v>
          </cell>
          <cell r="F155">
            <v>19183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7842</v>
          </cell>
          <cell r="L155">
            <v>0</v>
          </cell>
          <cell r="V155">
            <v>190159</v>
          </cell>
        </row>
        <row r="156">
          <cell r="E156">
            <v>5000</v>
          </cell>
          <cell r="F156">
            <v>0</v>
          </cell>
          <cell r="G156">
            <v>11424</v>
          </cell>
          <cell r="H156">
            <v>0</v>
          </cell>
          <cell r="I156">
            <v>0</v>
          </cell>
          <cell r="J156">
            <v>0</v>
          </cell>
          <cell r="K156">
            <v>12728</v>
          </cell>
          <cell r="L156">
            <v>614</v>
          </cell>
          <cell r="V156">
            <v>70123</v>
          </cell>
        </row>
        <row r="157">
          <cell r="E157">
            <v>5000</v>
          </cell>
          <cell r="F157">
            <v>0</v>
          </cell>
          <cell r="G157">
            <v>0</v>
          </cell>
          <cell r="H157">
            <v>34805</v>
          </cell>
          <cell r="I157">
            <v>0</v>
          </cell>
          <cell r="J157">
            <v>0</v>
          </cell>
          <cell r="K157">
            <v>0</v>
          </cell>
          <cell r="L157">
            <v>3593</v>
          </cell>
          <cell r="V157">
            <v>83749</v>
          </cell>
        </row>
        <row r="158">
          <cell r="E158">
            <v>11735.73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1458</v>
          </cell>
          <cell r="L158">
            <v>201.26</v>
          </cell>
          <cell r="V158">
            <v>166247.18000000005</v>
          </cell>
        </row>
        <row r="159">
          <cell r="E159">
            <v>10824</v>
          </cell>
          <cell r="F159">
            <v>14000</v>
          </cell>
          <cell r="G159">
            <v>18897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2118</v>
          </cell>
          <cell r="V159">
            <v>142026</v>
          </cell>
        </row>
        <row r="160">
          <cell r="E160">
            <v>5000</v>
          </cell>
          <cell r="F160">
            <v>3900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1743</v>
          </cell>
          <cell r="L160">
            <v>0</v>
          </cell>
          <cell r="V160">
            <v>47284</v>
          </cell>
        </row>
        <row r="161">
          <cell r="E161">
            <v>5000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1936</v>
          </cell>
          <cell r="L161">
            <v>0</v>
          </cell>
          <cell r="V161">
            <v>31776.61</v>
          </cell>
        </row>
        <row r="162">
          <cell r="E162">
            <v>5000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V162">
            <v>18678</v>
          </cell>
        </row>
        <row r="163">
          <cell r="E163">
            <v>5472</v>
          </cell>
          <cell r="F163">
            <v>0</v>
          </cell>
          <cell r="G163">
            <v>4468.98</v>
          </cell>
          <cell r="H163">
            <v>0</v>
          </cell>
          <cell r="I163">
            <v>0</v>
          </cell>
          <cell r="J163">
            <v>0</v>
          </cell>
          <cell r="K163">
            <v>11744.6</v>
          </cell>
          <cell r="L163">
            <v>850</v>
          </cell>
          <cell r="V163">
            <v>83340.09000000001</v>
          </cell>
        </row>
        <row r="164">
          <cell r="E164">
            <v>135230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3588</v>
          </cell>
          <cell r="L164">
            <v>139053</v>
          </cell>
          <cell r="V164">
            <v>2862487</v>
          </cell>
        </row>
        <row r="165">
          <cell r="E165">
            <v>7476.12</v>
          </cell>
          <cell r="F165">
            <v>0</v>
          </cell>
          <cell r="G165">
            <v>1000</v>
          </cell>
          <cell r="H165">
            <v>0</v>
          </cell>
          <cell r="I165">
            <v>0</v>
          </cell>
          <cell r="J165">
            <v>0</v>
          </cell>
          <cell r="K165">
            <v>1936</v>
          </cell>
          <cell r="L165">
            <v>100</v>
          </cell>
          <cell r="V165">
            <v>147128.32</v>
          </cell>
        </row>
        <row r="166">
          <cell r="E166">
            <v>5000</v>
          </cell>
          <cell r="F166">
            <v>15140</v>
          </cell>
          <cell r="G166">
            <v>3700</v>
          </cell>
          <cell r="H166">
            <v>0</v>
          </cell>
          <cell r="I166">
            <v>0</v>
          </cell>
          <cell r="J166">
            <v>0</v>
          </cell>
          <cell r="K166">
            <v>9511</v>
          </cell>
          <cell r="L166">
            <v>0</v>
          </cell>
          <cell r="V166">
            <v>92317</v>
          </cell>
        </row>
        <row r="167">
          <cell r="E167">
            <v>125056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48105</v>
          </cell>
          <cell r="V167">
            <v>2154438</v>
          </cell>
        </row>
        <row r="168">
          <cell r="E168">
            <v>5000</v>
          </cell>
          <cell r="F168">
            <v>0</v>
          </cell>
          <cell r="G168">
            <v>19314</v>
          </cell>
          <cell r="H168">
            <v>14560</v>
          </cell>
          <cell r="I168">
            <v>0</v>
          </cell>
          <cell r="J168">
            <v>0</v>
          </cell>
          <cell r="K168">
            <v>3403</v>
          </cell>
          <cell r="L168">
            <v>3432</v>
          </cell>
          <cell r="V168">
            <v>130805</v>
          </cell>
        </row>
        <row r="169">
          <cell r="E169">
            <v>11258.64</v>
          </cell>
          <cell r="F169">
            <v>34229.91</v>
          </cell>
          <cell r="G169">
            <v>9916.67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8644</v>
          </cell>
          <cell r="V169">
            <v>259764.1300000001</v>
          </cell>
        </row>
        <row r="170">
          <cell r="E170">
            <v>5000</v>
          </cell>
          <cell r="F170">
            <v>0</v>
          </cell>
          <cell r="G170">
            <v>2700.01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V170">
            <v>20226.480000000003</v>
          </cell>
        </row>
        <row r="171">
          <cell r="E171">
            <v>5000</v>
          </cell>
          <cell r="F171">
            <v>5864.7</v>
          </cell>
          <cell r="G171">
            <v>0</v>
          </cell>
          <cell r="H171">
            <v>0</v>
          </cell>
          <cell r="I171">
            <v>0</v>
          </cell>
          <cell r="J171">
            <v>500</v>
          </cell>
          <cell r="K171">
            <v>0</v>
          </cell>
          <cell r="L171">
            <v>1343</v>
          </cell>
          <cell r="V171">
            <v>17075.670000000002</v>
          </cell>
        </row>
        <row r="172">
          <cell r="E172">
            <v>5000</v>
          </cell>
          <cell r="F172">
            <v>0</v>
          </cell>
          <cell r="G172">
            <v>0</v>
          </cell>
          <cell r="H172">
            <v>2968.46</v>
          </cell>
          <cell r="I172">
            <v>0</v>
          </cell>
          <cell r="J172">
            <v>0</v>
          </cell>
          <cell r="K172">
            <v>266.2</v>
          </cell>
          <cell r="L172">
            <v>0</v>
          </cell>
          <cell r="V172">
            <v>22495.170000000002</v>
          </cell>
        </row>
        <row r="173">
          <cell r="E173">
            <v>5000</v>
          </cell>
          <cell r="F173">
            <v>0</v>
          </cell>
          <cell r="G173">
            <v>4442.55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7399.26</v>
          </cell>
          <cell r="V173">
            <v>34565.630000000005</v>
          </cell>
        </row>
        <row r="174">
          <cell r="E174">
            <v>5000</v>
          </cell>
          <cell r="F174">
            <v>5420.82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V174">
            <v>23633.32</v>
          </cell>
        </row>
        <row r="175">
          <cell r="E175">
            <v>5000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V175">
            <v>6733.1900000000005</v>
          </cell>
        </row>
        <row r="176">
          <cell r="E176">
            <v>5000</v>
          </cell>
          <cell r="F176">
            <v>15500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1936</v>
          </cell>
          <cell r="L176">
            <v>0</v>
          </cell>
          <cell r="V176">
            <v>35398.61</v>
          </cell>
        </row>
        <row r="177">
          <cell r="E177">
            <v>5000</v>
          </cell>
          <cell r="F177">
            <v>0</v>
          </cell>
          <cell r="G177">
            <v>1759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V177">
            <v>22346</v>
          </cell>
        </row>
        <row r="178">
          <cell r="E178">
            <v>5000</v>
          </cell>
          <cell r="F178">
            <v>41285.83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5346.19</v>
          </cell>
          <cell r="L178">
            <v>0</v>
          </cell>
          <cell r="V178">
            <v>70404.16</v>
          </cell>
        </row>
        <row r="179">
          <cell r="E179">
            <v>6244.92</v>
          </cell>
          <cell r="F179">
            <v>0</v>
          </cell>
          <cell r="G179">
            <v>7328.01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V179">
            <v>127200.75</v>
          </cell>
        </row>
        <row r="180">
          <cell r="E180">
            <v>16142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1089</v>
          </cell>
          <cell r="L180">
            <v>0</v>
          </cell>
          <cell r="V180">
            <v>247655</v>
          </cell>
        </row>
        <row r="181">
          <cell r="E181">
            <v>5000</v>
          </cell>
          <cell r="F181">
            <v>5948.09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1452</v>
          </cell>
          <cell r="L181">
            <v>2049.95</v>
          </cell>
          <cell r="V181">
            <v>39852.39000000001</v>
          </cell>
        </row>
        <row r="182">
          <cell r="E182">
            <v>5000</v>
          </cell>
          <cell r="F182">
            <v>0</v>
          </cell>
          <cell r="G182">
            <v>0</v>
          </cell>
          <cell r="H182">
            <v>1767</v>
          </cell>
          <cell r="I182">
            <v>0</v>
          </cell>
          <cell r="J182">
            <v>0</v>
          </cell>
          <cell r="K182">
            <v>2901</v>
          </cell>
          <cell r="L182">
            <v>1938</v>
          </cell>
          <cell r="V182">
            <v>21312</v>
          </cell>
        </row>
        <row r="183">
          <cell r="E183">
            <v>31473</v>
          </cell>
          <cell r="F183">
            <v>0</v>
          </cell>
          <cell r="G183">
            <v>0</v>
          </cell>
          <cell r="H183">
            <v>77000</v>
          </cell>
          <cell r="I183">
            <v>0</v>
          </cell>
          <cell r="J183">
            <v>0</v>
          </cell>
          <cell r="K183">
            <v>8515</v>
          </cell>
          <cell r="L183">
            <v>5919</v>
          </cell>
          <cell r="V183">
            <v>817821</v>
          </cell>
        </row>
        <row r="184">
          <cell r="E184">
            <v>96290.1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6534</v>
          </cell>
          <cell r="L184">
            <v>6691</v>
          </cell>
          <cell r="V184">
            <v>2938644.1</v>
          </cell>
        </row>
        <row r="185">
          <cell r="E185">
            <v>8796.24</v>
          </cell>
          <cell r="F185">
            <v>0</v>
          </cell>
          <cell r="G185">
            <v>0</v>
          </cell>
          <cell r="H185">
            <v>6000</v>
          </cell>
          <cell r="I185">
            <v>0</v>
          </cell>
          <cell r="J185">
            <v>0</v>
          </cell>
          <cell r="K185">
            <v>4775.23</v>
          </cell>
          <cell r="L185">
            <v>0</v>
          </cell>
          <cell r="V185">
            <v>144886.66999999998</v>
          </cell>
        </row>
        <row r="186">
          <cell r="E186">
            <v>10507.95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V186">
            <v>60221</v>
          </cell>
        </row>
        <row r="187">
          <cell r="E187">
            <v>5000</v>
          </cell>
          <cell r="F187">
            <v>0</v>
          </cell>
          <cell r="G187">
            <v>2700.01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V187">
            <v>19524.24</v>
          </cell>
        </row>
        <row r="188">
          <cell r="E188">
            <v>5000</v>
          </cell>
          <cell r="F188">
            <v>0</v>
          </cell>
          <cell r="G188">
            <v>0</v>
          </cell>
          <cell r="H188">
            <v>12176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V188">
            <v>23511</v>
          </cell>
        </row>
        <row r="189">
          <cell r="E189">
            <v>18097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V189">
            <v>193007</v>
          </cell>
        </row>
        <row r="190">
          <cell r="E190">
            <v>5000</v>
          </cell>
          <cell r="F190">
            <v>4468.98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1748.45</v>
          </cell>
          <cell r="L190">
            <v>0</v>
          </cell>
          <cell r="V190">
            <v>27487.06</v>
          </cell>
        </row>
        <row r="191">
          <cell r="E191">
            <v>18030</v>
          </cell>
          <cell r="F191">
            <v>56200</v>
          </cell>
          <cell r="G191">
            <v>0</v>
          </cell>
          <cell r="H191">
            <v>12500</v>
          </cell>
          <cell r="I191">
            <v>1169</v>
          </cell>
          <cell r="J191">
            <v>0</v>
          </cell>
          <cell r="K191">
            <v>2456</v>
          </cell>
          <cell r="L191">
            <v>4913</v>
          </cell>
          <cell r="V191">
            <v>348471</v>
          </cell>
        </row>
        <row r="192">
          <cell r="E192">
            <v>137197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6519</v>
          </cell>
          <cell r="L192">
            <v>37836</v>
          </cell>
          <cell r="V192">
            <v>4700193</v>
          </cell>
        </row>
        <row r="193">
          <cell r="E193">
            <v>16507</v>
          </cell>
          <cell r="F193">
            <v>0</v>
          </cell>
          <cell r="G193">
            <v>20081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V193">
            <v>249087</v>
          </cell>
        </row>
        <row r="194">
          <cell r="E194">
            <v>5000</v>
          </cell>
          <cell r="F194">
            <v>0</v>
          </cell>
          <cell r="G194">
            <v>13569</v>
          </cell>
          <cell r="H194">
            <v>11836.17</v>
          </cell>
          <cell r="I194">
            <v>0</v>
          </cell>
          <cell r="J194">
            <v>0</v>
          </cell>
          <cell r="K194">
            <v>0</v>
          </cell>
          <cell r="L194">
            <v>1290.75</v>
          </cell>
          <cell r="V194">
            <v>122873.31</v>
          </cell>
        </row>
        <row r="195">
          <cell r="E195">
            <v>5000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1271</v>
          </cell>
          <cell r="L195">
            <v>0</v>
          </cell>
          <cell r="V195">
            <v>47687.25000000001</v>
          </cell>
        </row>
        <row r="196">
          <cell r="E196">
            <v>14542</v>
          </cell>
          <cell r="F196">
            <v>0</v>
          </cell>
          <cell r="G196">
            <v>13711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17080</v>
          </cell>
          <cell r="V196">
            <v>336284</v>
          </cell>
        </row>
        <row r="197">
          <cell r="E197">
            <v>13117</v>
          </cell>
          <cell r="F197">
            <v>8400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2341</v>
          </cell>
          <cell r="L197">
            <v>0</v>
          </cell>
          <cell r="V197">
            <v>588227</v>
          </cell>
        </row>
        <row r="198">
          <cell r="E198">
            <v>10281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V198">
            <v>67153</v>
          </cell>
        </row>
        <row r="199">
          <cell r="E199">
            <v>5000</v>
          </cell>
          <cell r="F199">
            <v>10000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1815</v>
          </cell>
          <cell r="L199">
            <v>500</v>
          </cell>
          <cell r="V199">
            <v>37766.75</v>
          </cell>
        </row>
        <row r="200">
          <cell r="E200">
            <v>5335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1110.18</v>
          </cell>
          <cell r="L200">
            <v>0</v>
          </cell>
          <cell r="V200">
            <v>56665.340000000004</v>
          </cell>
        </row>
        <row r="201">
          <cell r="E201">
            <v>5000</v>
          </cell>
          <cell r="F201">
            <v>7588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2076.48</v>
          </cell>
          <cell r="V201">
            <v>25195.55</v>
          </cell>
        </row>
        <row r="202">
          <cell r="E202">
            <v>6077.34</v>
          </cell>
          <cell r="F202">
            <v>0</v>
          </cell>
          <cell r="G202">
            <v>19605.01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V202">
            <v>116932.51</v>
          </cell>
        </row>
        <row r="203">
          <cell r="E203">
            <v>5000</v>
          </cell>
          <cell r="F203">
            <v>0</v>
          </cell>
          <cell r="G203">
            <v>0</v>
          </cell>
          <cell r="H203">
            <v>7771.05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V203">
            <v>17187.859999999997</v>
          </cell>
        </row>
        <row r="204">
          <cell r="E204">
            <v>5000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2541</v>
          </cell>
          <cell r="L204">
            <v>14236</v>
          </cell>
          <cell r="V204">
            <v>116625</v>
          </cell>
        </row>
        <row r="205">
          <cell r="E205">
            <v>5000</v>
          </cell>
          <cell r="F205">
            <v>0</v>
          </cell>
          <cell r="G205">
            <v>2700</v>
          </cell>
          <cell r="H205">
            <v>0</v>
          </cell>
          <cell r="I205">
            <v>0</v>
          </cell>
          <cell r="J205">
            <v>0</v>
          </cell>
          <cell r="K205">
            <v>1255.38</v>
          </cell>
          <cell r="L205">
            <v>0</v>
          </cell>
          <cell r="V205">
            <v>23146.870000000003</v>
          </cell>
        </row>
        <row r="206">
          <cell r="E206">
            <v>5000</v>
          </cell>
          <cell r="F206">
            <v>0</v>
          </cell>
          <cell r="G206">
            <v>154</v>
          </cell>
          <cell r="H206">
            <v>5728</v>
          </cell>
          <cell r="I206">
            <v>0</v>
          </cell>
          <cell r="J206">
            <v>0</v>
          </cell>
          <cell r="K206">
            <v>2081</v>
          </cell>
          <cell r="L206">
            <v>0</v>
          </cell>
          <cell r="V206">
            <v>41886</v>
          </cell>
        </row>
        <row r="207">
          <cell r="E207">
            <v>5000</v>
          </cell>
          <cell r="F207">
            <v>0</v>
          </cell>
          <cell r="G207">
            <v>10733</v>
          </cell>
          <cell r="H207">
            <v>31000</v>
          </cell>
          <cell r="I207">
            <v>0</v>
          </cell>
          <cell r="J207">
            <v>0</v>
          </cell>
          <cell r="K207">
            <v>2039</v>
          </cell>
          <cell r="L207">
            <v>9710</v>
          </cell>
          <cell r="V207">
            <v>102135</v>
          </cell>
        </row>
        <row r="208">
          <cell r="E208">
            <v>5000</v>
          </cell>
          <cell r="F208">
            <v>8000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V208">
            <v>28863.380000000005</v>
          </cell>
        </row>
        <row r="209">
          <cell r="E209">
            <v>9193</v>
          </cell>
          <cell r="F209">
            <v>8255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2662</v>
          </cell>
          <cell r="L209">
            <v>0</v>
          </cell>
          <cell r="V209">
            <v>299581</v>
          </cell>
        </row>
        <row r="210">
          <cell r="E210">
            <v>7584</v>
          </cell>
          <cell r="F210">
            <v>9628</v>
          </cell>
          <cell r="G210">
            <v>11620</v>
          </cell>
          <cell r="H210">
            <v>0</v>
          </cell>
          <cell r="I210">
            <v>0</v>
          </cell>
          <cell r="J210">
            <v>0</v>
          </cell>
          <cell r="K210">
            <v>4306</v>
          </cell>
          <cell r="L210">
            <v>9809</v>
          </cell>
          <cell r="V210">
            <v>88329</v>
          </cell>
        </row>
        <row r="211">
          <cell r="E211">
            <v>5000</v>
          </cell>
          <cell r="F211">
            <v>0</v>
          </cell>
          <cell r="G211">
            <v>0</v>
          </cell>
          <cell r="H211">
            <v>1200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V211">
            <v>11456.81</v>
          </cell>
        </row>
        <row r="212">
          <cell r="E212">
            <v>5000</v>
          </cell>
          <cell r="F212">
            <v>0</v>
          </cell>
          <cell r="G212">
            <v>5959</v>
          </cell>
          <cell r="H212">
            <v>0</v>
          </cell>
          <cell r="I212">
            <v>0</v>
          </cell>
          <cell r="J212">
            <v>0</v>
          </cell>
          <cell r="K212">
            <v>1694</v>
          </cell>
          <cell r="L212">
            <v>0</v>
          </cell>
          <cell r="V212">
            <v>31305</v>
          </cell>
        </row>
        <row r="213">
          <cell r="E213">
            <v>5000</v>
          </cell>
          <cell r="F213">
            <v>0</v>
          </cell>
          <cell r="G213">
            <v>2974.04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V213">
            <v>13505.09</v>
          </cell>
        </row>
        <row r="214">
          <cell r="E214">
            <v>5000</v>
          </cell>
          <cell r="F214">
            <v>5850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V214">
            <v>68261.98</v>
          </cell>
        </row>
        <row r="215">
          <cell r="E215">
            <v>6460.38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V215">
            <v>48429.159999999996</v>
          </cell>
        </row>
        <row r="216">
          <cell r="E216">
            <v>5000</v>
          </cell>
          <cell r="F216">
            <v>23000</v>
          </cell>
          <cell r="G216">
            <v>0</v>
          </cell>
          <cell r="H216">
            <v>0</v>
          </cell>
          <cell r="I216">
            <v>132.99</v>
          </cell>
          <cell r="J216">
            <v>0</v>
          </cell>
          <cell r="K216">
            <v>1501</v>
          </cell>
          <cell r="L216">
            <v>0</v>
          </cell>
          <cell r="V216">
            <v>49092.950000000004</v>
          </cell>
        </row>
        <row r="217">
          <cell r="E217">
            <v>9174.15</v>
          </cell>
          <cell r="F217">
            <v>0</v>
          </cell>
          <cell r="G217">
            <v>8464.17</v>
          </cell>
          <cell r="H217">
            <v>0</v>
          </cell>
          <cell r="I217">
            <v>0</v>
          </cell>
          <cell r="J217">
            <v>9000</v>
          </cell>
          <cell r="K217">
            <v>1926.93</v>
          </cell>
          <cell r="L217">
            <v>6000</v>
          </cell>
          <cell r="V217">
            <v>145266.41999999998</v>
          </cell>
        </row>
        <row r="218">
          <cell r="E218">
            <v>5000</v>
          </cell>
          <cell r="F218">
            <v>0</v>
          </cell>
          <cell r="G218">
            <v>0</v>
          </cell>
          <cell r="H218">
            <v>7872</v>
          </cell>
          <cell r="I218">
            <v>0</v>
          </cell>
          <cell r="J218">
            <v>0</v>
          </cell>
          <cell r="K218">
            <v>0</v>
          </cell>
          <cell r="L218">
            <v>5265.04</v>
          </cell>
          <cell r="V218">
            <v>28845.99</v>
          </cell>
        </row>
        <row r="219">
          <cell r="E219">
            <v>5000</v>
          </cell>
          <cell r="F219">
            <v>0</v>
          </cell>
          <cell r="G219">
            <v>5960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V219">
            <v>17619</v>
          </cell>
        </row>
        <row r="220">
          <cell r="E220">
            <v>5000</v>
          </cell>
          <cell r="F220">
            <v>0</v>
          </cell>
          <cell r="G220">
            <v>2974.04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500</v>
          </cell>
          <cell r="V220">
            <v>23000.57</v>
          </cell>
        </row>
        <row r="221">
          <cell r="E221">
            <v>19971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5094</v>
          </cell>
          <cell r="L221">
            <v>0</v>
          </cell>
          <cell r="V221">
            <v>205543</v>
          </cell>
        </row>
        <row r="222">
          <cell r="E222">
            <v>19073</v>
          </cell>
          <cell r="F222">
            <v>0</v>
          </cell>
          <cell r="G222">
            <v>0</v>
          </cell>
          <cell r="H222">
            <v>42853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V222">
            <v>321487</v>
          </cell>
        </row>
        <row r="223">
          <cell r="E223">
            <v>18288.45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V223">
            <v>110051.45</v>
          </cell>
        </row>
        <row r="224">
          <cell r="E224">
            <v>14957.37</v>
          </cell>
          <cell r="F224">
            <v>30013.78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V224">
            <v>191171.05000000002</v>
          </cell>
        </row>
        <row r="225">
          <cell r="E225">
            <v>5000</v>
          </cell>
          <cell r="F225">
            <v>0</v>
          </cell>
          <cell r="G225">
            <v>1000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V225">
            <v>9710</v>
          </cell>
        </row>
        <row r="226">
          <cell r="E226">
            <v>6528.78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2500</v>
          </cell>
          <cell r="V226">
            <v>124360.82</v>
          </cell>
        </row>
        <row r="227">
          <cell r="E227">
            <v>16897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7660</v>
          </cell>
          <cell r="K227">
            <v>0</v>
          </cell>
          <cell r="L227">
            <v>0</v>
          </cell>
          <cell r="V227">
            <v>292891</v>
          </cell>
        </row>
        <row r="228">
          <cell r="E228">
            <v>5000</v>
          </cell>
          <cell r="F228">
            <v>0</v>
          </cell>
          <cell r="G228">
            <v>1811</v>
          </cell>
          <cell r="H228">
            <v>2700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V228">
            <v>13885</v>
          </cell>
        </row>
      </sheetData>
      <sheetData sheetId="2">
        <row r="2">
          <cell r="G2">
            <v>6536.31</v>
          </cell>
        </row>
        <row r="3">
          <cell r="G3">
            <v>6331.97</v>
          </cell>
        </row>
        <row r="4">
          <cell r="G4">
            <v>497083</v>
          </cell>
        </row>
        <row r="5">
          <cell r="G5">
            <v>25963.379999999997</v>
          </cell>
        </row>
        <row r="6">
          <cell r="G6">
            <v>10818.34</v>
          </cell>
        </row>
        <row r="7">
          <cell r="G7">
            <v>5744.5599999999995</v>
          </cell>
        </row>
        <row r="8">
          <cell r="G8">
            <v>8582.09</v>
          </cell>
        </row>
        <row r="9">
          <cell r="G9">
            <v>0</v>
          </cell>
        </row>
        <row r="10">
          <cell r="G10">
            <v>10833.53</v>
          </cell>
        </row>
        <row r="11">
          <cell r="G11">
            <v>57676</v>
          </cell>
        </row>
        <row r="12">
          <cell r="G12">
            <v>0</v>
          </cell>
        </row>
        <row r="13">
          <cell r="G13">
            <v>357310</v>
          </cell>
        </row>
        <row r="14">
          <cell r="G14">
            <v>8468</v>
          </cell>
        </row>
        <row r="15">
          <cell r="G15">
            <v>196306</v>
          </cell>
        </row>
        <row r="16">
          <cell r="G16">
            <v>10549.01</v>
          </cell>
        </row>
        <row r="17">
          <cell r="G17">
            <v>17699.75</v>
          </cell>
        </row>
        <row r="18">
          <cell r="G18">
            <v>13421.42</v>
          </cell>
        </row>
        <row r="19">
          <cell r="G19">
            <v>222404</v>
          </cell>
        </row>
        <row r="20">
          <cell r="G20">
            <v>57301.630000000005</v>
          </cell>
        </row>
        <row r="21">
          <cell r="G21">
            <v>22385</v>
          </cell>
        </row>
        <row r="22">
          <cell r="G22">
            <v>31408.15</v>
          </cell>
        </row>
        <row r="23">
          <cell r="G23">
            <v>10300.71</v>
          </cell>
        </row>
        <row r="24">
          <cell r="G24">
            <v>0</v>
          </cell>
        </row>
        <row r="25">
          <cell r="G25">
            <v>8729.5</v>
          </cell>
        </row>
        <row r="26">
          <cell r="G26">
            <v>7339.75</v>
          </cell>
        </row>
        <row r="27">
          <cell r="G27">
            <v>143030</v>
          </cell>
        </row>
        <row r="28">
          <cell r="G28">
            <v>36263</v>
          </cell>
        </row>
        <row r="29">
          <cell r="G29">
            <v>128651</v>
          </cell>
        </row>
        <row r="30">
          <cell r="G30">
            <v>0</v>
          </cell>
        </row>
        <row r="31">
          <cell r="G31">
            <v>43950.81</v>
          </cell>
        </row>
        <row r="32">
          <cell r="G32">
            <v>16597.01</v>
          </cell>
        </row>
        <row r="33">
          <cell r="G33">
            <v>24926.34</v>
          </cell>
        </row>
        <row r="34">
          <cell r="G34">
            <v>0</v>
          </cell>
        </row>
        <row r="35">
          <cell r="G35">
            <v>43809.479999999996</v>
          </cell>
        </row>
        <row r="36">
          <cell r="G36">
            <v>200356</v>
          </cell>
        </row>
        <row r="37">
          <cell r="G37">
            <v>10802</v>
          </cell>
        </row>
        <row r="38">
          <cell r="G38">
            <v>23939483</v>
          </cell>
        </row>
        <row r="39">
          <cell r="G39">
            <v>37165</v>
          </cell>
        </row>
        <row r="40">
          <cell r="G40">
            <v>428497</v>
          </cell>
        </row>
        <row r="41">
          <cell r="G41">
            <v>360505</v>
          </cell>
        </row>
        <row r="42">
          <cell r="G42">
            <v>8403.47</v>
          </cell>
        </row>
        <row r="43">
          <cell r="G43">
            <v>52782</v>
          </cell>
        </row>
        <row r="44">
          <cell r="G44">
            <v>9180.75</v>
          </cell>
        </row>
        <row r="45">
          <cell r="G45">
            <v>26077</v>
          </cell>
        </row>
        <row r="46">
          <cell r="G46">
            <v>30918.59</v>
          </cell>
        </row>
        <row r="47">
          <cell r="G47">
            <v>11215.77</v>
          </cell>
        </row>
        <row r="48">
          <cell r="G48">
            <v>7942.31</v>
          </cell>
        </row>
        <row r="49">
          <cell r="G49">
            <v>9239</v>
          </cell>
        </row>
        <row r="50">
          <cell r="G50">
            <v>4095.75</v>
          </cell>
        </row>
        <row r="51">
          <cell r="G51">
            <v>24844.19</v>
          </cell>
        </row>
        <row r="52">
          <cell r="G52">
            <v>111332.10999999999</v>
          </cell>
        </row>
        <row r="53">
          <cell r="G53">
            <v>10546</v>
          </cell>
        </row>
        <row r="54">
          <cell r="G54">
            <v>123390</v>
          </cell>
        </row>
        <row r="55">
          <cell r="G55">
            <v>227584</v>
          </cell>
        </row>
        <row r="56">
          <cell r="G56">
            <v>280041</v>
          </cell>
        </row>
        <row r="57">
          <cell r="G57">
            <v>6669.3</v>
          </cell>
        </row>
        <row r="58">
          <cell r="G58">
            <v>27494.269999999997</v>
          </cell>
        </row>
        <row r="59">
          <cell r="G59">
            <v>3243</v>
          </cell>
        </row>
        <row r="60">
          <cell r="G60">
            <v>8388.960000000001</v>
          </cell>
        </row>
        <row r="61">
          <cell r="G61">
            <v>44725.520000000004</v>
          </cell>
        </row>
        <row r="62">
          <cell r="G62">
            <v>48349</v>
          </cell>
        </row>
        <row r="63">
          <cell r="G63">
            <v>7976.74</v>
          </cell>
        </row>
        <row r="64">
          <cell r="G64">
            <v>12890.2</v>
          </cell>
        </row>
        <row r="65">
          <cell r="G65">
            <v>8766.62</v>
          </cell>
        </row>
        <row r="66">
          <cell r="G66">
            <v>6874.38</v>
          </cell>
        </row>
        <row r="67">
          <cell r="G67">
            <v>1700</v>
          </cell>
        </row>
        <row r="68">
          <cell r="G68">
            <v>112902.02</v>
          </cell>
        </row>
        <row r="69">
          <cell r="G69">
            <v>117075.59</v>
          </cell>
        </row>
        <row r="70">
          <cell r="G70">
            <v>8112.4</v>
          </cell>
        </row>
        <row r="71">
          <cell r="G71">
            <v>226677</v>
          </cell>
        </row>
        <row r="72">
          <cell r="G72">
            <v>170731</v>
          </cell>
        </row>
        <row r="73">
          <cell r="G73">
            <v>16684.77</v>
          </cell>
        </row>
        <row r="74">
          <cell r="G74">
            <v>19139.58</v>
          </cell>
        </row>
        <row r="75">
          <cell r="G75">
            <v>5917.69</v>
          </cell>
        </row>
        <row r="76">
          <cell r="G76">
            <v>16732.73</v>
          </cell>
        </row>
        <row r="77">
          <cell r="G77">
            <v>20681063</v>
          </cell>
        </row>
        <row r="78">
          <cell r="G78">
            <v>208265</v>
          </cell>
        </row>
        <row r="79">
          <cell r="G79">
            <v>28738.260000000002</v>
          </cell>
        </row>
        <row r="80">
          <cell r="G80">
            <v>7763</v>
          </cell>
        </row>
        <row r="81">
          <cell r="G81">
            <v>7252.04</v>
          </cell>
        </row>
        <row r="82">
          <cell r="G82">
            <v>92022</v>
          </cell>
        </row>
        <row r="83">
          <cell r="G83">
            <v>20828.44</v>
          </cell>
        </row>
        <row r="84">
          <cell r="G84">
            <v>26562</v>
          </cell>
        </row>
        <row r="85">
          <cell r="G85">
            <v>21150.46</v>
          </cell>
        </row>
        <row r="86">
          <cell r="G86">
            <v>6080</v>
          </cell>
        </row>
        <row r="87">
          <cell r="G87">
            <v>346335</v>
          </cell>
        </row>
        <row r="88">
          <cell r="G88">
            <v>34611.86</v>
          </cell>
        </row>
        <row r="89">
          <cell r="G89">
            <v>8943.52</v>
          </cell>
        </row>
        <row r="90">
          <cell r="G90">
            <v>24824</v>
          </cell>
        </row>
        <row r="91">
          <cell r="G91">
            <v>4547</v>
          </cell>
        </row>
        <row r="92">
          <cell r="G92">
            <v>44996.24</v>
          </cell>
        </row>
        <row r="93">
          <cell r="G93">
            <v>838216</v>
          </cell>
        </row>
        <row r="94">
          <cell r="G94">
            <v>0</v>
          </cell>
        </row>
        <row r="95">
          <cell r="G95">
            <v>14371.64</v>
          </cell>
        </row>
        <row r="96">
          <cell r="G96">
            <v>65665.13</v>
          </cell>
        </row>
        <row r="97">
          <cell r="G97">
            <v>65743</v>
          </cell>
        </row>
        <row r="98">
          <cell r="G98">
            <v>14950.01</v>
          </cell>
        </row>
        <row r="99">
          <cell r="G99">
            <v>10514.32</v>
          </cell>
        </row>
        <row r="100">
          <cell r="G100">
            <v>4270.45</v>
          </cell>
        </row>
        <row r="101">
          <cell r="G101">
            <v>90978</v>
          </cell>
        </row>
        <row r="102">
          <cell r="G102">
            <v>146263</v>
          </cell>
        </row>
        <row r="103">
          <cell r="G103">
            <v>226712</v>
          </cell>
        </row>
        <row r="104">
          <cell r="G104">
            <v>10297.6</v>
          </cell>
        </row>
        <row r="105">
          <cell r="G105">
            <v>309627</v>
          </cell>
        </row>
        <row r="106">
          <cell r="G106">
            <v>18835.02</v>
          </cell>
        </row>
        <row r="107">
          <cell r="G107">
            <v>7911.700000000001</v>
          </cell>
        </row>
        <row r="108">
          <cell r="G108">
            <v>7751.9</v>
          </cell>
        </row>
        <row r="109">
          <cell r="G109">
            <v>21937.1</v>
          </cell>
        </row>
        <row r="110">
          <cell r="G110">
            <v>80195.83</v>
          </cell>
        </row>
        <row r="111">
          <cell r="G111">
            <v>1019.65</v>
          </cell>
        </row>
        <row r="112">
          <cell r="G112">
            <v>12218.26</v>
          </cell>
        </row>
        <row r="113">
          <cell r="G113">
            <v>119466.25</v>
          </cell>
        </row>
        <row r="114">
          <cell r="G114">
            <v>11102.890000000001</v>
          </cell>
        </row>
        <row r="115">
          <cell r="G115">
            <v>2977.5</v>
          </cell>
        </row>
        <row r="116">
          <cell r="G116">
            <v>0</v>
          </cell>
        </row>
        <row r="117">
          <cell r="G117">
            <v>152401.37</v>
          </cell>
        </row>
        <row r="118">
          <cell r="G118">
            <v>0</v>
          </cell>
        </row>
        <row r="119">
          <cell r="G119">
            <v>190298</v>
          </cell>
        </row>
        <row r="120">
          <cell r="G120">
            <v>7775.82</v>
          </cell>
        </row>
        <row r="121">
          <cell r="G121">
            <v>489603</v>
          </cell>
        </row>
        <row r="122">
          <cell r="G122">
            <v>0</v>
          </cell>
        </row>
        <row r="123">
          <cell r="G123">
            <v>2315027</v>
          </cell>
        </row>
        <row r="124">
          <cell r="G124">
            <v>6802.51</v>
          </cell>
        </row>
        <row r="125">
          <cell r="G125">
            <v>356007</v>
          </cell>
        </row>
        <row r="126">
          <cell r="G126">
            <v>17312.48</v>
          </cell>
        </row>
        <row r="127">
          <cell r="G127">
            <v>13775</v>
          </cell>
        </row>
        <row r="128">
          <cell r="G128">
            <v>10504.019999999999</v>
          </cell>
        </row>
        <row r="129">
          <cell r="G129">
            <v>0</v>
          </cell>
        </row>
        <row r="130">
          <cell r="G130">
            <v>39316</v>
          </cell>
        </row>
        <row r="131">
          <cell r="G131">
            <v>23728</v>
          </cell>
        </row>
        <row r="132">
          <cell r="G132">
            <v>22136.45</v>
          </cell>
        </row>
        <row r="133">
          <cell r="G133">
            <v>6780</v>
          </cell>
        </row>
        <row r="134">
          <cell r="G134">
            <v>30287.2</v>
          </cell>
        </row>
        <row r="135">
          <cell r="G135">
            <v>3454.17</v>
          </cell>
        </row>
        <row r="136">
          <cell r="G136">
            <v>1299138</v>
          </cell>
        </row>
        <row r="137">
          <cell r="G137">
            <v>12985.6</v>
          </cell>
        </row>
        <row r="138">
          <cell r="G138">
            <v>34261</v>
          </cell>
        </row>
        <row r="139">
          <cell r="G139">
            <v>15543.9</v>
          </cell>
        </row>
        <row r="140">
          <cell r="G140">
            <v>102728</v>
          </cell>
        </row>
        <row r="141">
          <cell r="G141">
            <v>6265.1</v>
          </cell>
        </row>
        <row r="142">
          <cell r="G142">
            <v>6608.57</v>
          </cell>
        </row>
        <row r="143">
          <cell r="G143">
            <v>11063.11</v>
          </cell>
        </row>
        <row r="144">
          <cell r="G144">
            <v>35459</v>
          </cell>
        </row>
        <row r="145">
          <cell r="G145">
            <v>15954.070000000002</v>
          </cell>
        </row>
        <row r="146">
          <cell r="G146">
            <v>600</v>
          </cell>
        </row>
        <row r="147">
          <cell r="G147">
            <v>429816</v>
          </cell>
        </row>
        <row r="148">
          <cell r="G148">
            <v>150895.25</v>
          </cell>
        </row>
        <row r="149">
          <cell r="G149">
            <v>27676.11</v>
          </cell>
        </row>
        <row r="150">
          <cell r="G150">
            <v>0</v>
          </cell>
        </row>
        <row r="151">
          <cell r="G151">
            <v>13685</v>
          </cell>
        </row>
        <row r="152">
          <cell r="G152">
            <v>11868.97</v>
          </cell>
        </row>
        <row r="153">
          <cell r="G153">
            <v>27575</v>
          </cell>
        </row>
        <row r="154">
          <cell r="G154">
            <v>0</v>
          </cell>
        </row>
        <row r="155">
          <cell r="G155">
            <v>114445</v>
          </cell>
        </row>
        <row r="156">
          <cell r="G156">
            <v>40498</v>
          </cell>
        </row>
        <row r="157">
          <cell r="G157">
            <v>56452</v>
          </cell>
        </row>
        <row r="158">
          <cell r="G158">
            <v>89805.78</v>
          </cell>
        </row>
        <row r="159">
          <cell r="G159">
            <v>100935</v>
          </cell>
        </row>
        <row r="160">
          <cell r="G160">
            <v>31831</v>
          </cell>
        </row>
        <row r="161">
          <cell r="G161">
            <v>11680.36</v>
          </cell>
        </row>
        <row r="162">
          <cell r="G162">
            <v>860</v>
          </cell>
        </row>
        <row r="163">
          <cell r="G163">
            <v>53713.04</v>
          </cell>
        </row>
        <row r="164">
          <cell r="G164">
            <v>2077763</v>
          </cell>
        </row>
        <row r="165">
          <cell r="G165">
            <v>95102.46</v>
          </cell>
        </row>
        <row r="166">
          <cell r="G166">
            <v>62830</v>
          </cell>
        </row>
        <row r="167">
          <cell r="G167">
            <v>1054720</v>
          </cell>
        </row>
        <row r="168">
          <cell r="G168">
            <v>92552</v>
          </cell>
        </row>
        <row r="169">
          <cell r="G169">
            <v>169312.71</v>
          </cell>
        </row>
        <row r="170">
          <cell r="G170">
            <v>10248.74</v>
          </cell>
        </row>
        <row r="171">
          <cell r="G171">
            <v>5291.21</v>
          </cell>
        </row>
        <row r="172">
          <cell r="G172">
            <v>10081.96</v>
          </cell>
        </row>
        <row r="173">
          <cell r="G173">
            <v>13011.539999999999</v>
          </cell>
        </row>
        <row r="174">
          <cell r="G174">
            <v>3568</v>
          </cell>
        </row>
        <row r="175">
          <cell r="G175">
            <v>0</v>
          </cell>
        </row>
        <row r="176">
          <cell r="G176">
            <v>14075.68</v>
          </cell>
        </row>
        <row r="177">
          <cell r="G177">
            <v>10182</v>
          </cell>
        </row>
        <row r="178">
          <cell r="G178">
            <v>33734.299999999996</v>
          </cell>
        </row>
        <row r="179">
          <cell r="G179">
            <v>62410.159999999996</v>
          </cell>
        </row>
        <row r="180">
          <cell r="G180">
            <v>150080</v>
          </cell>
        </row>
        <row r="181">
          <cell r="G181">
            <v>23090.19</v>
          </cell>
        </row>
        <row r="182">
          <cell r="G182">
            <v>12460</v>
          </cell>
        </row>
        <row r="183">
          <cell r="G183">
            <v>411647</v>
          </cell>
        </row>
        <row r="184">
          <cell r="G184">
            <v>2005988</v>
          </cell>
        </row>
        <row r="185">
          <cell r="G185">
            <v>94129.11</v>
          </cell>
        </row>
        <row r="186">
          <cell r="G186">
            <v>0</v>
          </cell>
        </row>
        <row r="187">
          <cell r="G187">
            <v>7954.77</v>
          </cell>
        </row>
        <row r="188">
          <cell r="G188">
            <v>8945</v>
          </cell>
        </row>
        <row r="189">
          <cell r="G189">
            <v>133664</v>
          </cell>
        </row>
        <row r="190">
          <cell r="G190">
            <v>18155.829999999998</v>
          </cell>
        </row>
        <row r="191">
          <cell r="G191">
            <v>255197</v>
          </cell>
        </row>
        <row r="192">
          <cell r="G192">
            <v>2949708</v>
          </cell>
        </row>
        <row r="193">
          <cell r="G193">
            <v>94803</v>
          </cell>
        </row>
        <row r="194">
          <cell r="G194">
            <v>49769.6</v>
          </cell>
        </row>
        <row r="195">
          <cell r="G195">
            <v>25120.42</v>
          </cell>
        </row>
        <row r="196">
          <cell r="G196">
            <v>254754</v>
          </cell>
        </row>
        <row r="197">
          <cell r="G197">
            <v>141685</v>
          </cell>
        </row>
        <row r="198">
          <cell r="G198">
            <v>0</v>
          </cell>
        </row>
        <row r="199">
          <cell r="G199">
            <v>26076.47</v>
          </cell>
        </row>
        <row r="200">
          <cell r="G200">
            <v>24678.74</v>
          </cell>
        </row>
        <row r="201">
          <cell r="G201">
            <v>1853.7</v>
          </cell>
        </row>
        <row r="202">
          <cell r="G202">
            <v>73340.35</v>
          </cell>
        </row>
        <row r="203">
          <cell r="G203">
            <v>2249.45</v>
          </cell>
        </row>
        <row r="204">
          <cell r="G204">
            <v>86414</v>
          </cell>
        </row>
        <row r="205">
          <cell r="G205">
            <v>16095.92</v>
          </cell>
        </row>
        <row r="206">
          <cell r="G206">
            <v>26043</v>
          </cell>
        </row>
        <row r="207">
          <cell r="G207">
            <v>73128</v>
          </cell>
        </row>
        <row r="208">
          <cell r="G208">
            <v>11931.99</v>
          </cell>
        </row>
        <row r="209">
          <cell r="G209">
            <v>213865</v>
          </cell>
        </row>
        <row r="210">
          <cell r="G210">
            <v>995</v>
          </cell>
        </row>
        <row r="211">
          <cell r="G211">
            <v>0</v>
          </cell>
        </row>
        <row r="212">
          <cell r="G212">
            <v>25703</v>
          </cell>
        </row>
        <row r="213">
          <cell r="G213">
            <v>14397.69</v>
          </cell>
        </row>
        <row r="214">
          <cell r="G214">
            <v>31036.3</v>
          </cell>
        </row>
        <row r="215">
          <cell r="G215">
            <v>0</v>
          </cell>
        </row>
        <row r="216">
          <cell r="G216">
            <v>23012.51</v>
          </cell>
        </row>
        <row r="217">
          <cell r="G217">
            <v>110416.56999999999</v>
          </cell>
        </row>
        <row r="218">
          <cell r="G218">
            <v>12771.18</v>
          </cell>
        </row>
        <row r="219">
          <cell r="G219">
            <v>10241</v>
          </cell>
        </row>
        <row r="220">
          <cell r="G220">
            <v>6980.27</v>
          </cell>
        </row>
        <row r="221">
          <cell r="G221">
            <v>132552</v>
          </cell>
        </row>
        <row r="222">
          <cell r="G222">
            <v>287645</v>
          </cell>
        </row>
        <row r="223">
          <cell r="G223">
            <v>0</v>
          </cell>
        </row>
        <row r="224">
          <cell r="G224">
            <v>123757.69</v>
          </cell>
        </row>
        <row r="225">
          <cell r="G225">
            <v>1000</v>
          </cell>
        </row>
        <row r="226">
          <cell r="G226">
            <v>45484.92</v>
          </cell>
        </row>
        <row r="227">
          <cell r="G227">
            <v>44168</v>
          </cell>
        </row>
        <row r="228">
          <cell r="G228">
            <v>6237</v>
          </cell>
        </row>
      </sheetData>
      <sheetData sheetId="3">
        <row r="2">
          <cell r="H2">
            <v>644.79</v>
          </cell>
        </row>
        <row r="3">
          <cell r="H3">
            <v>1133.43</v>
          </cell>
        </row>
        <row r="4">
          <cell r="H4">
            <v>58803</v>
          </cell>
        </row>
        <row r="5">
          <cell r="H5">
            <v>2102.3</v>
          </cell>
        </row>
        <row r="6">
          <cell r="H6">
            <v>6593.39</v>
          </cell>
        </row>
        <row r="7">
          <cell r="H7">
            <v>1763.73</v>
          </cell>
        </row>
        <row r="8">
          <cell r="H8">
            <v>4447.24</v>
          </cell>
        </row>
        <row r="9">
          <cell r="H9">
            <v>4765.8099999999995</v>
          </cell>
        </row>
        <row r="10">
          <cell r="H10">
            <v>776.1499999999999</v>
          </cell>
        </row>
        <row r="11">
          <cell r="H11">
            <v>495</v>
          </cell>
        </row>
        <row r="12">
          <cell r="H12">
            <v>0</v>
          </cell>
        </row>
        <row r="13">
          <cell r="H13">
            <v>59900</v>
          </cell>
        </row>
        <row r="14">
          <cell r="H14">
            <v>1878.28</v>
          </cell>
        </row>
        <row r="15">
          <cell r="H15">
            <v>24104</v>
          </cell>
        </row>
        <row r="16">
          <cell r="H16">
            <v>945.17</v>
          </cell>
        </row>
        <row r="17">
          <cell r="H17">
            <v>332.55</v>
          </cell>
        </row>
        <row r="18">
          <cell r="H18">
            <v>211.22</v>
          </cell>
        </row>
        <row r="19">
          <cell r="H19">
            <v>45668</v>
          </cell>
        </row>
        <row r="20">
          <cell r="H20">
            <v>4268.23</v>
          </cell>
        </row>
        <row r="21">
          <cell r="H21">
            <v>768.5699999999999</v>
          </cell>
        </row>
        <row r="22">
          <cell r="H22">
            <v>238.91000000000003</v>
          </cell>
        </row>
        <row r="23">
          <cell r="H23">
            <v>2489.45</v>
          </cell>
        </row>
        <row r="24">
          <cell r="H24">
            <v>0</v>
          </cell>
        </row>
        <row r="25">
          <cell r="H25">
            <v>5808.43</v>
          </cell>
        </row>
        <row r="26">
          <cell r="H26">
            <v>5879.32</v>
          </cell>
        </row>
        <row r="27">
          <cell r="H27">
            <v>9196</v>
          </cell>
        </row>
        <row r="28">
          <cell r="H28">
            <v>399</v>
          </cell>
        </row>
        <row r="29">
          <cell r="H29">
            <v>119</v>
          </cell>
        </row>
        <row r="30">
          <cell r="H30">
            <v>0</v>
          </cell>
        </row>
        <row r="31">
          <cell r="H31">
            <v>374.21000000000004</v>
          </cell>
        </row>
        <row r="32">
          <cell r="H32">
            <v>1542.31</v>
          </cell>
        </row>
        <row r="33">
          <cell r="H33">
            <v>4882.23</v>
          </cell>
        </row>
        <row r="34">
          <cell r="H34">
            <v>0</v>
          </cell>
        </row>
        <row r="35">
          <cell r="H35">
            <v>3202.0499999999997</v>
          </cell>
        </row>
        <row r="36">
          <cell r="H36">
            <v>0</v>
          </cell>
        </row>
        <row r="37">
          <cell r="H37">
            <v>6327</v>
          </cell>
        </row>
        <row r="38">
          <cell r="H38">
            <v>7319477</v>
          </cell>
        </row>
        <row r="39">
          <cell r="H39">
            <v>15928</v>
          </cell>
        </row>
        <row r="40">
          <cell r="H40">
            <v>43458</v>
          </cell>
        </row>
        <row r="41">
          <cell r="H41">
            <v>12032</v>
          </cell>
        </row>
        <row r="42">
          <cell r="H42">
            <v>144.06</v>
          </cell>
        </row>
        <row r="43">
          <cell r="H43">
            <v>26053</v>
          </cell>
        </row>
        <row r="44">
          <cell r="H44">
            <v>331.87</v>
          </cell>
        </row>
        <row r="45">
          <cell r="H45">
            <v>198</v>
          </cell>
        </row>
        <row r="46">
          <cell r="H46">
            <v>1034.79</v>
          </cell>
        </row>
        <row r="47">
          <cell r="H47">
            <v>9389.4</v>
          </cell>
        </row>
        <row r="48">
          <cell r="H48">
            <v>2474.76</v>
          </cell>
        </row>
        <row r="49">
          <cell r="H49">
            <v>0</v>
          </cell>
        </row>
        <row r="50">
          <cell r="H50">
            <v>7966.419999999999</v>
          </cell>
        </row>
        <row r="51">
          <cell r="H51">
            <v>9667.08</v>
          </cell>
        </row>
        <row r="52">
          <cell r="H52">
            <v>7231.44</v>
          </cell>
        </row>
        <row r="53">
          <cell r="H53">
            <v>1273</v>
          </cell>
        </row>
        <row r="54">
          <cell r="H54">
            <v>333</v>
          </cell>
        </row>
        <row r="55">
          <cell r="H55">
            <v>29941</v>
          </cell>
        </row>
        <row r="56">
          <cell r="H56">
            <v>3335</v>
          </cell>
        </row>
        <row r="57">
          <cell r="H57">
            <v>737.57</v>
          </cell>
        </row>
        <row r="58">
          <cell r="H58">
            <v>2464.59</v>
          </cell>
        </row>
        <row r="59">
          <cell r="H59">
            <v>3976.11</v>
          </cell>
        </row>
        <row r="60">
          <cell r="H60">
            <v>2492.31</v>
          </cell>
        </row>
        <row r="61">
          <cell r="H61">
            <v>21490.629999999997</v>
          </cell>
        </row>
        <row r="62">
          <cell r="H62">
            <v>27103</v>
          </cell>
        </row>
        <row r="63">
          <cell r="H63">
            <v>4839.56</v>
          </cell>
        </row>
        <row r="64">
          <cell r="H64">
            <v>8000.4400000000005</v>
          </cell>
        </row>
        <row r="65">
          <cell r="H65">
            <v>2244.09</v>
          </cell>
        </row>
        <row r="66">
          <cell r="H66">
            <v>2246.55</v>
          </cell>
        </row>
        <row r="67">
          <cell r="H67">
            <v>2584.1400000000003</v>
          </cell>
        </row>
        <row r="68">
          <cell r="H68">
            <v>39290.99</v>
          </cell>
        </row>
        <row r="69">
          <cell r="H69">
            <v>16549.41</v>
          </cell>
        </row>
        <row r="70">
          <cell r="H70">
            <v>753.4</v>
          </cell>
        </row>
        <row r="71">
          <cell r="H71">
            <v>32317</v>
          </cell>
        </row>
        <row r="72">
          <cell r="H72">
            <v>8550</v>
          </cell>
        </row>
        <row r="73">
          <cell r="H73">
            <v>9685.36</v>
          </cell>
        </row>
        <row r="74">
          <cell r="H74">
            <v>1562.3300000000002</v>
          </cell>
        </row>
        <row r="75">
          <cell r="H75">
            <v>585.53</v>
          </cell>
        </row>
        <row r="76">
          <cell r="H76">
            <v>88.8</v>
          </cell>
        </row>
        <row r="77">
          <cell r="H77">
            <v>5401104</v>
          </cell>
        </row>
        <row r="78">
          <cell r="H78">
            <v>10656</v>
          </cell>
        </row>
        <row r="79">
          <cell r="H79">
            <v>7167.6</v>
          </cell>
        </row>
        <row r="80">
          <cell r="H80">
            <v>1035</v>
          </cell>
        </row>
        <row r="81">
          <cell r="H81">
            <v>58.03</v>
          </cell>
        </row>
        <row r="82">
          <cell r="H82">
            <v>14814</v>
          </cell>
        </row>
        <row r="83">
          <cell r="H83">
            <v>250.51</v>
          </cell>
        </row>
        <row r="84">
          <cell r="H84">
            <v>1049</v>
          </cell>
        </row>
        <row r="85">
          <cell r="H85">
            <v>2129.06</v>
          </cell>
        </row>
        <row r="86">
          <cell r="H86">
            <v>9004</v>
          </cell>
        </row>
        <row r="87">
          <cell r="H87">
            <v>71844</v>
          </cell>
        </row>
        <row r="88">
          <cell r="H88">
            <v>17031.33</v>
          </cell>
        </row>
        <row r="89">
          <cell r="H89">
            <v>980.54</v>
          </cell>
        </row>
        <row r="90">
          <cell r="H90">
            <v>532</v>
          </cell>
        </row>
        <row r="91">
          <cell r="H91">
            <v>11304</v>
          </cell>
        </row>
        <row r="92">
          <cell r="H92">
            <v>11294.369999999999</v>
          </cell>
        </row>
        <row r="93">
          <cell r="H93">
            <v>192792</v>
          </cell>
        </row>
        <row r="94">
          <cell r="H94">
            <v>0</v>
          </cell>
        </row>
        <row r="95">
          <cell r="H95">
            <v>4389.17</v>
          </cell>
        </row>
        <row r="96">
          <cell r="H96">
            <v>240.59</v>
          </cell>
        </row>
        <row r="97">
          <cell r="H97">
            <v>2359</v>
          </cell>
        </row>
        <row r="98">
          <cell r="H98">
            <v>135.1</v>
          </cell>
        </row>
        <row r="99">
          <cell r="H99">
            <v>505.09999999999997</v>
          </cell>
        </row>
        <row r="100">
          <cell r="H100">
            <v>1137.3</v>
          </cell>
        </row>
        <row r="101">
          <cell r="H101">
            <v>9799</v>
          </cell>
        </row>
        <row r="102">
          <cell r="H102">
            <v>3027</v>
          </cell>
        </row>
        <row r="103">
          <cell r="H103">
            <v>41472</v>
          </cell>
        </row>
        <row r="104">
          <cell r="H104">
            <v>349.15000000000003</v>
          </cell>
        </row>
        <row r="105">
          <cell r="H105">
            <v>25054</v>
          </cell>
        </row>
        <row r="106">
          <cell r="H106">
            <v>468.49</v>
          </cell>
        </row>
        <row r="107">
          <cell r="H107">
            <v>1619.3500000000001</v>
          </cell>
        </row>
        <row r="108">
          <cell r="H108">
            <v>1702.65</v>
          </cell>
        </row>
        <row r="109">
          <cell r="H109">
            <v>2872.96</v>
          </cell>
        </row>
        <row r="110">
          <cell r="H110">
            <v>4032.55</v>
          </cell>
        </row>
        <row r="111">
          <cell r="H111">
            <v>7453.5</v>
          </cell>
        </row>
        <row r="112">
          <cell r="H112">
            <v>1311.46</v>
          </cell>
        </row>
        <row r="113">
          <cell r="H113">
            <v>12647.37</v>
          </cell>
        </row>
        <row r="114">
          <cell r="H114">
            <v>533.5</v>
          </cell>
        </row>
        <row r="115">
          <cell r="H115">
            <v>5456.07</v>
          </cell>
        </row>
        <row r="116">
          <cell r="H116">
            <v>11494</v>
          </cell>
        </row>
        <row r="117">
          <cell r="H117">
            <v>5670.37</v>
          </cell>
        </row>
        <row r="118">
          <cell r="H118">
            <v>0</v>
          </cell>
        </row>
        <row r="119">
          <cell r="H119">
            <v>84002</v>
          </cell>
        </row>
        <row r="120">
          <cell r="H120">
            <v>5311.38</v>
          </cell>
        </row>
        <row r="121">
          <cell r="H121">
            <v>88274</v>
          </cell>
        </row>
        <row r="122">
          <cell r="H122">
            <v>0</v>
          </cell>
        </row>
        <row r="123">
          <cell r="H123">
            <v>172563</v>
          </cell>
        </row>
        <row r="124">
          <cell r="H124">
            <v>1076.02</v>
          </cell>
        </row>
        <row r="125">
          <cell r="H125">
            <v>139892</v>
          </cell>
        </row>
        <row r="126">
          <cell r="H126">
            <v>4130.46</v>
          </cell>
        </row>
        <row r="127">
          <cell r="H127">
            <v>3064</v>
          </cell>
        </row>
        <row r="128">
          <cell r="H128">
            <v>1995.56</v>
          </cell>
        </row>
        <row r="129">
          <cell r="H129">
            <v>0</v>
          </cell>
        </row>
        <row r="130">
          <cell r="H130">
            <v>3660</v>
          </cell>
        </row>
        <row r="131">
          <cell r="H131">
            <v>1783</v>
          </cell>
        </row>
        <row r="132">
          <cell r="H132">
            <v>4849.45</v>
          </cell>
        </row>
        <row r="133">
          <cell r="H133">
            <v>2921</v>
          </cell>
        </row>
        <row r="134">
          <cell r="H134">
            <v>3581.37</v>
          </cell>
        </row>
        <row r="135">
          <cell r="H135">
            <v>559.75</v>
          </cell>
        </row>
        <row r="136">
          <cell r="H136">
            <v>250883</v>
          </cell>
        </row>
        <row r="137">
          <cell r="H137">
            <v>1556.8200000000002</v>
          </cell>
        </row>
        <row r="138">
          <cell r="H138">
            <v>0</v>
          </cell>
        </row>
        <row r="139">
          <cell r="H139">
            <v>20.56</v>
          </cell>
        </row>
        <row r="140">
          <cell r="H140">
            <v>24528</v>
          </cell>
        </row>
        <row r="141">
          <cell r="H141">
            <v>886.77</v>
          </cell>
        </row>
        <row r="142">
          <cell r="H142">
            <v>1303.61</v>
          </cell>
        </row>
        <row r="143">
          <cell r="H143">
            <v>759.95</v>
          </cell>
        </row>
        <row r="144">
          <cell r="H144">
            <v>3683</v>
          </cell>
        </row>
        <row r="145">
          <cell r="H145">
            <v>5859.1</v>
          </cell>
        </row>
        <row r="146">
          <cell r="H146">
            <v>0</v>
          </cell>
        </row>
        <row r="147">
          <cell r="H147">
            <v>45620</v>
          </cell>
        </row>
        <row r="148">
          <cell r="H148">
            <v>39330.54000000001</v>
          </cell>
        </row>
        <row r="149">
          <cell r="H149">
            <v>430.28</v>
          </cell>
        </row>
        <row r="150">
          <cell r="H150">
            <v>6245</v>
          </cell>
        </row>
        <row r="151">
          <cell r="H151">
            <v>1967</v>
          </cell>
        </row>
        <row r="152">
          <cell r="H152">
            <v>991.05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27584</v>
          </cell>
        </row>
        <row r="156">
          <cell r="H156">
            <v>505</v>
          </cell>
        </row>
        <row r="157">
          <cell r="H157">
            <v>12263</v>
          </cell>
        </row>
        <row r="158">
          <cell r="H158">
            <v>7693.9400000000005</v>
          </cell>
        </row>
        <row r="159">
          <cell r="H159">
            <v>6147</v>
          </cell>
        </row>
        <row r="160">
          <cell r="H160">
            <v>1080</v>
          </cell>
        </row>
        <row r="161">
          <cell r="H161">
            <v>4566.8</v>
          </cell>
        </row>
        <row r="162">
          <cell r="H162">
            <v>1114</v>
          </cell>
        </row>
        <row r="163">
          <cell r="H163">
            <v>3169.8000000000006</v>
          </cell>
        </row>
        <row r="164">
          <cell r="H164">
            <v>67498</v>
          </cell>
        </row>
        <row r="165">
          <cell r="H165">
            <v>0</v>
          </cell>
        </row>
        <row r="166">
          <cell r="H166">
            <v>3360</v>
          </cell>
        </row>
        <row r="167">
          <cell r="H167">
            <v>211106</v>
          </cell>
        </row>
        <row r="168">
          <cell r="H168">
            <v>3418</v>
          </cell>
        </row>
        <row r="169">
          <cell r="H169">
            <v>19833.96</v>
          </cell>
        </row>
        <row r="170">
          <cell r="H170">
            <v>3819.69</v>
          </cell>
        </row>
        <row r="171">
          <cell r="H171">
            <v>3818.2300000000005</v>
          </cell>
        </row>
        <row r="172">
          <cell r="H172">
            <v>1226.87</v>
          </cell>
        </row>
        <row r="173">
          <cell r="H173">
            <v>968.55</v>
          </cell>
        </row>
        <row r="174">
          <cell r="H174">
            <v>7032.25</v>
          </cell>
        </row>
        <row r="175">
          <cell r="H175">
            <v>3405.92</v>
          </cell>
        </row>
        <row r="176">
          <cell r="H176">
            <v>1705.27</v>
          </cell>
        </row>
        <row r="177">
          <cell r="H177">
            <v>969</v>
          </cell>
        </row>
        <row r="178">
          <cell r="H178">
            <v>6660.49</v>
          </cell>
        </row>
        <row r="179">
          <cell r="H179">
            <v>8721.029999999999</v>
          </cell>
        </row>
        <row r="180">
          <cell r="H180">
            <v>3562</v>
          </cell>
        </row>
        <row r="181">
          <cell r="H181">
            <v>2090.44</v>
          </cell>
        </row>
        <row r="182">
          <cell r="H182">
            <v>4572</v>
          </cell>
        </row>
        <row r="183">
          <cell r="H183">
            <v>35250</v>
          </cell>
        </row>
        <row r="184">
          <cell r="H184">
            <v>392229</v>
          </cell>
        </row>
        <row r="185">
          <cell r="H185">
            <v>6412.5</v>
          </cell>
        </row>
        <row r="186">
          <cell r="H186">
            <v>2022.74</v>
          </cell>
        </row>
        <row r="187">
          <cell r="H187">
            <v>3391.36</v>
          </cell>
        </row>
        <row r="188">
          <cell r="H188">
            <v>4274</v>
          </cell>
        </row>
        <row r="189">
          <cell r="H189">
            <v>29273</v>
          </cell>
        </row>
        <row r="190">
          <cell r="H190">
            <v>3819.06</v>
          </cell>
        </row>
        <row r="191">
          <cell r="H191">
            <v>24182</v>
          </cell>
        </row>
        <row r="192">
          <cell r="H192">
            <v>440717</v>
          </cell>
        </row>
        <row r="193">
          <cell r="H193">
            <v>14890</v>
          </cell>
        </row>
        <row r="194">
          <cell r="H194">
            <v>6662.32</v>
          </cell>
        </row>
        <row r="195">
          <cell r="H195">
            <v>827.4100000000001</v>
          </cell>
        </row>
        <row r="196">
          <cell r="H196">
            <v>44163</v>
          </cell>
        </row>
        <row r="197">
          <cell r="H197">
            <v>27385</v>
          </cell>
        </row>
        <row r="198">
          <cell r="H198">
            <v>0</v>
          </cell>
        </row>
        <row r="199">
          <cell r="H199">
            <v>2795.13</v>
          </cell>
        </row>
        <row r="200">
          <cell r="H200">
            <v>3598.5099999999998</v>
          </cell>
        </row>
        <row r="201">
          <cell r="H201">
            <v>4644.68</v>
          </cell>
        </row>
        <row r="202">
          <cell r="H202">
            <v>2236.46</v>
          </cell>
        </row>
        <row r="203">
          <cell r="H203">
            <v>3728.1400000000003</v>
          </cell>
        </row>
        <row r="204">
          <cell r="H204">
            <v>1198</v>
          </cell>
        </row>
        <row r="205">
          <cell r="H205">
            <v>2461.76</v>
          </cell>
        </row>
        <row r="206">
          <cell r="H206">
            <v>205</v>
          </cell>
        </row>
        <row r="207">
          <cell r="H207">
            <v>321</v>
          </cell>
        </row>
        <row r="208">
          <cell r="H208">
            <v>27.12</v>
          </cell>
        </row>
        <row r="209">
          <cell r="H209">
            <v>30134</v>
          </cell>
        </row>
        <row r="210">
          <cell r="H210">
            <v>3163</v>
          </cell>
        </row>
        <row r="211">
          <cell r="H211">
            <v>7713.360000000001</v>
          </cell>
        </row>
        <row r="212">
          <cell r="H212">
            <v>2474</v>
          </cell>
        </row>
        <row r="213">
          <cell r="H213">
            <v>1085.72</v>
          </cell>
        </row>
        <row r="214">
          <cell r="H214">
            <v>1687.9099999999999</v>
          </cell>
        </row>
        <row r="215">
          <cell r="H215">
            <v>0</v>
          </cell>
        </row>
        <row r="216">
          <cell r="H216">
            <v>3748.3300000000004</v>
          </cell>
        </row>
        <row r="217">
          <cell r="H217">
            <v>2669.08</v>
          </cell>
        </row>
        <row r="218">
          <cell r="H218">
            <v>3005.52</v>
          </cell>
        </row>
        <row r="219">
          <cell r="H219">
            <v>239</v>
          </cell>
        </row>
        <row r="220">
          <cell r="H220">
            <v>491.34</v>
          </cell>
        </row>
        <row r="221">
          <cell r="H221">
            <v>0</v>
          </cell>
        </row>
        <row r="222">
          <cell r="H222">
            <v>53166</v>
          </cell>
        </row>
        <row r="223">
          <cell r="H223">
            <v>0</v>
          </cell>
        </row>
        <row r="224">
          <cell r="H224">
            <v>29536.870000000003</v>
          </cell>
        </row>
        <row r="225">
          <cell r="H225">
            <v>1811</v>
          </cell>
        </row>
        <row r="226">
          <cell r="H226">
            <v>23454.79</v>
          </cell>
        </row>
        <row r="227">
          <cell r="H227">
            <v>0</v>
          </cell>
        </row>
        <row r="228">
          <cell r="H228">
            <v>3018</v>
          </cell>
        </row>
      </sheetData>
      <sheetData sheetId="5">
        <row r="2">
          <cell r="G2">
            <v>2360.32</v>
          </cell>
          <cell r="I2">
            <v>11219.47</v>
          </cell>
        </row>
        <row r="3">
          <cell r="G3">
            <v>2987.28</v>
          </cell>
          <cell r="I3">
            <v>13040.44</v>
          </cell>
        </row>
        <row r="4">
          <cell r="G4">
            <v>133852</v>
          </cell>
          <cell r="I4">
            <v>828991</v>
          </cell>
        </row>
        <row r="5">
          <cell r="G5">
            <v>0</v>
          </cell>
          <cell r="I5">
            <v>47070.77</v>
          </cell>
        </row>
        <row r="6">
          <cell r="G6">
            <v>0</v>
          </cell>
          <cell r="I6">
            <v>21524.63</v>
          </cell>
        </row>
        <row r="7">
          <cell r="G7">
            <v>0</v>
          </cell>
          <cell r="I7">
            <v>13535.05</v>
          </cell>
        </row>
        <row r="8">
          <cell r="G8">
            <v>0</v>
          </cell>
          <cell r="I8">
            <v>15758.32</v>
          </cell>
        </row>
        <row r="9">
          <cell r="G9">
            <v>0</v>
          </cell>
          <cell r="I9">
            <v>14334.61</v>
          </cell>
        </row>
        <row r="10">
          <cell r="G10">
            <v>678.3</v>
          </cell>
          <cell r="I10">
            <v>16104.75</v>
          </cell>
        </row>
        <row r="11">
          <cell r="G11">
            <v>8901</v>
          </cell>
          <cell r="I11">
            <v>83986</v>
          </cell>
        </row>
        <row r="12">
          <cell r="G12">
            <v>26399</v>
          </cell>
          <cell r="I12">
            <v>117869</v>
          </cell>
        </row>
        <row r="13">
          <cell r="G13">
            <v>0</v>
          </cell>
          <cell r="I13">
            <v>462299</v>
          </cell>
        </row>
        <row r="14">
          <cell r="G14">
            <v>2036.6400000000003</v>
          </cell>
          <cell r="I14">
            <v>17299.59</v>
          </cell>
        </row>
        <row r="15">
          <cell r="G15">
            <v>18083</v>
          </cell>
          <cell r="I15">
            <v>254864</v>
          </cell>
        </row>
        <row r="16">
          <cell r="G16">
            <v>0</v>
          </cell>
          <cell r="I16">
            <v>17757.739999999998</v>
          </cell>
        </row>
        <row r="17">
          <cell r="G17">
            <v>5334.4</v>
          </cell>
          <cell r="I17">
            <v>31505.39</v>
          </cell>
        </row>
        <row r="18">
          <cell r="G18">
            <v>0</v>
          </cell>
          <cell r="I18">
            <v>16818.079999999998</v>
          </cell>
        </row>
        <row r="19">
          <cell r="G19">
            <v>0</v>
          </cell>
          <cell r="I19">
            <v>311319</v>
          </cell>
        </row>
        <row r="20">
          <cell r="G20">
            <v>6154</v>
          </cell>
          <cell r="I20">
            <v>81256.73</v>
          </cell>
        </row>
        <row r="21">
          <cell r="G21">
            <v>3854.18</v>
          </cell>
          <cell r="I21">
            <v>39992.14</v>
          </cell>
        </row>
        <row r="22">
          <cell r="G22">
            <v>0</v>
          </cell>
          <cell r="I22">
            <v>44872.87</v>
          </cell>
        </row>
        <row r="23">
          <cell r="G23">
            <v>1601.22</v>
          </cell>
          <cell r="I23">
            <v>27149.75</v>
          </cell>
        </row>
        <row r="24">
          <cell r="G24">
            <v>102557</v>
          </cell>
          <cell r="I24">
            <v>104552</v>
          </cell>
        </row>
        <row r="25">
          <cell r="G25">
            <v>17</v>
          </cell>
          <cell r="I25">
            <v>20312.920000000002</v>
          </cell>
        </row>
        <row r="26">
          <cell r="G26">
            <v>0</v>
          </cell>
          <cell r="I26">
            <v>18374.76</v>
          </cell>
        </row>
        <row r="27">
          <cell r="G27">
            <v>0</v>
          </cell>
          <cell r="I27">
            <v>187022</v>
          </cell>
        </row>
        <row r="28">
          <cell r="G28">
            <v>5377</v>
          </cell>
          <cell r="I28">
            <v>51474</v>
          </cell>
        </row>
        <row r="29">
          <cell r="G29">
            <v>20695</v>
          </cell>
          <cell r="I29">
            <v>181815</v>
          </cell>
        </row>
        <row r="30">
          <cell r="G30">
            <v>141690.78</v>
          </cell>
          <cell r="I30">
            <v>149660.59</v>
          </cell>
        </row>
        <row r="31">
          <cell r="G31">
            <v>6867</v>
          </cell>
          <cell r="I31">
            <v>60613.659999999996</v>
          </cell>
        </row>
        <row r="32">
          <cell r="G32">
            <v>0</v>
          </cell>
          <cell r="I32">
            <v>20057.59</v>
          </cell>
        </row>
        <row r="33">
          <cell r="G33">
            <v>2987.01</v>
          </cell>
          <cell r="I33">
            <v>41475.299999999996</v>
          </cell>
        </row>
        <row r="34">
          <cell r="G34">
            <v>212926.69</v>
          </cell>
          <cell r="I34">
            <v>214931.24</v>
          </cell>
        </row>
        <row r="35">
          <cell r="G35">
            <v>0</v>
          </cell>
          <cell r="I35">
            <v>65260.03999999999</v>
          </cell>
        </row>
        <row r="36">
          <cell r="G36">
            <v>50491</v>
          </cell>
          <cell r="I36">
            <v>290046</v>
          </cell>
        </row>
        <row r="37">
          <cell r="G37">
            <v>0</v>
          </cell>
          <cell r="I37">
            <v>21011</v>
          </cell>
        </row>
        <row r="38">
          <cell r="G38">
            <v>0</v>
          </cell>
          <cell r="I38">
            <v>35622556</v>
          </cell>
        </row>
        <row r="39">
          <cell r="G39">
            <v>0</v>
          </cell>
          <cell r="I39">
            <v>69563</v>
          </cell>
        </row>
        <row r="40">
          <cell r="G40">
            <v>0</v>
          </cell>
          <cell r="I40">
            <v>538362</v>
          </cell>
        </row>
        <row r="41">
          <cell r="G41">
            <v>53471</v>
          </cell>
          <cell r="I41">
            <v>507315</v>
          </cell>
        </row>
        <row r="42">
          <cell r="G42">
            <v>2443.3</v>
          </cell>
          <cell r="I42">
            <v>13593.32</v>
          </cell>
        </row>
        <row r="43">
          <cell r="G43">
            <v>12406</v>
          </cell>
          <cell r="I43">
            <v>129842</v>
          </cell>
        </row>
        <row r="44">
          <cell r="G44">
            <v>3675.06</v>
          </cell>
          <cell r="I44">
            <v>17106.63</v>
          </cell>
        </row>
        <row r="45">
          <cell r="G45">
            <v>0</v>
          </cell>
          <cell r="I45">
            <v>35724</v>
          </cell>
        </row>
        <row r="46">
          <cell r="G46">
            <v>123329.56999999999</v>
          </cell>
          <cell r="I46">
            <v>161953.99</v>
          </cell>
        </row>
        <row r="47">
          <cell r="G47">
            <v>0</v>
          </cell>
          <cell r="I47">
            <v>25566.829999999998</v>
          </cell>
        </row>
        <row r="48">
          <cell r="G48">
            <v>737.6</v>
          </cell>
          <cell r="I48">
            <v>12322.09</v>
          </cell>
        </row>
        <row r="49">
          <cell r="G49">
            <v>1267</v>
          </cell>
          <cell r="I49">
            <v>12865</v>
          </cell>
        </row>
        <row r="50">
          <cell r="G50">
            <v>0</v>
          </cell>
          <cell r="I50">
            <v>14652.069999999998</v>
          </cell>
        </row>
        <row r="51">
          <cell r="G51">
            <v>43707.41</v>
          </cell>
          <cell r="I51">
            <v>84224.5</v>
          </cell>
        </row>
        <row r="52">
          <cell r="G52">
            <v>12930.54</v>
          </cell>
          <cell r="I52">
            <v>142462.06</v>
          </cell>
        </row>
        <row r="53">
          <cell r="G53">
            <v>0</v>
          </cell>
          <cell r="I53">
            <v>16802</v>
          </cell>
        </row>
        <row r="54">
          <cell r="G54">
            <v>48745</v>
          </cell>
          <cell r="I54">
            <v>195041</v>
          </cell>
        </row>
        <row r="55">
          <cell r="G55">
            <v>0</v>
          </cell>
          <cell r="I55">
            <v>329755</v>
          </cell>
        </row>
        <row r="56">
          <cell r="G56">
            <v>40698</v>
          </cell>
          <cell r="I56">
            <v>371793</v>
          </cell>
        </row>
        <row r="57">
          <cell r="G57">
            <v>2922.74</v>
          </cell>
          <cell r="I57">
            <v>12116.97</v>
          </cell>
        </row>
        <row r="58">
          <cell r="G58">
            <v>0</v>
          </cell>
          <cell r="I58">
            <v>53221.06</v>
          </cell>
        </row>
        <row r="59">
          <cell r="G59">
            <v>1299.4799999999998</v>
          </cell>
          <cell r="I59">
            <v>9368.57</v>
          </cell>
        </row>
        <row r="60">
          <cell r="G60">
            <v>0</v>
          </cell>
          <cell r="I60">
            <v>15625.11</v>
          </cell>
        </row>
        <row r="61">
          <cell r="G61">
            <v>0</v>
          </cell>
          <cell r="I61">
            <v>87252.56999999999</v>
          </cell>
        </row>
        <row r="62">
          <cell r="G62">
            <v>22355</v>
          </cell>
          <cell r="I62">
            <v>123088</v>
          </cell>
        </row>
        <row r="63">
          <cell r="G63">
            <v>0</v>
          </cell>
          <cell r="I63">
            <v>14166.789999999999</v>
          </cell>
        </row>
        <row r="64">
          <cell r="G64">
            <v>0</v>
          </cell>
          <cell r="I64">
            <v>22587.07</v>
          </cell>
        </row>
        <row r="65">
          <cell r="G65">
            <v>0</v>
          </cell>
          <cell r="I65">
            <v>15717.660000000002</v>
          </cell>
        </row>
        <row r="66">
          <cell r="G66">
            <v>991.15</v>
          </cell>
          <cell r="I66">
            <v>13324.35</v>
          </cell>
        </row>
        <row r="67">
          <cell r="G67">
            <v>0</v>
          </cell>
          <cell r="I67">
            <v>10180.45</v>
          </cell>
        </row>
        <row r="68">
          <cell r="G68">
            <v>0</v>
          </cell>
          <cell r="I68">
            <v>234889.70400000003</v>
          </cell>
        </row>
        <row r="69">
          <cell r="G69">
            <v>0</v>
          </cell>
          <cell r="I69">
            <v>172726.22999999998</v>
          </cell>
        </row>
        <row r="70">
          <cell r="G70">
            <v>0</v>
          </cell>
          <cell r="I70">
            <v>16836.36</v>
          </cell>
        </row>
        <row r="71">
          <cell r="G71">
            <v>0</v>
          </cell>
          <cell r="I71">
            <v>316363</v>
          </cell>
        </row>
        <row r="72">
          <cell r="G72">
            <v>35889</v>
          </cell>
          <cell r="I72">
            <v>241344</v>
          </cell>
        </row>
        <row r="73">
          <cell r="G73">
            <v>0</v>
          </cell>
          <cell r="I73">
            <v>36254.23</v>
          </cell>
        </row>
        <row r="74">
          <cell r="G74">
            <v>0</v>
          </cell>
          <cell r="I74">
            <v>30343.740000000005</v>
          </cell>
        </row>
        <row r="75">
          <cell r="G75">
            <v>0</v>
          </cell>
          <cell r="I75">
            <v>8857.66</v>
          </cell>
        </row>
        <row r="76">
          <cell r="G76">
            <v>0</v>
          </cell>
          <cell r="I76">
            <v>22844.579999999994</v>
          </cell>
        </row>
        <row r="77">
          <cell r="G77">
            <v>0</v>
          </cell>
          <cell r="I77">
            <v>34557111</v>
          </cell>
        </row>
        <row r="78">
          <cell r="G78">
            <v>0</v>
          </cell>
          <cell r="I78">
            <v>278141</v>
          </cell>
        </row>
        <row r="79">
          <cell r="G79">
            <v>0</v>
          </cell>
          <cell r="I79">
            <v>38139.56</v>
          </cell>
        </row>
        <row r="80">
          <cell r="G80">
            <v>0</v>
          </cell>
          <cell r="I80">
            <v>18385</v>
          </cell>
        </row>
        <row r="81">
          <cell r="G81">
            <v>788.31</v>
          </cell>
          <cell r="I81">
            <v>9918.689999999999</v>
          </cell>
        </row>
        <row r="82">
          <cell r="G82">
            <v>13700</v>
          </cell>
          <cell r="I82">
            <v>134986</v>
          </cell>
        </row>
        <row r="83">
          <cell r="G83">
            <v>3065.88</v>
          </cell>
          <cell r="I83">
            <v>38690.049999999996</v>
          </cell>
        </row>
        <row r="84">
          <cell r="G84">
            <v>2140</v>
          </cell>
          <cell r="I84">
            <v>34552</v>
          </cell>
        </row>
        <row r="85">
          <cell r="G85">
            <v>0</v>
          </cell>
          <cell r="I85">
            <v>29096.55</v>
          </cell>
        </row>
        <row r="86">
          <cell r="G86">
            <v>2547</v>
          </cell>
          <cell r="I86">
            <v>40572</v>
          </cell>
        </row>
        <row r="87">
          <cell r="G87">
            <v>0</v>
          </cell>
          <cell r="I87">
            <v>521566</v>
          </cell>
        </row>
        <row r="88">
          <cell r="G88">
            <v>0</v>
          </cell>
          <cell r="I88">
            <v>59726.090000000004</v>
          </cell>
        </row>
        <row r="89">
          <cell r="G89">
            <v>0</v>
          </cell>
          <cell r="I89">
            <v>13747.670000000002</v>
          </cell>
        </row>
        <row r="90">
          <cell r="G90">
            <v>9582</v>
          </cell>
          <cell r="I90">
            <v>46000</v>
          </cell>
        </row>
        <row r="91">
          <cell r="G91">
            <v>921</v>
          </cell>
          <cell r="I91">
            <v>19596</v>
          </cell>
        </row>
        <row r="92">
          <cell r="G92">
            <v>392.71000000000095</v>
          </cell>
          <cell r="I92">
            <v>70673.72</v>
          </cell>
        </row>
        <row r="93">
          <cell r="G93">
            <v>0</v>
          </cell>
          <cell r="I93">
            <v>1290280</v>
          </cell>
        </row>
        <row r="94">
          <cell r="G94">
            <v>407418</v>
          </cell>
          <cell r="I94">
            <v>448520</v>
          </cell>
        </row>
        <row r="95">
          <cell r="G95">
            <v>1899.4</v>
          </cell>
          <cell r="I95">
            <v>27137.93</v>
          </cell>
        </row>
        <row r="96">
          <cell r="G96">
            <v>7734.12</v>
          </cell>
          <cell r="I96">
            <v>87972.4</v>
          </cell>
        </row>
        <row r="97">
          <cell r="G97">
            <v>13765</v>
          </cell>
          <cell r="I97">
            <v>89726</v>
          </cell>
        </row>
        <row r="98">
          <cell r="G98">
            <v>0</v>
          </cell>
          <cell r="I98">
            <v>24969.94</v>
          </cell>
        </row>
        <row r="99">
          <cell r="G99">
            <v>0</v>
          </cell>
          <cell r="I99">
            <v>17476.63</v>
          </cell>
        </row>
        <row r="100">
          <cell r="G100">
            <v>0</v>
          </cell>
          <cell r="I100">
            <v>10152.9</v>
          </cell>
        </row>
        <row r="101">
          <cell r="G101">
            <v>4451</v>
          </cell>
          <cell r="I101">
            <v>173088</v>
          </cell>
        </row>
        <row r="102">
          <cell r="G102">
            <v>6613</v>
          </cell>
          <cell r="I102">
            <v>237950</v>
          </cell>
        </row>
        <row r="103">
          <cell r="G103">
            <v>43896</v>
          </cell>
          <cell r="I103">
            <v>370668</v>
          </cell>
        </row>
        <row r="104">
          <cell r="G104">
            <v>1281.34</v>
          </cell>
          <cell r="I104">
            <v>13313.75</v>
          </cell>
        </row>
        <row r="105">
          <cell r="G105">
            <v>0</v>
          </cell>
          <cell r="I105">
            <v>379035</v>
          </cell>
        </row>
        <row r="106">
          <cell r="G106">
            <v>1312.74</v>
          </cell>
          <cell r="I106">
            <v>23926.890000000003</v>
          </cell>
        </row>
        <row r="107">
          <cell r="G107">
            <v>0</v>
          </cell>
          <cell r="I107">
            <v>14724.280000000002</v>
          </cell>
        </row>
        <row r="108">
          <cell r="G108">
            <v>834.41</v>
          </cell>
          <cell r="I108">
            <v>12525.269999999999</v>
          </cell>
        </row>
        <row r="109">
          <cell r="G109">
            <v>2157.22</v>
          </cell>
          <cell r="I109">
            <v>35960.369999999995</v>
          </cell>
        </row>
        <row r="110">
          <cell r="G110">
            <v>0</v>
          </cell>
          <cell r="I110">
            <v>116306.91</v>
          </cell>
        </row>
        <row r="111">
          <cell r="G111">
            <v>0</v>
          </cell>
          <cell r="I111">
            <v>15824.689999999999</v>
          </cell>
        </row>
        <row r="112">
          <cell r="G112">
            <v>5089.44</v>
          </cell>
          <cell r="I112">
            <v>23126.399999999998</v>
          </cell>
        </row>
        <row r="113">
          <cell r="G113">
            <v>0</v>
          </cell>
          <cell r="I113">
            <v>145224.97</v>
          </cell>
        </row>
        <row r="114">
          <cell r="G114">
            <v>0</v>
          </cell>
          <cell r="I114">
            <v>17805.93</v>
          </cell>
        </row>
        <row r="115">
          <cell r="G115">
            <v>2999.4800000000005</v>
          </cell>
          <cell r="I115">
            <v>13106.48</v>
          </cell>
        </row>
        <row r="116">
          <cell r="G116">
            <v>0</v>
          </cell>
          <cell r="I116">
            <v>15692</v>
          </cell>
        </row>
        <row r="117">
          <cell r="G117">
            <v>28350.67</v>
          </cell>
          <cell r="I117">
            <v>239335.74</v>
          </cell>
        </row>
        <row r="118">
          <cell r="G118">
            <v>43589.54</v>
          </cell>
          <cell r="I118">
            <v>91056.40000000001</v>
          </cell>
        </row>
        <row r="119">
          <cell r="G119">
            <v>0</v>
          </cell>
          <cell r="I119">
            <v>380384</v>
          </cell>
        </row>
        <row r="120">
          <cell r="G120">
            <v>0</v>
          </cell>
          <cell r="I120">
            <v>20158.32</v>
          </cell>
        </row>
        <row r="121">
          <cell r="G121">
            <v>0</v>
          </cell>
          <cell r="I121">
            <v>755219</v>
          </cell>
        </row>
        <row r="122">
          <cell r="G122">
            <v>243421</v>
          </cell>
          <cell r="I122">
            <v>250851.98</v>
          </cell>
        </row>
        <row r="123">
          <cell r="G123">
            <v>171476</v>
          </cell>
          <cell r="I123">
            <v>3139367</v>
          </cell>
        </row>
        <row r="124">
          <cell r="G124">
            <v>2991.89</v>
          </cell>
          <cell r="I124">
            <v>12732.33</v>
          </cell>
        </row>
        <row r="125">
          <cell r="G125">
            <v>120064</v>
          </cell>
          <cell r="I125">
            <v>807931</v>
          </cell>
        </row>
        <row r="126">
          <cell r="G126">
            <v>610.48</v>
          </cell>
          <cell r="I126">
            <v>29417.069999999996</v>
          </cell>
        </row>
        <row r="127">
          <cell r="G127">
            <v>1415</v>
          </cell>
          <cell r="I127">
            <v>20074</v>
          </cell>
        </row>
        <row r="128">
          <cell r="G128">
            <v>0</v>
          </cell>
          <cell r="I128">
            <v>16416.909999999996</v>
          </cell>
        </row>
        <row r="129">
          <cell r="G129">
            <v>210125.1</v>
          </cell>
          <cell r="I129">
            <v>229601.88</v>
          </cell>
        </row>
        <row r="130">
          <cell r="G130">
            <v>7115</v>
          </cell>
          <cell r="I130">
            <v>68318</v>
          </cell>
        </row>
        <row r="131">
          <cell r="G131">
            <v>2247</v>
          </cell>
          <cell r="I131">
            <v>39156</v>
          </cell>
        </row>
        <row r="132">
          <cell r="G132">
            <v>2534.22</v>
          </cell>
          <cell r="I132">
            <v>37471.67</v>
          </cell>
        </row>
        <row r="133">
          <cell r="G133">
            <v>1931</v>
          </cell>
          <cell r="I133">
            <v>14090</v>
          </cell>
        </row>
        <row r="134">
          <cell r="G134">
            <v>0</v>
          </cell>
          <cell r="I134">
            <v>46481.39</v>
          </cell>
        </row>
        <row r="135">
          <cell r="G135">
            <v>9468.11</v>
          </cell>
          <cell r="I135">
            <v>20843.690000000002</v>
          </cell>
        </row>
        <row r="136">
          <cell r="G136">
            <v>0</v>
          </cell>
          <cell r="I136">
            <v>1854294</v>
          </cell>
        </row>
        <row r="137">
          <cell r="G137">
            <v>3138.05</v>
          </cell>
          <cell r="I137">
            <v>23591.24</v>
          </cell>
        </row>
        <row r="138">
          <cell r="G138">
            <v>0</v>
          </cell>
          <cell r="I138">
            <v>59679</v>
          </cell>
        </row>
        <row r="139">
          <cell r="G139">
            <v>410.56</v>
          </cell>
          <cell r="I139">
            <v>18767.99</v>
          </cell>
        </row>
        <row r="140">
          <cell r="G140">
            <v>0</v>
          </cell>
          <cell r="I140">
            <v>153134</v>
          </cell>
        </row>
        <row r="141">
          <cell r="G141">
            <v>0</v>
          </cell>
          <cell r="I141">
            <v>12093.710000000001</v>
          </cell>
        </row>
        <row r="142">
          <cell r="G142">
            <v>2509.65</v>
          </cell>
          <cell r="I142">
            <v>15754.88</v>
          </cell>
        </row>
        <row r="143">
          <cell r="G143">
            <v>1029.38</v>
          </cell>
          <cell r="I143">
            <v>24841.580000000005</v>
          </cell>
        </row>
        <row r="144">
          <cell r="G144">
            <v>6637</v>
          </cell>
          <cell r="I144">
            <v>54656</v>
          </cell>
        </row>
        <row r="145">
          <cell r="G145">
            <v>0</v>
          </cell>
          <cell r="I145">
            <v>26551.79</v>
          </cell>
        </row>
        <row r="146">
          <cell r="G146">
            <v>90959.85</v>
          </cell>
          <cell r="I146">
            <v>93080.53</v>
          </cell>
        </row>
        <row r="147">
          <cell r="G147">
            <v>53771</v>
          </cell>
          <cell r="I147">
            <v>655455</v>
          </cell>
        </row>
        <row r="148">
          <cell r="G148">
            <v>0</v>
          </cell>
          <cell r="I148">
            <v>243747.95</v>
          </cell>
        </row>
        <row r="149">
          <cell r="G149">
            <v>0</v>
          </cell>
          <cell r="I149">
            <v>42947.15</v>
          </cell>
        </row>
        <row r="150">
          <cell r="G150">
            <v>10456</v>
          </cell>
          <cell r="I150">
            <v>30477</v>
          </cell>
        </row>
        <row r="151">
          <cell r="G151">
            <v>5066</v>
          </cell>
          <cell r="I151">
            <v>23925</v>
          </cell>
        </row>
        <row r="152">
          <cell r="G152">
            <v>533.52</v>
          </cell>
          <cell r="I152">
            <v>15527.729999999998</v>
          </cell>
        </row>
        <row r="153">
          <cell r="G153">
            <v>220200</v>
          </cell>
          <cell r="I153">
            <v>294003</v>
          </cell>
        </row>
        <row r="154">
          <cell r="G154">
            <v>21883.61</v>
          </cell>
          <cell r="I154">
            <v>22003.61</v>
          </cell>
        </row>
        <row r="155">
          <cell r="G155">
            <v>0</v>
          </cell>
          <cell r="I155">
            <v>181860</v>
          </cell>
        </row>
        <row r="156">
          <cell r="G156">
            <v>0</v>
          </cell>
          <cell r="I156">
            <v>51464</v>
          </cell>
        </row>
        <row r="157">
          <cell r="G157">
            <v>0</v>
          </cell>
          <cell r="I157">
            <v>83350</v>
          </cell>
        </row>
        <row r="158">
          <cell r="G158">
            <v>25304.16</v>
          </cell>
          <cell r="I158">
            <v>152340.96</v>
          </cell>
        </row>
        <row r="159">
          <cell r="G159">
            <v>0</v>
          </cell>
          <cell r="I159">
            <v>133255</v>
          </cell>
        </row>
        <row r="160">
          <cell r="G160">
            <v>0</v>
          </cell>
          <cell r="I160">
            <v>44768</v>
          </cell>
        </row>
        <row r="161">
          <cell r="G161">
            <v>15600</v>
          </cell>
          <cell r="I161">
            <v>34273.380000000005</v>
          </cell>
        </row>
        <row r="162">
          <cell r="G162">
            <v>3277</v>
          </cell>
          <cell r="I162">
            <v>11274</v>
          </cell>
        </row>
        <row r="163">
          <cell r="G163">
            <v>11424</v>
          </cell>
          <cell r="I163">
            <v>75987.56</v>
          </cell>
        </row>
        <row r="164">
          <cell r="G164">
            <v>0</v>
          </cell>
          <cell r="I164">
            <v>2819918</v>
          </cell>
        </row>
        <row r="165">
          <cell r="G165">
            <v>0</v>
          </cell>
          <cell r="I165">
            <v>115394.56000000001</v>
          </cell>
        </row>
        <row r="166">
          <cell r="G166">
            <v>7797</v>
          </cell>
          <cell r="I166">
            <v>89656</v>
          </cell>
        </row>
        <row r="167">
          <cell r="G167">
            <v>0</v>
          </cell>
          <cell r="I167">
            <v>1542817</v>
          </cell>
        </row>
        <row r="168">
          <cell r="G168">
            <v>0</v>
          </cell>
          <cell r="I168">
            <v>132850</v>
          </cell>
        </row>
        <row r="169">
          <cell r="G169">
            <v>0</v>
          </cell>
          <cell r="I169">
            <v>235232.81</v>
          </cell>
        </row>
        <row r="170">
          <cell r="G170">
            <v>1728.75</v>
          </cell>
          <cell r="I170">
            <v>20334.43</v>
          </cell>
        </row>
        <row r="171">
          <cell r="G171">
            <v>1475</v>
          </cell>
          <cell r="I171">
            <v>12527.67</v>
          </cell>
        </row>
        <row r="172">
          <cell r="G172">
            <v>0</v>
          </cell>
          <cell r="I172">
            <v>20600.899999999998</v>
          </cell>
        </row>
        <row r="173">
          <cell r="G173">
            <v>1533.87</v>
          </cell>
          <cell r="I173">
            <v>19131.969999999998</v>
          </cell>
        </row>
        <row r="174">
          <cell r="G174">
            <v>0</v>
          </cell>
          <cell r="I174">
            <v>14951.58</v>
          </cell>
        </row>
        <row r="175">
          <cell r="G175">
            <v>0</v>
          </cell>
          <cell r="I175">
            <v>5253.21</v>
          </cell>
        </row>
        <row r="176">
          <cell r="G176">
            <v>0</v>
          </cell>
          <cell r="I176">
            <v>21960.66</v>
          </cell>
        </row>
        <row r="177">
          <cell r="G177">
            <v>0</v>
          </cell>
          <cell r="I177">
            <v>17615</v>
          </cell>
        </row>
        <row r="178">
          <cell r="G178">
            <v>8335.78</v>
          </cell>
          <cell r="I178">
            <v>59089.73999999999</v>
          </cell>
        </row>
        <row r="179">
          <cell r="G179">
            <v>17388.92</v>
          </cell>
          <cell r="I179">
            <v>111682.59</v>
          </cell>
        </row>
        <row r="180">
          <cell r="G180">
            <v>28918</v>
          </cell>
          <cell r="I180">
            <v>220668</v>
          </cell>
        </row>
        <row r="181">
          <cell r="G181">
            <v>3548.61</v>
          </cell>
          <cell r="I181">
            <v>40444.83</v>
          </cell>
        </row>
        <row r="182">
          <cell r="G182">
            <v>3040</v>
          </cell>
          <cell r="I182">
            <v>23048</v>
          </cell>
        </row>
        <row r="183">
          <cell r="G183">
            <v>0</v>
          </cell>
          <cell r="I183">
            <v>751416</v>
          </cell>
        </row>
        <row r="184">
          <cell r="G184">
            <v>0</v>
          </cell>
          <cell r="I184">
            <v>2578135</v>
          </cell>
        </row>
        <row r="185">
          <cell r="G185">
            <v>18055.44</v>
          </cell>
          <cell r="I185">
            <v>144054.89</v>
          </cell>
        </row>
        <row r="186">
          <cell r="G186">
            <v>33568.95</v>
          </cell>
          <cell r="I186">
            <v>44419.31</v>
          </cell>
        </row>
        <row r="187">
          <cell r="G187">
            <v>1793.29</v>
          </cell>
          <cell r="I187">
            <v>18820.610000000004</v>
          </cell>
        </row>
        <row r="188">
          <cell r="G188">
            <v>1624</v>
          </cell>
          <cell r="I188">
            <v>21816</v>
          </cell>
        </row>
        <row r="189">
          <cell r="G189">
            <v>0</v>
          </cell>
          <cell r="I189">
            <v>205515</v>
          </cell>
        </row>
        <row r="190">
          <cell r="G190">
            <v>0</v>
          </cell>
          <cell r="I190">
            <v>25841.2</v>
          </cell>
        </row>
        <row r="191">
          <cell r="G191">
            <v>0</v>
          </cell>
          <cell r="I191">
            <v>323938</v>
          </cell>
        </row>
        <row r="192">
          <cell r="G192">
            <v>0</v>
          </cell>
          <cell r="I192">
            <v>4008293</v>
          </cell>
        </row>
        <row r="193">
          <cell r="G193">
            <v>47649</v>
          </cell>
          <cell r="I193">
            <v>182235</v>
          </cell>
        </row>
        <row r="194">
          <cell r="G194">
            <v>0</v>
          </cell>
          <cell r="I194">
            <v>82735.78</v>
          </cell>
        </row>
        <row r="195">
          <cell r="G195">
            <v>0</v>
          </cell>
          <cell r="I195">
            <v>33466.02</v>
          </cell>
        </row>
        <row r="196">
          <cell r="G196">
            <v>0</v>
          </cell>
          <cell r="I196">
            <v>365704</v>
          </cell>
        </row>
        <row r="197">
          <cell r="G197">
            <v>0</v>
          </cell>
          <cell r="I197">
            <v>202279</v>
          </cell>
        </row>
        <row r="198">
          <cell r="G198">
            <v>24400</v>
          </cell>
          <cell r="I198">
            <v>62689</v>
          </cell>
        </row>
        <row r="199">
          <cell r="G199">
            <v>1677.78</v>
          </cell>
          <cell r="I199">
            <v>40266.630000000005</v>
          </cell>
        </row>
        <row r="200">
          <cell r="G200">
            <v>20951.2</v>
          </cell>
          <cell r="I200">
            <v>60968.09</v>
          </cell>
        </row>
        <row r="201">
          <cell r="G201">
            <v>0</v>
          </cell>
          <cell r="I201">
            <v>15356.480000000003</v>
          </cell>
        </row>
        <row r="202">
          <cell r="G202">
            <v>16383.94</v>
          </cell>
          <cell r="I202">
            <v>109186.71000000002</v>
          </cell>
        </row>
        <row r="203">
          <cell r="G203">
            <v>1896.29</v>
          </cell>
          <cell r="I203">
            <v>10076.630000000001</v>
          </cell>
        </row>
        <row r="204">
          <cell r="G204">
            <v>0</v>
          </cell>
          <cell r="I204">
            <v>103549</v>
          </cell>
        </row>
        <row r="205">
          <cell r="G205">
            <v>4762.13</v>
          </cell>
          <cell r="I205">
            <v>28675.72</v>
          </cell>
        </row>
        <row r="206">
          <cell r="G206">
            <v>0</v>
          </cell>
          <cell r="I206">
            <v>37386</v>
          </cell>
        </row>
        <row r="207">
          <cell r="G207">
            <v>5135</v>
          </cell>
          <cell r="I207">
            <v>108225</v>
          </cell>
        </row>
        <row r="208">
          <cell r="G208">
            <v>3969.84</v>
          </cell>
          <cell r="I208">
            <v>22798.69</v>
          </cell>
        </row>
        <row r="209">
          <cell r="G209">
            <v>18870</v>
          </cell>
          <cell r="I209">
            <v>299581</v>
          </cell>
        </row>
        <row r="210">
          <cell r="G210">
            <v>15667</v>
          </cell>
          <cell r="I210">
            <v>63307</v>
          </cell>
        </row>
        <row r="211">
          <cell r="G211">
            <v>0</v>
          </cell>
          <cell r="I211">
            <v>8189.870000000001</v>
          </cell>
        </row>
        <row r="212">
          <cell r="G212">
            <v>0</v>
          </cell>
          <cell r="I212">
            <v>34800</v>
          </cell>
        </row>
        <row r="213">
          <cell r="G213">
            <v>944.19</v>
          </cell>
          <cell r="I213">
            <v>20737.21</v>
          </cell>
        </row>
        <row r="214">
          <cell r="G214">
            <v>6290.34</v>
          </cell>
          <cell r="I214">
            <v>45997.729999999996</v>
          </cell>
        </row>
        <row r="215">
          <cell r="G215">
            <v>48587.46</v>
          </cell>
          <cell r="I215">
            <v>49116.46</v>
          </cell>
        </row>
        <row r="216">
          <cell r="G216">
            <v>0</v>
          </cell>
          <cell r="I216">
            <v>33700.24</v>
          </cell>
        </row>
        <row r="217">
          <cell r="G217">
            <v>18831.15</v>
          </cell>
          <cell r="I217">
            <v>140310.58</v>
          </cell>
        </row>
        <row r="218">
          <cell r="G218">
            <v>0</v>
          </cell>
          <cell r="I218">
            <v>21411.47</v>
          </cell>
        </row>
        <row r="219">
          <cell r="G219">
            <v>456</v>
          </cell>
          <cell r="I219">
            <v>16714</v>
          </cell>
        </row>
        <row r="220">
          <cell r="G220">
            <v>959.52</v>
          </cell>
          <cell r="I220">
            <v>15219.45</v>
          </cell>
        </row>
        <row r="221">
          <cell r="G221">
            <v>0</v>
          </cell>
          <cell r="I221">
            <v>171129</v>
          </cell>
        </row>
        <row r="222">
          <cell r="G222">
            <v>0</v>
          </cell>
          <cell r="I222">
            <v>402853</v>
          </cell>
        </row>
        <row r="223">
          <cell r="G223">
            <v>107132.58</v>
          </cell>
          <cell r="I223">
            <v>111855.08</v>
          </cell>
        </row>
        <row r="224">
          <cell r="G224">
            <v>0</v>
          </cell>
          <cell r="I224">
            <v>171256.15</v>
          </cell>
        </row>
        <row r="225">
          <cell r="G225">
            <v>0</v>
          </cell>
          <cell r="I225">
            <v>6996</v>
          </cell>
        </row>
        <row r="226">
          <cell r="G226">
            <v>10403.77</v>
          </cell>
          <cell r="I226">
            <v>102504.15</v>
          </cell>
        </row>
        <row r="227">
          <cell r="G227">
            <v>75288</v>
          </cell>
          <cell r="I227">
            <v>282172</v>
          </cell>
        </row>
        <row r="228">
          <cell r="G228">
            <v>848</v>
          </cell>
          <cell r="I228">
            <v>12863</v>
          </cell>
        </row>
      </sheetData>
      <sheetData sheetId="6">
        <row r="2">
          <cell r="I2">
            <v>12556.21</v>
          </cell>
        </row>
        <row r="3">
          <cell r="I3">
            <v>14483.880000000001</v>
          </cell>
        </row>
        <row r="4">
          <cell r="I4">
            <v>828991</v>
          </cell>
        </row>
        <row r="5">
          <cell r="I5">
            <v>47070.77</v>
          </cell>
        </row>
        <row r="6">
          <cell r="I6">
            <v>21524.63</v>
          </cell>
        </row>
        <row r="7">
          <cell r="I7">
            <v>16840.16</v>
          </cell>
        </row>
        <row r="8">
          <cell r="I8">
            <v>16007.869999999999</v>
          </cell>
        </row>
        <row r="9">
          <cell r="I9">
            <v>14334.61</v>
          </cell>
        </row>
        <row r="10">
          <cell r="I10">
            <v>16510.88</v>
          </cell>
        </row>
        <row r="11">
          <cell r="I11">
            <v>86159</v>
          </cell>
        </row>
        <row r="12">
          <cell r="I12">
            <v>117869</v>
          </cell>
        </row>
        <row r="13">
          <cell r="I13">
            <v>605364</v>
          </cell>
        </row>
        <row r="14">
          <cell r="I14">
            <v>17299.59</v>
          </cell>
        </row>
        <row r="15">
          <cell r="I15">
            <v>256865</v>
          </cell>
        </row>
        <row r="16">
          <cell r="I16">
            <v>24000.629999999997</v>
          </cell>
        </row>
        <row r="17">
          <cell r="I17">
            <v>34689.75</v>
          </cell>
        </row>
        <row r="18">
          <cell r="I18">
            <v>17118.079999999998</v>
          </cell>
        </row>
        <row r="19">
          <cell r="I19">
            <v>396833</v>
          </cell>
        </row>
        <row r="20">
          <cell r="I20">
            <v>81256.73</v>
          </cell>
        </row>
        <row r="21">
          <cell r="I21">
            <v>41112.06</v>
          </cell>
        </row>
        <row r="22">
          <cell r="I22">
            <v>46544.47</v>
          </cell>
        </row>
        <row r="23">
          <cell r="I23">
            <v>27899.75</v>
          </cell>
        </row>
        <row r="24">
          <cell r="I24">
            <v>104552</v>
          </cell>
        </row>
        <row r="25">
          <cell r="I25">
            <v>20995.870000000003</v>
          </cell>
        </row>
        <row r="26">
          <cell r="I26">
            <v>21347.87</v>
          </cell>
        </row>
        <row r="27">
          <cell r="I27">
            <v>197876</v>
          </cell>
        </row>
        <row r="28">
          <cell r="I28">
            <v>51474</v>
          </cell>
        </row>
        <row r="29">
          <cell r="I29">
            <v>181815</v>
          </cell>
        </row>
        <row r="30">
          <cell r="I30">
            <v>149660.59</v>
          </cell>
        </row>
        <row r="31">
          <cell r="I31">
            <v>61961.10999999999</v>
          </cell>
        </row>
        <row r="32">
          <cell r="I32">
            <v>20057.59</v>
          </cell>
        </row>
        <row r="33">
          <cell r="I33">
            <v>41515.689999999995</v>
          </cell>
        </row>
        <row r="34">
          <cell r="I34">
            <v>214931.24</v>
          </cell>
        </row>
        <row r="35">
          <cell r="I35">
            <v>77693.01999999999</v>
          </cell>
        </row>
        <row r="36">
          <cell r="I36">
            <v>290046</v>
          </cell>
        </row>
        <row r="37">
          <cell r="I37">
            <v>21011</v>
          </cell>
        </row>
        <row r="38">
          <cell r="I38">
            <v>37102281</v>
          </cell>
        </row>
        <row r="39">
          <cell r="I39">
            <v>71423</v>
          </cell>
        </row>
        <row r="40">
          <cell r="I40">
            <v>545139</v>
          </cell>
        </row>
        <row r="41">
          <cell r="I41">
            <v>517820</v>
          </cell>
        </row>
        <row r="42">
          <cell r="I42">
            <v>17819.72</v>
          </cell>
        </row>
        <row r="43">
          <cell r="I43">
            <v>133713</v>
          </cell>
        </row>
        <row r="44">
          <cell r="I44">
            <v>19181.5</v>
          </cell>
        </row>
        <row r="45">
          <cell r="I45">
            <v>42568</v>
          </cell>
        </row>
        <row r="46">
          <cell r="I46">
            <v>182369.94999999998</v>
          </cell>
        </row>
        <row r="47">
          <cell r="I47">
            <v>25566.829999999998</v>
          </cell>
        </row>
        <row r="48">
          <cell r="I48">
            <v>12548.9</v>
          </cell>
        </row>
        <row r="49">
          <cell r="I49">
            <v>13115</v>
          </cell>
        </row>
        <row r="50">
          <cell r="I50">
            <v>15368.999999999998</v>
          </cell>
        </row>
        <row r="51">
          <cell r="I51">
            <v>294597.3</v>
          </cell>
        </row>
        <row r="52">
          <cell r="I52">
            <v>147348.6</v>
          </cell>
        </row>
        <row r="53">
          <cell r="I53">
            <v>19820</v>
          </cell>
        </row>
        <row r="54">
          <cell r="I54">
            <v>206591</v>
          </cell>
        </row>
        <row r="55">
          <cell r="I55">
            <v>358492</v>
          </cell>
        </row>
        <row r="56">
          <cell r="I56">
            <v>371793</v>
          </cell>
        </row>
        <row r="57">
          <cell r="I57">
            <v>12116.97</v>
          </cell>
        </row>
        <row r="58">
          <cell r="I58">
            <v>54558.09</v>
          </cell>
        </row>
        <row r="59">
          <cell r="I59">
            <v>13431</v>
          </cell>
        </row>
        <row r="60">
          <cell r="I60">
            <v>19896.02</v>
          </cell>
        </row>
        <row r="61">
          <cell r="I61">
            <v>119479.53</v>
          </cell>
        </row>
        <row r="62">
          <cell r="I62">
            <v>123088</v>
          </cell>
        </row>
        <row r="63">
          <cell r="I63">
            <v>14972.73</v>
          </cell>
        </row>
        <row r="64">
          <cell r="I64">
            <v>22587.07</v>
          </cell>
        </row>
        <row r="65">
          <cell r="I65">
            <v>17175.800000000003</v>
          </cell>
        </row>
        <row r="66">
          <cell r="I66">
            <v>18327.29</v>
          </cell>
        </row>
        <row r="67">
          <cell r="I67">
            <v>11117.08</v>
          </cell>
        </row>
        <row r="68">
          <cell r="I68">
            <v>339021.72400000005</v>
          </cell>
        </row>
        <row r="69">
          <cell r="I69">
            <v>177519.55</v>
          </cell>
        </row>
        <row r="70">
          <cell r="I70">
            <v>19806.32</v>
          </cell>
        </row>
        <row r="71">
          <cell r="I71">
            <v>329875</v>
          </cell>
        </row>
        <row r="72">
          <cell r="I72">
            <v>279491</v>
          </cell>
        </row>
        <row r="73">
          <cell r="I73">
            <v>47403.850000000006</v>
          </cell>
        </row>
        <row r="74">
          <cell r="I74">
            <v>30343.740000000005</v>
          </cell>
        </row>
        <row r="75">
          <cell r="I75">
            <v>8857.66</v>
          </cell>
        </row>
        <row r="76">
          <cell r="I76">
            <v>23084.579999999994</v>
          </cell>
        </row>
        <row r="77">
          <cell r="I77">
            <v>34557111</v>
          </cell>
        </row>
        <row r="78">
          <cell r="I78">
            <v>278141</v>
          </cell>
        </row>
        <row r="79">
          <cell r="I79">
            <v>38139.56</v>
          </cell>
        </row>
        <row r="80">
          <cell r="I80">
            <v>43614</v>
          </cell>
        </row>
        <row r="81">
          <cell r="I81">
            <v>12708.21</v>
          </cell>
        </row>
        <row r="82">
          <cell r="I82">
            <v>137022</v>
          </cell>
        </row>
        <row r="83">
          <cell r="I83">
            <v>38690.049999999996</v>
          </cell>
        </row>
        <row r="84">
          <cell r="I84">
            <v>37629</v>
          </cell>
        </row>
        <row r="85">
          <cell r="I85">
            <v>29096.55</v>
          </cell>
        </row>
        <row r="86">
          <cell r="I86">
            <v>127864</v>
          </cell>
        </row>
        <row r="87">
          <cell r="I87">
            <v>521566</v>
          </cell>
        </row>
        <row r="88">
          <cell r="I88">
            <v>62916.130000000005</v>
          </cell>
        </row>
        <row r="89">
          <cell r="I89">
            <v>13747.670000000002</v>
          </cell>
        </row>
        <row r="90">
          <cell r="I90">
            <v>47358</v>
          </cell>
        </row>
        <row r="91">
          <cell r="I91">
            <v>19928</v>
          </cell>
        </row>
        <row r="92">
          <cell r="I92">
            <v>70673.72</v>
          </cell>
        </row>
        <row r="93">
          <cell r="I93">
            <v>1443102</v>
          </cell>
        </row>
        <row r="94">
          <cell r="I94">
            <v>448520</v>
          </cell>
        </row>
        <row r="95">
          <cell r="I95">
            <v>28946.04</v>
          </cell>
        </row>
        <row r="96">
          <cell r="I96">
            <v>90627.01</v>
          </cell>
        </row>
        <row r="97">
          <cell r="I97">
            <v>92751</v>
          </cell>
        </row>
        <row r="98">
          <cell r="I98">
            <v>26300.739999999998</v>
          </cell>
        </row>
        <row r="99">
          <cell r="I99">
            <v>18762.09</v>
          </cell>
        </row>
        <row r="100">
          <cell r="I100">
            <v>10152.9</v>
          </cell>
        </row>
        <row r="101">
          <cell r="I101">
            <v>197366</v>
          </cell>
        </row>
        <row r="102">
          <cell r="I102">
            <v>238557</v>
          </cell>
        </row>
        <row r="103">
          <cell r="I103">
            <v>396781</v>
          </cell>
        </row>
        <row r="104">
          <cell r="I104">
            <v>16228.48</v>
          </cell>
        </row>
        <row r="105">
          <cell r="I105">
            <v>403182</v>
          </cell>
        </row>
        <row r="106">
          <cell r="I106">
            <v>24383.120000000003</v>
          </cell>
        </row>
        <row r="107">
          <cell r="I107">
            <v>18396.020000000004</v>
          </cell>
        </row>
        <row r="108">
          <cell r="I108">
            <v>12525.269999999999</v>
          </cell>
        </row>
        <row r="109">
          <cell r="I109">
            <v>37787.619999999995</v>
          </cell>
        </row>
        <row r="110">
          <cell r="I110">
            <v>121499.36</v>
          </cell>
        </row>
        <row r="111">
          <cell r="I111">
            <v>15824.689999999999</v>
          </cell>
        </row>
        <row r="112">
          <cell r="I112">
            <v>23406.6</v>
          </cell>
        </row>
        <row r="113">
          <cell r="I113">
            <v>156380.59</v>
          </cell>
        </row>
        <row r="114">
          <cell r="I114">
            <v>17805.93</v>
          </cell>
        </row>
        <row r="115">
          <cell r="I115">
            <v>13106.48</v>
          </cell>
        </row>
        <row r="116">
          <cell r="I116">
            <v>15692</v>
          </cell>
        </row>
        <row r="117">
          <cell r="I117">
            <v>248875.81</v>
          </cell>
        </row>
        <row r="118">
          <cell r="I118">
            <v>91056.40000000001</v>
          </cell>
        </row>
        <row r="119">
          <cell r="I119">
            <v>466244</v>
          </cell>
        </row>
        <row r="120">
          <cell r="I120">
            <v>22492.44</v>
          </cell>
        </row>
        <row r="121">
          <cell r="I121">
            <v>755219</v>
          </cell>
        </row>
        <row r="122">
          <cell r="I122">
            <v>250851.98</v>
          </cell>
        </row>
        <row r="123">
          <cell r="I123">
            <v>3231865</v>
          </cell>
        </row>
        <row r="124">
          <cell r="I124">
            <v>14280.99</v>
          </cell>
        </row>
        <row r="125">
          <cell r="I125">
            <v>843403</v>
          </cell>
        </row>
        <row r="126">
          <cell r="I126">
            <v>29512.739999999994</v>
          </cell>
        </row>
        <row r="127">
          <cell r="I127">
            <v>22207</v>
          </cell>
        </row>
        <row r="128">
          <cell r="I128">
            <v>16686.859999999997</v>
          </cell>
        </row>
        <row r="129">
          <cell r="I129">
            <v>229601.88</v>
          </cell>
        </row>
        <row r="130">
          <cell r="I130">
            <v>80985</v>
          </cell>
        </row>
        <row r="131">
          <cell r="I131">
            <v>43159</v>
          </cell>
        </row>
        <row r="132">
          <cell r="I132">
            <v>39407</v>
          </cell>
        </row>
        <row r="133">
          <cell r="I133">
            <v>14603</v>
          </cell>
        </row>
        <row r="134">
          <cell r="I134">
            <v>57860.58</v>
          </cell>
        </row>
        <row r="135">
          <cell r="I135">
            <v>24870.640000000003</v>
          </cell>
        </row>
        <row r="136">
          <cell r="I136">
            <v>1944990</v>
          </cell>
        </row>
        <row r="137">
          <cell r="I137">
            <v>23942.920000000002</v>
          </cell>
        </row>
        <row r="138">
          <cell r="I138">
            <v>59679</v>
          </cell>
        </row>
        <row r="139">
          <cell r="I139">
            <v>18767.99</v>
          </cell>
        </row>
        <row r="140">
          <cell r="I140">
            <v>166613</v>
          </cell>
        </row>
        <row r="141">
          <cell r="I141">
            <v>13515.04</v>
          </cell>
        </row>
        <row r="142">
          <cell r="I142">
            <v>15754.88</v>
          </cell>
        </row>
        <row r="143">
          <cell r="I143">
            <v>51307.920000000006</v>
          </cell>
        </row>
        <row r="144">
          <cell r="I144">
            <v>59224</v>
          </cell>
        </row>
        <row r="145">
          <cell r="I145">
            <v>26730.96</v>
          </cell>
        </row>
        <row r="146">
          <cell r="I146">
            <v>93080.53</v>
          </cell>
        </row>
        <row r="147">
          <cell r="I147">
            <v>664773</v>
          </cell>
        </row>
        <row r="148">
          <cell r="I148">
            <v>253423.78</v>
          </cell>
        </row>
        <row r="149">
          <cell r="I149">
            <v>47320.01</v>
          </cell>
        </row>
        <row r="150">
          <cell r="I150">
            <v>30477</v>
          </cell>
        </row>
        <row r="151">
          <cell r="I151">
            <v>26194</v>
          </cell>
        </row>
        <row r="152">
          <cell r="I152">
            <v>15527.729999999998</v>
          </cell>
        </row>
        <row r="153">
          <cell r="I153">
            <v>310592</v>
          </cell>
        </row>
        <row r="154">
          <cell r="I154">
            <v>22003.61</v>
          </cell>
        </row>
        <row r="155">
          <cell r="I155">
            <v>191468</v>
          </cell>
        </row>
        <row r="156">
          <cell r="I156">
            <v>68361</v>
          </cell>
        </row>
        <row r="157">
          <cell r="I157">
            <v>83350</v>
          </cell>
        </row>
        <row r="158">
          <cell r="I158">
            <v>154865.24</v>
          </cell>
        </row>
        <row r="159">
          <cell r="I159">
            <v>134056</v>
          </cell>
        </row>
        <row r="160">
          <cell r="I160">
            <v>50556</v>
          </cell>
        </row>
        <row r="161">
          <cell r="I161">
            <v>35835.25000000001</v>
          </cell>
        </row>
        <row r="162">
          <cell r="I162">
            <v>15354</v>
          </cell>
        </row>
        <row r="163">
          <cell r="I163">
            <v>81603.42</v>
          </cell>
        </row>
        <row r="164">
          <cell r="I164">
            <v>2819918</v>
          </cell>
        </row>
        <row r="165">
          <cell r="I165">
            <v>141015.89</v>
          </cell>
        </row>
        <row r="166">
          <cell r="I166">
            <v>89656</v>
          </cell>
        </row>
        <row r="167">
          <cell r="I167">
            <v>1568467</v>
          </cell>
        </row>
        <row r="168">
          <cell r="I168">
            <v>135297</v>
          </cell>
        </row>
        <row r="169">
          <cell r="I169">
            <v>252129.83</v>
          </cell>
        </row>
        <row r="170">
          <cell r="I170">
            <v>25274.08</v>
          </cell>
        </row>
        <row r="171">
          <cell r="I171">
            <v>12527.67</v>
          </cell>
        </row>
        <row r="172">
          <cell r="I172">
            <v>20600.899999999998</v>
          </cell>
        </row>
        <row r="173">
          <cell r="I173">
            <v>22888.819999999996</v>
          </cell>
        </row>
        <row r="174">
          <cell r="I174">
            <v>14951.58</v>
          </cell>
        </row>
        <row r="175">
          <cell r="I175">
            <v>6565.1900000000005</v>
          </cell>
        </row>
        <row r="176">
          <cell r="I176">
            <v>21960.66</v>
          </cell>
        </row>
        <row r="177">
          <cell r="I177">
            <v>20691</v>
          </cell>
        </row>
        <row r="178">
          <cell r="I178">
            <v>61652.02999999999</v>
          </cell>
        </row>
        <row r="179">
          <cell r="I179">
            <v>111851.23</v>
          </cell>
        </row>
        <row r="180">
          <cell r="I180">
            <v>235593</v>
          </cell>
        </row>
        <row r="181">
          <cell r="I181">
            <v>44977.090000000004</v>
          </cell>
        </row>
        <row r="182">
          <cell r="I182">
            <v>23048</v>
          </cell>
        </row>
        <row r="183">
          <cell r="I183">
            <v>814362</v>
          </cell>
        </row>
        <row r="184">
          <cell r="I184">
            <v>2786735</v>
          </cell>
        </row>
        <row r="185">
          <cell r="I185">
            <v>155526.72</v>
          </cell>
        </row>
        <row r="186">
          <cell r="I186">
            <v>44419.31</v>
          </cell>
        </row>
        <row r="187">
          <cell r="I187">
            <v>20153.590000000004</v>
          </cell>
        </row>
        <row r="188">
          <cell r="I188">
            <v>24545</v>
          </cell>
        </row>
        <row r="189">
          <cell r="I189">
            <v>205515</v>
          </cell>
        </row>
        <row r="190">
          <cell r="I190">
            <v>25841.2</v>
          </cell>
        </row>
        <row r="191">
          <cell r="I191">
            <v>326677</v>
          </cell>
        </row>
        <row r="192">
          <cell r="I192">
            <v>4497271</v>
          </cell>
        </row>
        <row r="193">
          <cell r="I193">
            <v>182235</v>
          </cell>
        </row>
        <row r="194">
          <cell r="I194">
            <v>122547.07</v>
          </cell>
        </row>
        <row r="195">
          <cell r="I195">
            <v>41441.78</v>
          </cell>
        </row>
        <row r="196">
          <cell r="I196">
            <v>391148</v>
          </cell>
        </row>
        <row r="197">
          <cell r="I197">
            <v>565178</v>
          </cell>
        </row>
        <row r="198">
          <cell r="I198">
            <v>62689</v>
          </cell>
        </row>
        <row r="199">
          <cell r="I199">
            <v>41695.630000000005</v>
          </cell>
        </row>
        <row r="200">
          <cell r="I200">
            <v>60968.09</v>
          </cell>
        </row>
        <row r="201">
          <cell r="I201">
            <v>17822.850000000002</v>
          </cell>
        </row>
        <row r="202">
          <cell r="I202">
            <v>112600.33000000002</v>
          </cell>
        </row>
        <row r="203">
          <cell r="I203">
            <v>12666.210000000001</v>
          </cell>
        </row>
        <row r="204">
          <cell r="I204">
            <v>105679</v>
          </cell>
        </row>
        <row r="205">
          <cell r="I205">
            <v>33920.42</v>
          </cell>
        </row>
        <row r="206">
          <cell r="I206">
            <v>46449</v>
          </cell>
        </row>
        <row r="207">
          <cell r="I207">
            <v>122575</v>
          </cell>
        </row>
        <row r="208">
          <cell r="I208">
            <v>22798.69</v>
          </cell>
        </row>
        <row r="209">
          <cell r="I209">
            <v>299581</v>
          </cell>
        </row>
        <row r="210">
          <cell r="I210">
            <v>74854</v>
          </cell>
        </row>
        <row r="211">
          <cell r="I211">
            <v>8189.870000000001</v>
          </cell>
        </row>
        <row r="212">
          <cell r="I212">
            <v>35943</v>
          </cell>
        </row>
        <row r="213">
          <cell r="I213">
            <v>21501.17</v>
          </cell>
        </row>
        <row r="214">
          <cell r="I214">
            <v>58449.829999999994</v>
          </cell>
        </row>
        <row r="215">
          <cell r="I215">
            <v>49116.46</v>
          </cell>
        </row>
        <row r="216">
          <cell r="I216">
            <v>39601.619999999995</v>
          </cell>
        </row>
        <row r="217">
          <cell r="I217">
            <v>148748.15999999997</v>
          </cell>
        </row>
        <row r="218">
          <cell r="I218">
            <v>22813.97</v>
          </cell>
        </row>
        <row r="219">
          <cell r="I219">
            <v>16714</v>
          </cell>
        </row>
        <row r="220">
          <cell r="I220">
            <v>24946.45</v>
          </cell>
        </row>
        <row r="221">
          <cell r="I221">
            <v>203611</v>
          </cell>
        </row>
        <row r="222">
          <cell r="I222">
            <v>408508</v>
          </cell>
        </row>
        <row r="223">
          <cell r="I223">
            <v>111855.08</v>
          </cell>
        </row>
        <row r="224">
          <cell r="I224">
            <v>179942.66</v>
          </cell>
        </row>
        <row r="225">
          <cell r="I225">
            <v>6996</v>
          </cell>
        </row>
        <row r="226">
          <cell r="I226">
            <v>102609.79</v>
          </cell>
        </row>
        <row r="227">
          <cell r="I227">
            <v>282736</v>
          </cell>
        </row>
        <row r="228">
          <cell r="I228">
            <v>14154</v>
          </cell>
        </row>
      </sheetData>
      <sheetData sheetId="9">
        <row r="2">
          <cell r="L2">
            <v>0</v>
          </cell>
          <cell r="M2">
            <v>0</v>
          </cell>
        </row>
        <row r="3">
          <cell r="L3">
            <v>0</v>
          </cell>
          <cell r="M3">
            <v>0</v>
          </cell>
        </row>
        <row r="4">
          <cell r="L4">
            <v>0</v>
          </cell>
          <cell r="M4">
            <v>5360</v>
          </cell>
        </row>
        <row r="5">
          <cell r="L5">
            <v>0</v>
          </cell>
          <cell r="M5">
            <v>0</v>
          </cell>
        </row>
        <row r="6">
          <cell r="L6">
            <v>0</v>
          </cell>
          <cell r="M6">
            <v>0</v>
          </cell>
        </row>
        <row r="7">
          <cell r="L7">
            <v>0</v>
          </cell>
          <cell r="M7">
            <v>0</v>
          </cell>
        </row>
        <row r="8">
          <cell r="L8">
            <v>0</v>
          </cell>
          <cell r="M8">
            <v>0</v>
          </cell>
        </row>
        <row r="9">
          <cell r="L9">
            <v>0</v>
          </cell>
          <cell r="M9">
            <v>0</v>
          </cell>
        </row>
        <row r="10">
          <cell r="L10">
            <v>0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>
            <v>0</v>
          </cell>
          <cell r="M12">
            <v>0</v>
          </cell>
        </row>
        <row r="13">
          <cell r="L13">
            <v>0</v>
          </cell>
          <cell r="M13">
            <v>0</v>
          </cell>
        </row>
        <row r="14">
          <cell r="L14">
            <v>0</v>
          </cell>
          <cell r="M14">
            <v>0</v>
          </cell>
        </row>
        <row r="15">
          <cell r="L15">
            <v>0</v>
          </cell>
          <cell r="M15">
            <v>0</v>
          </cell>
        </row>
        <row r="16"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18">
          <cell r="L18">
            <v>0</v>
          </cell>
          <cell r="M18">
            <v>0</v>
          </cell>
        </row>
        <row r="19">
          <cell r="L19">
            <v>0</v>
          </cell>
          <cell r="M19">
            <v>0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0</v>
          </cell>
          <cell r="M22">
            <v>0</v>
          </cell>
        </row>
        <row r="23">
          <cell r="L23">
            <v>0</v>
          </cell>
          <cell r="M23">
            <v>0</v>
          </cell>
        </row>
        <row r="24"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6">
          <cell r="L26">
            <v>0</v>
          </cell>
          <cell r="M26">
            <v>0</v>
          </cell>
        </row>
        <row r="27">
          <cell r="L27">
            <v>0</v>
          </cell>
          <cell r="M27">
            <v>0</v>
          </cell>
        </row>
        <row r="28">
          <cell r="L28">
            <v>0</v>
          </cell>
          <cell r="M28">
            <v>0</v>
          </cell>
        </row>
        <row r="29">
          <cell r="L29">
            <v>0</v>
          </cell>
          <cell r="M29">
            <v>0</v>
          </cell>
        </row>
        <row r="30">
          <cell r="L30">
            <v>0</v>
          </cell>
          <cell r="M30">
            <v>0</v>
          </cell>
        </row>
        <row r="31">
          <cell r="L31">
            <v>0</v>
          </cell>
          <cell r="M31">
            <v>0</v>
          </cell>
        </row>
        <row r="32">
          <cell r="L32">
            <v>0</v>
          </cell>
          <cell r="M32">
            <v>0</v>
          </cell>
        </row>
        <row r="33">
          <cell r="L33">
            <v>0</v>
          </cell>
          <cell r="M33">
            <v>0</v>
          </cell>
        </row>
        <row r="34">
          <cell r="L34">
            <v>0</v>
          </cell>
          <cell r="M34">
            <v>0</v>
          </cell>
        </row>
        <row r="35">
          <cell r="L35">
            <v>0</v>
          </cell>
          <cell r="M35">
            <v>0</v>
          </cell>
        </row>
        <row r="36">
          <cell r="L36">
            <v>0</v>
          </cell>
          <cell r="M36">
            <v>0</v>
          </cell>
        </row>
        <row r="37">
          <cell r="L37">
            <v>0</v>
          </cell>
          <cell r="M37">
            <v>0</v>
          </cell>
        </row>
        <row r="38"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  <row r="40">
          <cell r="L40">
            <v>0</v>
          </cell>
          <cell r="M40">
            <v>0</v>
          </cell>
        </row>
        <row r="41">
          <cell r="L41">
            <v>0</v>
          </cell>
          <cell r="M41">
            <v>0</v>
          </cell>
        </row>
        <row r="42">
          <cell r="L42">
            <v>0</v>
          </cell>
          <cell r="M42">
            <v>0</v>
          </cell>
        </row>
        <row r="43"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597187.19</v>
          </cell>
        </row>
        <row r="52">
          <cell r="L52">
            <v>0</v>
          </cell>
          <cell r="M52">
            <v>0</v>
          </cell>
        </row>
        <row r="53">
          <cell r="L53">
            <v>0</v>
          </cell>
          <cell r="M53">
            <v>0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27992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0</v>
          </cell>
        </row>
        <row r="59">
          <cell r="L59">
            <v>0</v>
          </cell>
          <cell r="M59">
            <v>0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  <row r="67">
          <cell r="L67">
            <v>0</v>
          </cell>
          <cell r="M67">
            <v>0</v>
          </cell>
        </row>
        <row r="68">
          <cell r="L68">
            <v>0</v>
          </cell>
          <cell r="M68">
            <v>0</v>
          </cell>
        </row>
        <row r="69">
          <cell r="L69">
            <v>0</v>
          </cell>
          <cell r="M69">
            <v>0</v>
          </cell>
        </row>
        <row r="70">
          <cell r="L70">
            <v>0</v>
          </cell>
          <cell r="M70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74">
          <cell r="L74">
            <v>0</v>
          </cell>
          <cell r="M74">
            <v>0</v>
          </cell>
        </row>
        <row r="75">
          <cell r="L75">
            <v>0</v>
          </cell>
          <cell r="M75">
            <v>0</v>
          </cell>
        </row>
        <row r="76">
          <cell r="L76">
            <v>0</v>
          </cell>
          <cell r="M76">
            <v>0</v>
          </cell>
        </row>
        <row r="77">
          <cell r="L77">
            <v>0</v>
          </cell>
          <cell r="M77">
            <v>0</v>
          </cell>
        </row>
        <row r="78">
          <cell r="L78">
            <v>0</v>
          </cell>
          <cell r="M78">
            <v>0</v>
          </cell>
        </row>
        <row r="79">
          <cell r="L79">
            <v>10576.19</v>
          </cell>
          <cell r="M79">
            <v>0</v>
          </cell>
        </row>
        <row r="80">
          <cell r="L80">
            <v>0</v>
          </cell>
          <cell r="M80">
            <v>0</v>
          </cell>
        </row>
        <row r="81">
          <cell r="L81">
            <v>0</v>
          </cell>
          <cell r="M81">
            <v>650</v>
          </cell>
        </row>
        <row r="82">
          <cell r="L82">
            <v>0</v>
          </cell>
          <cell r="M82">
            <v>0</v>
          </cell>
        </row>
        <row r="83">
          <cell r="L83">
            <v>0</v>
          </cell>
          <cell r="M83">
            <v>0</v>
          </cell>
        </row>
        <row r="84">
          <cell r="L84">
            <v>0</v>
          </cell>
          <cell r="M84">
            <v>0</v>
          </cell>
        </row>
        <row r="85">
          <cell r="L85">
            <v>0</v>
          </cell>
          <cell r="M85">
            <v>0</v>
          </cell>
        </row>
        <row r="86">
          <cell r="L86">
            <v>0</v>
          </cell>
          <cell r="M86">
            <v>0</v>
          </cell>
        </row>
        <row r="87">
          <cell r="L87">
            <v>0</v>
          </cell>
          <cell r="M87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0</v>
          </cell>
          <cell r="M89">
            <v>268</v>
          </cell>
        </row>
        <row r="90">
          <cell r="L90">
            <v>7830</v>
          </cell>
          <cell r="M90">
            <v>0</v>
          </cell>
        </row>
        <row r="91">
          <cell r="L91">
            <v>0</v>
          </cell>
          <cell r="M91">
            <v>0</v>
          </cell>
        </row>
        <row r="92">
          <cell r="L92">
            <v>0</v>
          </cell>
          <cell r="M92">
            <v>0</v>
          </cell>
        </row>
        <row r="93">
          <cell r="L93">
            <v>0</v>
          </cell>
          <cell r="M93">
            <v>0</v>
          </cell>
        </row>
        <row r="94">
          <cell r="L94">
            <v>0</v>
          </cell>
          <cell r="M94">
            <v>0</v>
          </cell>
        </row>
        <row r="95">
          <cell r="L95">
            <v>0</v>
          </cell>
          <cell r="M95">
            <v>0</v>
          </cell>
        </row>
        <row r="96">
          <cell r="L96">
            <v>0</v>
          </cell>
          <cell r="M96">
            <v>0</v>
          </cell>
        </row>
        <row r="97">
          <cell r="L97">
            <v>0</v>
          </cell>
          <cell r="M97">
            <v>0</v>
          </cell>
        </row>
        <row r="98">
          <cell r="L98">
            <v>0</v>
          </cell>
          <cell r="M98">
            <v>0</v>
          </cell>
        </row>
        <row r="99">
          <cell r="L99">
            <v>0</v>
          </cell>
          <cell r="M99">
            <v>0</v>
          </cell>
        </row>
        <row r="100">
          <cell r="L100">
            <v>0</v>
          </cell>
          <cell r="M100">
            <v>1000</v>
          </cell>
        </row>
        <row r="101">
          <cell r="L101">
            <v>0</v>
          </cell>
          <cell r="M101">
            <v>0</v>
          </cell>
        </row>
        <row r="102">
          <cell r="L102">
            <v>21140</v>
          </cell>
          <cell r="M102">
            <v>0</v>
          </cell>
        </row>
        <row r="103">
          <cell r="L103">
            <v>0</v>
          </cell>
          <cell r="M103">
            <v>0</v>
          </cell>
        </row>
        <row r="104">
          <cell r="L104">
            <v>0</v>
          </cell>
          <cell r="M104">
            <v>0</v>
          </cell>
        </row>
        <row r="105">
          <cell r="L105">
            <v>0</v>
          </cell>
          <cell r="M105">
            <v>0</v>
          </cell>
        </row>
        <row r="106">
          <cell r="L106">
            <v>0</v>
          </cell>
          <cell r="M106">
            <v>0</v>
          </cell>
        </row>
        <row r="107">
          <cell r="L107">
            <v>0</v>
          </cell>
          <cell r="M107">
            <v>0</v>
          </cell>
        </row>
        <row r="108">
          <cell r="L108">
            <v>0</v>
          </cell>
          <cell r="M108">
            <v>0</v>
          </cell>
        </row>
        <row r="109">
          <cell r="L109">
            <v>0</v>
          </cell>
          <cell r="M109">
            <v>3905</v>
          </cell>
        </row>
        <row r="110">
          <cell r="L110">
            <v>0</v>
          </cell>
          <cell r="M110">
            <v>0</v>
          </cell>
        </row>
        <row r="111">
          <cell r="L111">
            <v>0</v>
          </cell>
          <cell r="M111">
            <v>0</v>
          </cell>
        </row>
        <row r="112">
          <cell r="L112">
            <v>0</v>
          </cell>
          <cell r="M112">
            <v>0</v>
          </cell>
        </row>
        <row r="113">
          <cell r="L113">
            <v>0</v>
          </cell>
          <cell r="M113">
            <v>0</v>
          </cell>
        </row>
        <row r="114">
          <cell r="L114">
            <v>0</v>
          </cell>
          <cell r="M114">
            <v>0</v>
          </cell>
        </row>
        <row r="115">
          <cell r="L115">
            <v>0</v>
          </cell>
          <cell r="M115">
            <v>0</v>
          </cell>
        </row>
        <row r="116">
          <cell r="L116">
            <v>0</v>
          </cell>
          <cell r="M116">
            <v>0</v>
          </cell>
        </row>
        <row r="117">
          <cell r="L117">
            <v>0</v>
          </cell>
          <cell r="M117">
            <v>0</v>
          </cell>
        </row>
        <row r="118">
          <cell r="L118">
            <v>0</v>
          </cell>
          <cell r="M118">
            <v>0</v>
          </cell>
        </row>
        <row r="119">
          <cell r="L119">
            <v>0</v>
          </cell>
          <cell r="M119">
            <v>0</v>
          </cell>
        </row>
        <row r="120">
          <cell r="L120">
            <v>0</v>
          </cell>
          <cell r="M120">
            <v>0</v>
          </cell>
        </row>
        <row r="121">
          <cell r="L121">
            <v>0</v>
          </cell>
          <cell r="M121">
            <v>0</v>
          </cell>
        </row>
        <row r="122">
          <cell r="L122">
            <v>0</v>
          </cell>
          <cell r="M122">
            <v>0</v>
          </cell>
        </row>
        <row r="123">
          <cell r="L123">
            <v>0</v>
          </cell>
          <cell r="M123">
            <v>0</v>
          </cell>
        </row>
        <row r="124">
          <cell r="L124">
            <v>0</v>
          </cell>
          <cell r="M124">
            <v>0</v>
          </cell>
        </row>
        <row r="125">
          <cell r="L125">
            <v>0</v>
          </cell>
          <cell r="M125">
            <v>0</v>
          </cell>
        </row>
        <row r="126">
          <cell r="L126">
            <v>0</v>
          </cell>
          <cell r="M126">
            <v>0</v>
          </cell>
        </row>
        <row r="127">
          <cell r="L127">
            <v>0</v>
          </cell>
          <cell r="M127">
            <v>0</v>
          </cell>
        </row>
        <row r="128">
          <cell r="L128">
            <v>0</v>
          </cell>
          <cell r="M128">
            <v>0</v>
          </cell>
        </row>
        <row r="129">
          <cell r="L129">
            <v>0</v>
          </cell>
          <cell r="M129">
            <v>0</v>
          </cell>
        </row>
        <row r="130">
          <cell r="L130">
            <v>0</v>
          </cell>
          <cell r="M130">
            <v>0</v>
          </cell>
        </row>
        <row r="131">
          <cell r="L131">
            <v>0</v>
          </cell>
          <cell r="M131">
            <v>0</v>
          </cell>
        </row>
        <row r="132">
          <cell r="L132">
            <v>0</v>
          </cell>
          <cell r="M132">
            <v>5000</v>
          </cell>
        </row>
        <row r="133">
          <cell r="L133">
            <v>0</v>
          </cell>
          <cell r="M133">
            <v>0</v>
          </cell>
        </row>
        <row r="134">
          <cell r="L134">
            <v>0</v>
          </cell>
          <cell r="M134">
            <v>0</v>
          </cell>
        </row>
        <row r="135">
          <cell r="L135">
            <v>0</v>
          </cell>
          <cell r="M135">
            <v>0</v>
          </cell>
        </row>
        <row r="136">
          <cell r="L136">
            <v>0</v>
          </cell>
          <cell r="M136">
            <v>0</v>
          </cell>
        </row>
        <row r="137">
          <cell r="L137">
            <v>0</v>
          </cell>
          <cell r="M137">
            <v>0</v>
          </cell>
        </row>
        <row r="138">
          <cell r="L138">
            <v>0</v>
          </cell>
          <cell r="M138">
            <v>0</v>
          </cell>
        </row>
        <row r="139">
          <cell r="L139">
            <v>0</v>
          </cell>
          <cell r="M139">
            <v>0</v>
          </cell>
        </row>
        <row r="140">
          <cell r="L140">
            <v>0</v>
          </cell>
          <cell r="M140">
            <v>0</v>
          </cell>
        </row>
        <row r="141">
          <cell r="L141">
            <v>0</v>
          </cell>
          <cell r="M141">
            <v>0</v>
          </cell>
        </row>
        <row r="142">
          <cell r="L142">
            <v>0</v>
          </cell>
          <cell r="M142">
            <v>0</v>
          </cell>
        </row>
        <row r="143">
          <cell r="L143">
            <v>0</v>
          </cell>
          <cell r="M143">
            <v>0</v>
          </cell>
        </row>
        <row r="144">
          <cell r="L144">
            <v>0</v>
          </cell>
          <cell r="M144">
            <v>0</v>
          </cell>
        </row>
        <row r="145">
          <cell r="L145">
            <v>0</v>
          </cell>
          <cell r="M145">
            <v>0</v>
          </cell>
        </row>
        <row r="146">
          <cell r="L146">
            <v>0</v>
          </cell>
          <cell r="M146">
            <v>0</v>
          </cell>
        </row>
        <row r="147">
          <cell r="L147">
            <v>0</v>
          </cell>
          <cell r="M147">
            <v>0</v>
          </cell>
        </row>
        <row r="148">
          <cell r="L148">
            <v>0</v>
          </cell>
          <cell r="M148">
            <v>0</v>
          </cell>
        </row>
        <row r="149">
          <cell r="L149">
            <v>0</v>
          </cell>
          <cell r="M149">
            <v>1000</v>
          </cell>
        </row>
        <row r="150">
          <cell r="L150">
            <v>0</v>
          </cell>
          <cell r="M150">
            <v>0</v>
          </cell>
        </row>
        <row r="151">
          <cell r="L151">
            <v>0</v>
          </cell>
          <cell r="M151">
            <v>0</v>
          </cell>
        </row>
        <row r="152">
          <cell r="L152">
            <v>0</v>
          </cell>
          <cell r="M152">
            <v>0</v>
          </cell>
        </row>
        <row r="153">
          <cell r="L153">
            <v>0</v>
          </cell>
          <cell r="M153">
            <v>0</v>
          </cell>
        </row>
        <row r="154">
          <cell r="L154">
            <v>0</v>
          </cell>
          <cell r="M154">
            <v>0</v>
          </cell>
        </row>
        <row r="155">
          <cell r="L155">
            <v>0</v>
          </cell>
          <cell r="M155">
            <v>0</v>
          </cell>
        </row>
        <row r="156">
          <cell r="L156">
            <v>0</v>
          </cell>
          <cell r="M156">
            <v>0</v>
          </cell>
        </row>
        <row r="157">
          <cell r="L157">
            <v>0</v>
          </cell>
          <cell r="M157">
            <v>0</v>
          </cell>
        </row>
        <row r="158">
          <cell r="L158">
            <v>0</v>
          </cell>
          <cell r="M158">
            <v>0</v>
          </cell>
        </row>
        <row r="159">
          <cell r="L159">
            <v>0</v>
          </cell>
          <cell r="M159">
            <v>0</v>
          </cell>
        </row>
        <row r="160">
          <cell r="L160">
            <v>0</v>
          </cell>
          <cell r="M160">
            <v>0</v>
          </cell>
        </row>
        <row r="161">
          <cell r="L161">
            <v>0</v>
          </cell>
          <cell r="M161">
            <v>0</v>
          </cell>
        </row>
        <row r="162">
          <cell r="L162">
            <v>0</v>
          </cell>
          <cell r="M162">
            <v>0</v>
          </cell>
        </row>
        <row r="163">
          <cell r="L163">
            <v>0</v>
          </cell>
          <cell r="M163">
            <v>0</v>
          </cell>
        </row>
        <row r="164">
          <cell r="L164">
            <v>0</v>
          </cell>
          <cell r="M164">
            <v>0</v>
          </cell>
        </row>
        <row r="165">
          <cell r="L165">
            <v>0</v>
          </cell>
          <cell r="M165">
            <v>0</v>
          </cell>
        </row>
        <row r="166">
          <cell r="L166">
            <v>0</v>
          </cell>
          <cell r="M166">
            <v>0</v>
          </cell>
        </row>
        <row r="167">
          <cell r="L167">
            <v>0</v>
          </cell>
          <cell r="M167">
            <v>0</v>
          </cell>
        </row>
        <row r="168">
          <cell r="L168">
            <v>0</v>
          </cell>
          <cell r="M168">
            <v>0</v>
          </cell>
        </row>
        <row r="169">
          <cell r="L169">
            <v>0</v>
          </cell>
          <cell r="M169">
            <v>39391.8</v>
          </cell>
        </row>
        <row r="170">
          <cell r="L170">
            <v>0</v>
          </cell>
          <cell r="M170">
            <v>0</v>
          </cell>
        </row>
        <row r="171">
          <cell r="L171">
            <v>0</v>
          </cell>
          <cell r="M171">
            <v>0</v>
          </cell>
        </row>
        <row r="172">
          <cell r="L172">
            <v>0</v>
          </cell>
          <cell r="M172">
            <v>0</v>
          </cell>
        </row>
        <row r="173">
          <cell r="L173">
            <v>0</v>
          </cell>
          <cell r="M173">
            <v>2600</v>
          </cell>
        </row>
        <row r="174">
          <cell r="L174">
            <v>0</v>
          </cell>
          <cell r="M174">
            <v>0</v>
          </cell>
        </row>
        <row r="175">
          <cell r="L175">
            <v>0</v>
          </cell>
          <cell r="M175">
            <v>0</v>
          </cell>
        </row>
        <row r="176">
          <cell r="L176">
            <v>0</v>
          </cell>
          <cell r="M176">
            <v>0</v>
          </cell>
        </row>
        <row r="177">
          <cell r="L177">
            <v>0</v>
          </cell>
          <cell r="M177">
            <v>0</v>
          </cell>
        </row>
        <row r="178">
          <cell r="L178">
            <v>0</v>
          </cell>
          <cell r="M178">
            <v>0</v>
          </cell>
        </row>
        <row r="179">
          <cell r="L179">
            <v>0</v>
          </cell>
          <cell r="M179">
            <v>0</v>
          </cell>
        </row>
        <row r="180">
          <cell r="L180">
            <v>0</v>
          </cell>
          <cell r="M180">
            <v>0</v>
          </cell>
        </row>
        <row r="181">
          <cell r="L181">
            <v>0</v>
          </cell>
          <cell r="M181">
            <v>0</v>
          </cell>
        </row>
        <row r="182">
          <cell r="L182">
            <v>0</v>
          </cell>
          <cell r="M182">
            <v>0</v>
          </cell>
        </row>
        <row r="183">
          <cell r="L183">
            <v>0</v>
          </cell>
          <cell r="M183">
            <v>0</v>
          </cell>
        </row>
        <row r="184">
          <cell r="L184">
            <v>0</v>
          </cell>
          <cell r="M184">
            <v>0</v>
          </cell>
        </row>
        <row r="185">
          <cell r="L185">
            <v>0</v>
          </cell>
          <cell r="M185">
            <v>0</v>
          </cell>
        </row>
        <row r="186">
          <cell r="L186">
            <v>0</v>
          </cell>
          <cell r="M186">
            <v>0</v>
          </cell>
        </row>
        <row r="187">
          <cell r="L187">
            <v>0</v>
          </cell>
          <cell r="M187">
            <v>0</v>
          </cell>
        </row>
        <row r="188">
          <cell r="L188">
            <v>0</v>
          </cell>
          <cell r="M188">
            <v>0</v>
          </cell>
        </row>
        <row r="189">
          <cell r="L189">
            <v>0</v>
          </cell>
          <cell r="M189">
            <v>0</v>
          </cell>
        </row>
        <row r="190">
          <cell r="L190">
            <v>0</v>
          </cell>
          <cell r="M190">
            <v>0</v>
          </cell>
        </row>
        <row r="191">
          <cell r="L191">
            <v>52930</v>
          </cell>
          <cell r="M191">
            <v>0</v>
          </cell>
        </row>
        <row r="192">
          <cell r="L192">
            <v>0</v>
          </cell>
          <cell r="M192">
            <v>0</v>
          </cell>
        </row>
        <row r="193">
          <cell r="L193">
            <v>0</v>
          </cell>
          <cell r="M193">
            <v>0</v>
          </cell>
        </row>
        <row r="194">
          <cell r="L194">
            <v>36379</v>
          </cell>
          <cell r="M194">
            <v>0</v>
          </cell>
        </row>
        <row r="195">
          <cell r="L195">
            <v>0</v>
          </cell>
          <cell r="M195">
            <v>0</v>
          </cell>
        </row>
        <row r="196">
          <cell r="L196">
            <v>0</v>
          </cell>
          <cell r="M196">
            <v>0</v>
          </cell>
        </row>
        <row r="197">
          <cell r="L197">
            <v>0</v>
          </cell>
          <cell r="M197">
            <v>0</v>
          </cell>
        </row>
        <row r="198">
          <cell r="L198">
            <v>0</v>
          </cell>
          <cell r="M198">
            <v>0</v>
          </cell>
        </row>
        <row r="199">
          <cell r="L199">
            <v>0</v>
          </cell>
          <cell r="M199">
            <v>0</v>
          </cell>
        </row>
        <row r="200">
          <cell r="L200">
            <v>0</v>
          </cell>
          <cell r="M200">
            <v>0</v>
          </cell>
        </row>
        <row r="201">
          <cell r="L201">
            <v>0</v>
          </cell>
          <cell r="M201">
            <v>0</v>
          </cell>
        </row>
        <row r="202">
          <cell r="L202">
            <v>0</v>
          </cell>
          <cell r="M202">
            <v>0</v>
          </cell>
        </row>
        <row r="203">
          <cell r="L203">
            <v>0</v>
          </cell>
          <cell r="M203">
            <v>0</v>
          </cell>
        </row>
        <row r="204">
          <cell r="L204">
            <v>0</v>
          </cell>
          <cell r="M204">
            <v>0</v>
          </cell>
        </row>
        <row r="205">
          <cell r="L205">
            <v>0</v>
          </cell>
          <cell r="M205">
            <v>0</v>
          </cell>
        </row>
        <row r="206">
          <cell r="L206">
            <v>0</v>
          </cell>
          <cell r="M206">
            <v>0</v>
          </cell>
        </row>
        <row r="207">
          <cell r="L207">
            <v>25612</v>
          </cell>
          <cell r="M207">
            <v>0</v>
          </cell>
        </row>
        <row r="208">
          <cell r="L208">
            <v>0</v>
          </cell>
          <cell r="M208">
            <v>0</v>
          </cell>
        </row>
        <row r="209">
          <cell r="L209">
            <v>0</v>
          </cell>
          <cell r="M209">
            <v>0</v>
          </cell>
        </row>
        <row r="210">
          <cell r="L210">
            <v>0</v>
          </cell>
          <cell r="M210">
            <v>32820</v>
          </cell>
        </row>
        <row r="211">
          <cell r="L211">
            <v>0</v>
          </cell>
          <cell r="M211">
            <v>0</v>
          </cell>
        </row>
        <row r="212">
          <cell r="L212">
            <v>0</v>
          </cell>
          <cell r="M212">
            <v>0</v>
          </cell>
        </row>
        <row r="213">
          <cell r="L213">
            <v>0</v>
          </cell>
          <cell r="M213">
            <v>0</v>
          </cell>
        </row>
        <row r="214">
          <cell r="L214">
            <v>0</v>
          </cell>
          <cell r="M214">
            <v>0</v>
          </cell>
        </row>
        <row r="215">
          <cell r="L215">
            <v>0</v>
          </cell>
          <cell r="M215">
            <v>0</v>
          </cell>
        </row>
        <row r="216">
          <cell r="L216">
            <v>0</v>
          </cell>
          <cell r="M216">
            <v>4207</v>
          </cell>
        </row>
        <row r="217">
          <cell r="L217">
            <v>0</v>
          </cell>
          <cell r="M217">
            <v>0</v>
          </cell>
        </row>
        <row r="218">
          <cell r="L218">
            <v>0</v>
          </cell>
          <cell r="M218">
            <v>0</v>
          </cell>
        </row>
        <row r="219">
          <cell r="L219">
            <v>0</v>
          </cell>
          <cell r="M219">
            <v>0</v>
          </cell>
        </row>
        <row r="220">
          <cell r="L220">
            <v>0</v>
          </cell>
          <cell r="M220">
            <v>0</v>
          </cell>
        </row>
        <row r="221">
          <cell r="L221">
            <v>0</v>
          </cell>
          <cell r="M221">
            <v>0</v>
          </cell>
        </row>
        <row r="222">
          <cell r="L222">
            <v>0</v>
          </cell>
          <cell r="M222">
            <v>0</v>
          </cell>
        </row>
        <row r="223">
          <cell r="L223">
            <v>0</v>
          </cell>
          <cell r="M223">
            <v>0</v>
          </cell>
        </row>
        <row r="224">
          <cell r="L224">
            <v>0</v>
          </cell>
          <cell r="M224">
            <v>0</v>
          </cell>
        </row>
        <row r="225">
          <cell r="L225">
            <v>0</v>
          </cell>
          <cell r="M225">
            <v>0</v>
          </cell>
        </row>
        <row r="226">
          <cell r="L226">
            <v>0</v>
          </cell>
          <cell r="M226">
            <v>0</v>
          </cell>
        </row>
        <row r="227">
          <cell r="L227">
            <v>0</v>
          </cell>
          <cell r="M227">
            <v>0</v>
          </cell>
        </row>
        <row r="228">
          <cell r="L228">
            <v>0</v>
          </cell>
          <cell r="M228">
            <v>0</v>
          </cell>
        </row>
      </sheetData>
      <sheetData sheetId="13">
        <row r="2">
          <cell r="A2" t="str">
            <v>Municipalities</v>
          </cell>
          <cell r="B2" t="str">
            <v>Local appropriation</v>
          </cell>
          <cell r="C2" t="str">
            <v>Municipal Library Boards</v>
          </cell>
          <cell r="D2">
            <v>86456739.19720002</v>
          </cell>
        </row>
        <row r="3">
          <cell r="A3" t="str">
            <v>Municipalities</v>
          </cell>
          <cell r="B3" t="str">
            <v>Direct payments</v>
          </cell>
          <cell r="C3" t="str">
            <v>Municipal Library Boards</v>
          </cell>
          <cell r="D3">
            <v>1662672.8360000006</v>
          </cell>
        </row>
        <row r="4">
          <cell r="A4" t="str">
            <v>Municipalities</v>
          </cell>
          <cell r="B4" t="str">
            <v>Local appropriation</v>
          </cell>
          <cell r="C4" t="str">
            <v>System Library Boards</v>
          </cell>
          <cell r="D4">
            <v>5757670</v>
          </cell>
        </row>
        <row r="5">
          <cell r="A5" t="str">
            <v>Province</v>
          </cell>
          <cell r="B5" t="str">
            <v>Provincial library operating grant</v>
          </cell>
          <cell r="C5" t="str">
            <v>Municipal Library Boards</v>
          </cell>
          <cell r="D5">
            <v>12619017</v>
          </cell>
        </row>
        <row r="6">
          <cell r="A6" t="str">
            <v>Province</v>
          </cell>
          <cell r="B6" t="str">
            <v>PLDI</v>
          </cell>
          <cell r="C6" t="str">
            <v>Municipal Library Boards</v>
          </cell>
          <cell r="D6">
            <v>5454685.36</v>
          </cell>
        </row>
        <row r="7">
          <cell r="A7" t="str">
            <v>Province</v>
          </cell>
          <cell r="B7" t="str">
            <v>Provincial library operating grant</v>
          </cell>
          <cell r="C7" t="str">
            <v>System Library Boards</v>
          </cell>
          <cell r="D7">
            <v>4583629</v>
          </cell>
        </row>
        <row r="8">
          <cell r="A8" t="str">
            <v>Province</v>
          </cell>
          <cell r="B8" t="str">
            <v>PLDI</v>
          </cell>
          <cell r="C8" t="str">
            <v>System Library Boards</v>
          </cell>
          <cell r="D8">
            <v>1497540</v>
          </cell>
        </row>
        <row r="9">
          <cell r="A9" t="str">
            <v>Other government sources</v>
          </cell>
          <cell r="B9" t="str">
            <v>incl. other local gov't, rec board, school board, employment programs, etc.</v>
          </cell>
          <cell r="C9" t="str">
            <v>Municipal Library Boards</v>
          </cell>
          <cell r="D9">
            <v>6639324.722799997</v>
          </cell>
        </row>
        <row r="10">
          <cell r="A10" t="str">
            <v>Other government sources</v>
          </cell>
          <cell r="B10" t="str">
            <v>incl. other local gov't, rec board, school board, employment programs, etc.</v>
          </cell>
          <cell r="C10" t="str">
            <v>System Library Boards</v>
          </cell>
          <cell r="D10">
            <v>3474398</v>
          </cell>
        </row>
        <row r="11">
          <cell r="A11" t="str">
            <v>Other income</v>
          </cell>
          <cell r="B11" t="str">
            <v>self-generated</v>
          </cell>
          <cell r="C11" t="str">
            <v>Municipal Library Boards</v>
          </cell>
          <cell r="D11">
            <v>14024678.25200001</v>
          </cell>
        </row>
        <row r="12">
          <cell r="A12" t="str">
            <v>Other income</v>
          </cell>
          <cell r="B12" t="str">
            <v>self-generated</v>
          </cell>
          <cell r="C12" t="str">
            <v>System Library Boards</v>
          </cell>
          <cell r="D12">
            <v>2515412</v>
          </cell>
        </row>
        <row r="13">
          <cell r="A13" t="str">
            <v>Province</v>
          </cell>
          <cell r="B13" t="str">
            <v>provincewide network</v>
          </cell>
          <cell r="C13" t="str">
            <v>CARLS - Resource Sharing</v>
          </cell>
          <cell r="D13">
            <v>178914</v>
          </cell>
        </row>
        <row r="14">
          <cell r="A14" t="str">
            <v>Province</v>
          </cell>
          <cell r="B14" t="str">
            <v>provincewide network</v>
          </cell>
          <cell r="C14" t="str">
            <v>APLEN</v>
          </cell>
          <cell r="D14">
            <v>1500000</v>
          </cell>
        </row>
        <row r="15">
          <cell r="A15" t="str">
            <v>Province</v>
          </cell>
          <cell r="B15" t="str">
            <v>provincewide network</v>
          </cell>
          <cell r="C15" t="str">
            <v>TAL</v>
          </cell>
          <cell r="D15">
            <v>250000</v>
          </cell>
        </row>
        <row r="16">
          <cell r="A16" t="str">
            <v>Province</v>
          </cell>
          <cell r="B16" t="str">
            <v>provincewide network</v>
          </cell>
          <cell r="C16" t="str">
            <v>Axia</v>
          </cell>
          <cell r="D16">
            <v>1483144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Revenues - formulas"/>
      <sheetName val="Disbursements - formulas"/>
      <sheetName val="QuickFacts$ummary"/>
      <sheetName val="WhereDoestheMoneyComeFrom"/>
      <sheetName val="RevenueTotals"/>
      <sheetName val="RevenueSummary-LocalBds"/>
      <sheetName val="ExpendituresSummary"/>
    </sheetNames>
    <sheetDataSet>
      <sheetData sheetId="1">
        <row r="3">
          <cell r="C3">
            <v>2561.5</v>
          </cell>
        </row>
        <row r="4">
          <cell r="C4">
            <v>3024.16</v>
          </cell>
        </row>
        <row r="5">
          <cell r="C5">
            <v>617591</v>
          </cell>
        </row>
        <row r="6">
          <cell r="C6">
            <v>10268</v>
          </cell>
        </row>
        <row r="7">
          <cell r="C7">
            <v>2899.32</v>
          </cell>
        </row>
        <row r="8">
          <cell r="C8">
            <v>394</v>
          </cell>
        </row>
        <row r="9">
          <cell r="C9">
            <v>4954</v>
          </cell>
        </row>
        <row r="10">
          <cell r="C10">
            <v>1500</v>
          </cell>
        </row>
        <row r="11">
          <cell r="C11">
            <v>448</v>
          </cell>
        </row>
        <row r="12">
          <cell r="C12">
            <v>24462</v>
          </cell>
        </row>
        <row r="13">
          <cell r="C13">
            <v>85125</v>
          </cell>
        </row>
        <row r="14">
          <cell r="C14">
            <v>349800</v>
          </cell>
        </row>
        <row r="15">
          <cell r="C15">
            <v>76.63</v>
          </cell>
        </row>
        <row r="16">
          <cell r="C16">
            <v>113108</v>
          </cell>
        </row>
        <row r="17">
          <cell r="C17">
            <v>7125</v>
          </cell>
        </row>
        <row r="18">
          <cell r="C18">
            <v>8812.9</v>
          </cell>
        </row>
        <row r="19">
          <cell r="C19">
            <v>1940</v>
          </cell>
        </row>
        <row r="20">
          <cell r="C20">
            <v>445958</v>
          </cell>
        </row>
        <row r="21">
          <cell r="C21">
            <v>40000</v>
          </cell>
        </row>
        <row r="22">
          <cell r="C22">
            <v>4345</v>
          </cell>
        </row>
        <row r="23">
          <cell r="C23">
            <v>15000</v>
          </cell>
        </row>
        <row r="24">
          <cell r="C24">
            <v>5000</v>
          </cell>
        </row>
        <row r="26">
          <cell r="C26">
            <v>1053</v>
          </cell>
        </row>
        <row r="27">
          <cell r="C27">
            <v>7053</v>
          </cell>
        </row>
        <row r="28">
          <cell r="C28">
            <v>157900</v>
          </cell>
        </row>
        <row r="29">
          <cell r="C29">
            <v>19000</v>
          </cell>
        </row>
        <row r="30">
          <cell r="C30">
            <v>88455</v>
          </cell>
        </row>
        <row r="31">
          <cell r="C31">
            <v>117611</v>
          </cell>
        </row>
        <row r="32">
          <cell r="C32">
            <v>30000</v>
          </cell>
        </row>
        <row r="34">
          <cell r="C34">
            <v>20402</v>
          </cell>
        </row>
        <row r="35">
          <cell r="C35">
            <v>167064.7</v>
          </cell>
        </row>
        <row r="36">
          <cell r="C36">
            <v>13806</v>
          </cell>
        </row>
        <row r="37">
          <cell r="C37">
            <v>162798</v>
          </cell>
        </row>
        <row r="38">
          <cell r="C38">
            <v>11900</v>
          </cell>
        </row>
        <row r="39">
          <cell r="C39">
            <v>32948461</v>
          </cell>
        </row>
        <row r="40">
          <cell r="C40">
            <v>30046</v>
          </cell>
        </row>
        <row r="41">
          <cell r="C41">
            <v>403000</v>
          </cell>
        </row>
        <row r="42">
          <cell r="C42">
            <v>453389</v>
          </cell>
        </row>
        <row r="43">
          <cell r="C43">
            <v>2679</v>
          </cell>
        </row>
        <row r="44">
          <cell r="C44">
            <v>89514</v>
          </cell>
        </row>
        <row r="46">
          <cell r="C46">
            <v>3500</v>
          </cell>
        </row>
        <row r="47">
          <cell r="C47">
            <v>7100</v>
          </cell>
        </row>
        <row r="48">
          <cell r="C48">
            <v>5000</v>
          </cell>
        </row>
        <row r="50">
          <cell r="C50">
            <v>300</v>
          </cell>
        </row>
        <row r="51">
          <cell r="C51">
            <v>1028</v>
          </cell>
        </row>
        <row r="52">
          <cell r="C52">
            <v>123656.76</v>
          </cell>
        </row>
        <row r="53">
          <cell r="C53">
            <v>97900</v>
          </cell>
        </row>
        <row r="54">
          <cell r="C54">
            <v>3660</v>
          </cell>
        </row>
        <row r="55">
          <cell r="C55">
            <v>119949</v>
          </cell>
        </row>
        <row r="56">
          <cell r="C56">
            <v>321639</v>
          </cell>
        </row>
        <row r="57">
          <cell r="C57">
            <v>294686</v>
          </cell>
        </row>
        <row r="58">
          <cell r="C58">
            <v>2845.15</v>
          </cell>
        </row>
        <row r="59">
          <cell r="C59">
            <v>12000</v>
          </cell>
        </row>
        <row r="60">
          <cell r="C60">
            <v>800</v>
          </cell>
        </row>
        <row r="61">
          <cell r="C61">
            <v>1551.05</v>
          </cell>
        </row>
        <row r="62">
          <cell r="C62">
            <v>50000</v>
          </cell>
        </row>
        <row r="63">
          <cell r="C63">
            <v>56583</v>
          </cell>
        </row>
        <row r="64">
          <cell r="C64">
            <v>600</v>
          </cell>
        </row>
        <row r="65">
          <cell r="C65">
            <v>1636</v>
          </cell>
        </row>
        <row r="66">
          <cell r="C66">
            <v>5640.05</v>
          </cell>
        </row>
        <row r="67">
          <cell r="C67">
            <v>430</v>
          </cell>
        </row>
        <row r="69">
          <cell r="C69">
            <v>303528</v>
          </cell>
        </row>
        <row r="70">
          <cell r="C70">
            <v>110600</v>
          </cell>
        </row>
        <row r="71">
          <cell r="C71">
            <v>3840</v>
          </cell>
        </row>
        <row r="72">
          <cell r="C72">
            <v>167812</v>
          </cell>
        </row>
        <row r="73">
          <cell r="C73">
            <v>36398</v>
          </cell>
        </row>
        <row r="74">
          <cell r="C74">
            <v>6650.4</v>
          </cell>
        </row>
        <row r="75">
          <cell r="C75">
            <v>21500</v>
          </cell>
        </row>
        <row r="77">
          <cell r="C77">
            <v>4000</v>
          </cell>
        </row>
        <row r="78">
          <cell r="C78">
            <v>31609000</v>
          </cell>
        </row>
        <row r="79">
          <cell r="C79">
            <v>186715</v>
          </cell>
        </row>
        <row r="80">
          <cell r="C80">
            <v>10000</v>
          </cell>
        </row>
        <row r="81">
          <cell r="C81">
            <v>3300</v>
          </cell>
        </row>
        <row r="82">
          <cell r="C82">
            <v>600</v>
          </cell>
        </row>
        <row r="83">
          <cell r="C83">
            <v>74841</v>
          </cell>
        </row>
        <row r="84">
          <cell r="C84">
            <v>12000</v>
          </cell>
        </row>
        <row r="85">
          <cell r="C85">
            <v>2164</v>
          </cell>
        </row>
        <row r="86">
          <cell r="C86">
            <v>8550</v>
          </cell>
        </row>
        <row r="87">
          <cell r="C87">
            <v>84874</v>
          </cell>
        </row>
        <row r="88">
          <cell r="C88">
            <v>471500</v>
          </cell>
        </row>
        <row r="89">
          <cell r="C89">
            <v>50395</v>
          </cell>
        </row>
        <row r="90">
          <cell r="C90">
            <v>536</v>
          </cell>
        </row>
        <row r="91">
          <cell r="C91">
            <v>7750</v>
          </cell>
        </row>
        <row r="93">
          <cell r="C93">
            <v>59828</v>
          </cell>
        </row>
        <row r="94">
          <cell r="C94">
            <v>1009012</v>
          </cell>
        </row>
        <row r="95">
          <cell r="C95">
            <v>398383</v>
          </cell>
        </row>
        <row r="96">
          <cell r="C96">
            <v>4065</v>
          </cell>
        </row>
        <row r="97">
          <cell r="C97">
            <v>42970</v>
          </cell>
        </row>
        <row r="98">
          <cell r="C98">
            <v>51061</v>
          </cell>
        </row>
        <row r="99">
          <cell r="C99">
            <v>3120.6</v>
          </cell>
        </row>
        <row r="100">
          <cell r="C100">
            <v>5000</v>
          </cell>
        </row>
        <row r="102">
          <cell r="C102">
            <v>117000</v>
          </cell>
        </row>
        <row r="103">
          <cell r="C103">
            <v>125787</v>
          </cell>
        </row>
        <row r="104">
          <cell r="C104">
            <v>281725</v>
          </cell>
        </row>
        <row r="105">
          <cell r="C105">
            <v>2500</v>
          </cell>
        </row>
        <row r="106">
          <cell r="C106">
            <v>332769</v>
          </cell>
        </row>
        <row r="107">
          <cell r="C107">
            <v>2639</v>
          </cell>
        </row>
        <row r="108">
          <cell r="C108">
            <v>4645</v>
          </cell>
        </row>
        <row r="109">
          <cell r="C109">
            <v>500</v>
          </cell>
        </row>
        <row r="110">
          <cell r="C110">
            <v>4322.45</v>
          </cell>
        </row>
        <row r="111">
          <cell r="C111">
            <v>39500</v>
          </cell>
        </row>
        <row r="112">
          <cell r="C112">
            <v>870</v>
          </cell>
        </row>
        <row r="113">
          <cell r="C113">
            <v>11808.5</v>
          </cell>
        </row>
        <row r="114">
          <cell r="C114">
            <v>112132</v>
          </cell>
        </row>
        <row r="115">
          <cell r="C115">
            <v>5000</v>
          </cell>
        </row>
        <row r="117">
          <cell r="C117">
            <v>4652</v>
          </cell>
        </row>
        <row r="118">
          <cell r="C118">
            <v>182460</v>
          </cell>
        </row>
        <row r="119">
          <cell r="C119">
            <v>38387</v>
          </cell>
        </row>
        <row r="120">
          <cell r="C120">
            <v>196550</v>
          </cell>
        </row>
        <row r="121">
          <cell r="C121">
            <v>4620</v>
          </cell>
        </row>
        <row r="123">
          <cell r="C123">
            <v>572910</v>
          </cell>
        </row>
        <row r="125">
          <cell r="C125">
            <v>3329602</v>
          </cell>
        </row>
        <row r="126">
          <cell r="C126">
            <v>2560</v>
          </cell>
        </row>
        <row r="127">
          <cell r="C127">
            <v>610510</v>
          </cell>
        </row>
        <row r="128">
          <cell r="C128">
            <v>1817</v>
          </cell>
        </row>
        <row r="129">
          <cell r="C129">
            <v>150</v>
          </cell>
        </row>
        <row r="130">
          <cell r="C130">
            <v>800</v>
          </cell>
        </row>
        <row r="131">
          <cell r="C131">
            <v>155692</v>
          </cell>
        </row>
        <row r="132">
          <cell r="C132">
            <v>18740</v>
          </cell>
        </row>
        <row r="134">
          <cell r="C134">
            <v>9384</v>
          </cell>
        </row>
        <row r="135">
          <cell r="C135">
            <v>1392</v>
          </cell>
        </row>
        <row r="136">
          <cell r="C136">
            <v>9700</v>
          </cell>
        </row>
        <row r="138">
          <cell r="C138">
            <v>1557878</v>
          </cell>
        </row>
        <row r="139">
          <cell r="C139">
            <v>7000</v>
          </cell>
        </row>
        <row r="140">
          <cell r="C140">
            <v>21500</v>
          </cell>
        </row>
        <row r="141">
          <cell r="C141">
            <v>610</v>
          </cell>
        </row>
        <row r="142">
          <cell r="C142">
            <v>78200</v>
          </cell>
        </row>
        <row r="144">
          <cell r="C144">
            <v>2145</v>
          </cell>
        </row>
        <row r="145">
          <cell r="C145">
            <v>2232</v>
          </cell>
        </row>
        <row r="146">
          <cell r="C146">
            <v>22605</v>
          </cell>
        </row>
        <row r="147">
          <cell r="C147">
            <v>4235</v>
          </cell>
        </row>
        <row r="148">
          <cell r="C148">
            <v>64769.32</v>
          </cell>
        </row>
        <row r="149">
          <cell r="C149">
            <v>562691</v>
          </cell>
        </row>
        <row r="150">
          <cell r="C150">
            <v>153400</v>
          </cell>
        </row>
        <row r="151">
          <cell r="C151">
            <v>1000</v>
          </cell>
        </row>
        <row r="153">
          <cell r="C153">
            <v>5495</v>
          </cell>
        </row>
        <row r="154">
          <cell r="C154">
            <v>2500</v>
          </cell>
        </row>
        <row r="155">
          <cell r="C155">
            <v>244852</v>
          </cell>
        </row>
        <row r="156">
          <cell r="C156">
            <v>8178.5</v>
          </cell>
        </row>
        <row r="157">
          <cell r="C157">
            <v>94850</v>
          </cell>
        </row>
        <row r="158">
          <cell r="C158">
            <v>35657</v>
          </cell>
        </row>
        <row r="159">
          <cell r="C159">
            <v>16250</v>
          </cell>
        </row>
        <row r="160">
          <cell r="C160">
            <v>117342</v>
          </cell>
        </row>
        <row r="161">
          <cell r="C161">
            <v>51800</v>
          </cell>
        </row>
        <row r="162">
          <cell r="C162">
            <v>9531</v>
          </cell>
        </row>
        <row r="163">
          <cell r="C163">
            <v>13000</v>
          </cell>
        </row>
        <row r="164">
          <cell r="C164">
            <v>3000</v>
          </cell>
        </row>
        <row r="165">
          <cell r="C165">
            <v>30442</v>
          </cell>
        </row>
        <row r="166">
          <cell r="C166">
            <v>2218719</v>
          </cell>
        </row>
        <row r="167">
          <cell r="C167">
            <v>117150</v>
          </cell>
        </row>
        <row r="168">
          <cell r="C168">
            <v>35000</v>
          </cell>
        </row>
        <row r="169">
          <cell r="C169">
            <v>58675</v>
          </cell>
        </row>
        <row r="170">
          <cell r="C170">
            <v>121300</v>
          </cell>
        </row>
        <row r="171">
          <cell r="C171">
            <v>1047</v>
          </cell>
        </row>
        <row r="172">
          <cell r="C172">
            <v>1602.5</v>
          </cell>
        </row>
        <row r="173">
          <cell r="C173">
            <v>4500</v>
          </cell>
        </row>
        <row r="176">
          <cell r="C176">
            <v>8000</v>
          </cell>
        </row>
        <row r="177">
          <cell r="C177">
            <v>5150</v>
          </cell>
        </row>
        <row r="179">
          <cell r="C179">
            <v>100662</v>
          </cell>
        </row>
        <row r="180">
          <cell r="C180">
            <v>182816</v>
          </cell>
        </row>
        <row r="181">
          <cell r="C181">
            <v>14630</v>
          </cell>
        </row>
        <row r="182">
          <cell r="C182">
            <v>8992</v>
          </cell>
        </row>
        <row r="183">
          <cell r="C183">
            <v>443000</v>
          </cell>
        </row>
        <row r="184">
          <cell r="C184">
            <v>2412600</v>
          </cell>
        </row>
        <row r="185">
          <cell r="C185">
            <v>91000</v>
          </cell>
        </row>
        <row r="186">
          <cell r="C186">
            <v>25000</v>
          </cell>
        </row>
        <row r="187">
          <cell r="C187">
            <v>3000</v>
          </cell>
        </row>
        <row r="188">
          <cell r="C188">
            <v>1568</v>
          </cell>
        </row>
        <row r="189">
          <cell r="C189">
            <v>131325</v>
          </cell>
        </row>
        <row r="190">
          <cell r="C190">
            <v>8000</v>
          </cell>
        </row>
        <row r="191">
          <cell r="C191">
            <v>233571</v>
          </cell>
        </row>
        <row r="192">
          <cell r="C192">
            <v>5110471</v>
          </cell>
        </row>
        <row r="193">
          <cell r="C193">
            <v>151985</v>
          </cell>
        </row>
        <row r="194">
          <cell r="C194">
            <v>65731</v>
          </cell>
        </row>
        <row r="195">
          <cell r="C195">
            <v>32740.77</v>
          </cell>
        </row>
        <row r="196">
          <cell r="C196">
            <v>227242</v>
          </cell>
        </row>
        <row r="197">
          <cell r="C197">
            <v>170331</v>
          </cell>
        </row>
        <row r="198">
          <cell r="C198">
            <v>31378.8</v>
          </cell>
        </row>
        <row r="199">
          <cell r="C199">
            <v>9770</v>
          </cell>
        </row>
        <row r="200">
          <cell r="C200">
            <v>41920.45</v>
          </cell>
        </row>
        <row r="202">
          <cell r="C202">
            <v>55000</v>
          </cell>
        </row>
        <row r="203">
          <cell r="C203">
            <v>1012.5</v>
          </cell>
        </row>
        <row r="204">
          <cell r="C204">
            <v>85545</v>
          </cell>
        </row>
        <row r="205">
          <cell r="C205">
            <v>6240</v>
          </cell>
        </row>
        <row r="206">
          <cell r="C206">
            <v>17428</v>
          </cell>
        </row>
        <row r="207">
          <cell r="C207">
            <v>31000</v>
          </cell>
        </row>
        <row r="208">
          <cell r="C208">
            <v>4000</v>
          </cell>
        </row>
        <row r="209">
          <cell r="C209">
            <v>260126</v>
          </cell>
        </row>
        <row r="211">
          <cell r="C211">
            <v>1000</v>
          </cell>
        </row>
        <row r="212">
          <cell r="C212">
            <v>6000</v>
          </cell>
        </row>
        <row r="213">
          <cell r="C213">
            <v>552</v>
          </cell>
        </row>
        <row r="214">
          <cell r="C214">
            <v>44526</v>
          </cell>
        </row>
        <row r="215">
          <cell r="C215">
            <v>55700</v>
          </cell>
        </row>
        <row r="216">
          <cell r="C216">
            <v>5407</v>
          </cell>
        </row>
        <row r="217">
          <cell r="C217">
            <v>79686</v>
          </cell>
        </row>
        <row r="218">
          <cell r="C218">
            <v>8000</v>
          </cell>
        </row>
        <row r="219">
          <cell r="C219">
            <v>1000</v>
          </cell>
        </row>
        <row r="220">
          <cell r="C220">
            <v>598</v>
          </cell>
        </row>
        <row r="222">
          <cell r="C222">
            <v>170049</v>
          </cell>
        </row>
        <row r="223">
          <cell r="C223">
            <v>369014</v>
          </cell>
        </row>
        <row r="224">
          <cell r="C224">
            <v>45881.55</v>
          </cell>
        </row>
        <row r="225">
          <cell r="C225">
            <v>101343.55</v>
          </cell>
        </row>
        <row r="226">
          <cell r="C226">
            <v>1280</v>
          </cell>
        </row>
        <row r="227">
          <cell r="C227">
            <v>2366015</v>
          </cell>
        </row>
        <row r="228">
          <cell r="C228">
            <v>120210</v>
          </cell>
        </row>
        <row r="229">
          <cell r="C229">
            <v>288815</v>
          </cell>
        </row>
        <row r="230">
          <cell r="C230">
            <v>1058</v>
          </cell>
        </row>
      </sheetData>
      <sheetData sheetId="9"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1528</v>
          </cell>
        </row>
        <row r="7">
          <cell r="K7">
            <v>6179.4400000000005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3851</v>
          </cell>
        </row>
        <row r="12">
          <cell r="K12">
            <v>9000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2527.2200000000003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312</v>
          </cell>
        </row>
        <row r="19">
          <cell r="K19">
            <v>1160</v>
          </cell>
        </row>
        <row r="20">
          <cell r="K20">
            <v>50322</v>
          </cell>
        </row>
        <row r="21">
          <cell r="K21">
            <v>0</v>
          </cell>
        </row>
        <row r="22">
          <cell r="K22">
            <v>6365.040000000001</v>
          </cell>
        </row>
        <row r="23">
          <cell r="K23">
            <v>6064</v>
          </cell>
        </row>
        <row r="24">
          <cell r="K24">
            <v>17224.72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111798.87</v>
          </cell>
        </row>
        <row r="29">
          <cell r="K29">
            <v>2754.25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5535.13</v>
          </cell>
        </row>
        <row r="33">
          <cell r="K33">
            <v>4534.96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1027.78</v>
          </cell>
        </row>
        <row r="39">
          <cell r="K39">
            <v>0</v>
          </cell>
        </row>
        <row r="40">
          <cell r="K40">
            <v>11862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69283</v>
          </cell>
        </row>
        <row r="45">
          <cell r="K45">
            <v>2157</v>
          </cell>
        </row>
        <row r="46">
          <cell r="K46">
            <v>2000</v>
          </cell>
        </row>
        <row r="47">
          <cell r="K47">
            <v>32757.129999999997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3300.2599999999998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25181.5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21378</v>
          </cell>
        </row>
        <row r="58">
          <cell r="K58">
            <v>0</v>
          </cell>
        </row>
        <row r="59">
          <cell r="K59">
            <v>302</v>
          </cell>
        </row>
        <row r="60">
          <cell r="K60">
            <v>0</v>
          </cell>
        </row>
        <row r="61">
          <cell r="K61">
            <v>1935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2265.49</v>
          </cell>
        </row>
        <row r="65">
          <cell r="K65">
            <v>3686.24</v>
          </cell>
        </row>
        <row r="66">
          <cell r="K66">
            <v>1149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8812.740000000002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77746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23258.63</v>
          </cell>
        </row>
        <row r="81">
          <cell r="K81">
            <v>4949</v>
          </cell>
        </row>
        <row r="82">
          <cell r="K82">
            <v>3426.56</v>
          </cell>
        </row>
        <row r="83">
          <cell r="K83">
            <v>12795</v>
          </cell>
        </row>
        <row r="84">
          <cell r="K84">
            <v>1861</v>
          </cell>
        </row>
        <row r="85">
          <cell r="K85">
            <v>0</v>
          </cell>
        </row>
        <row r="86">
          <cell r="K86">
            <v>10547.36</v>
          </cell>
        </row>
        <row r="87">
          <cell r="K87">
            <v>72684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11940</v>
          </cell>
        </row>
        <row r="92">
          <cell r="K92">
            <v>16051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21333</v>
          </cell>
        </row>
        <row r="98">
          <cell r="K98">
            <v>8781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1800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14967.55</v>
          </cell>
        </row>
        <row r="105">
          <cell r="K105">
            <v>1305.59</v>
          </cell>
        </row>
        <row r="106">
          <cell r="K106">
            <v>62954</v>
          </cell>
        </row>
        <row r="107">
          <cell r="K107">
            <v>4938.68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2986.9700000000003</v>
          </cell>
        </row>
        <row r="111">
          <cell r="K111">
            <v>9413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22024.53</v>
          </cell>
        </row>
        <row r="115">
          <cell r="K115">
            <v>0</v>
          </cell>
        </row>
        <row r="116">
          <cell r="K116">
            <v>228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220604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  <row r="128">
          <cell r="K128">
            <v>0</v>
          </cell>
        </row>
        <row r="129">
          <cell r="K129">
            <v>6011</v>
          </cell>
        </row>
        <row r="130">
          <cell r="K130">
            <v>2697</v>
          </cell>
        </row>
        <row r="131">
          <cell r="K131">
            <v>0</v>
          </cell>
        </row>
        <row r="132">
          <cell r="K132">
            <v>3316</v>
          </cell>
        </row>
        <row r="133">
          <cell r="K133">
            <v>52238</v>
          </cell>
        </row>
        <row r="134">
          <cell r="K134">
            <v>2188.27</v>
          </cell>
        </row>
        <row r="135">
          <cell r="K135">
            <v>0</v>
          </cell>
        </row>
        <row r="136">
          <cell r="K136">
            <v>1200</v>
          </cell>
        </row>
        <row r="137">
          <cell r="K137">
            <v>15651.669999999998</v>
          </cell>
        </row>
        <row r="138">
          <cell r="K138">
            <v>0</v>
          </cell>
        </row>
        <row r="139">
          <cell r="K139">
            <v>0</v>
          </cell>
        </row>
        <row r="140">
          <cell r="K140">
            <v>33331.76</v>
          </cell>
        </row>
        <row r="141">
          <cell r="K141">
            <v>0</v>
          </cell>
        </row>
        <row r="142">
          <cell r="K142">
            <v>16274</v>
          </cell>
        </row>
        <row r="143">
          <cell r="K143">
            <v>0</v>
          </cell>
        </row>
        <row r="144">
          <cell r="K144">
            <v>5715.97</v>
          </cell>
        </row>
        <row r="145">
          <cell r="K145">
            <v>0</v>
          </cell>
        </row>
        <row r="146">
          <cell r="K146">
            <v>17753</v>
          </cell>
        </row>
        <row r="147">
          <cell r="K147">
            <v>0</v>
          </cell>
        </row>
        <row r="148">
          <cell r="K148">
            <v>0</v>
          </cell>
        </row>
        <row r="149">
          <cell r="K149">
            <v>0</v>
          </cell>
        </row>
        <row r="150">
          <cell r="K150">
            <v>0</v>
          </cell>
        </row>
        <row r="151">
          <cell r="K151">
            <v>4078.76</v>
          </cell>
        </row>
        <row r="152">
          <cell r="K152">
            <v>0</v>
          </cell>
        </row>
        <row r="153">
          <cell r="K153">
            <v>175</v>
          </cell>
        </row>
        <row r="154">
          <cell r="K154">
            <v>0</v>
          </cell>
        </row>
        <row r="155">
          <cell r="K155">
            <v>0</v>
          </cell>
        </row>
        <row r="156">
          <cell r="K156">
            <v>0</v>
          </cell>
        </row>
        <row r="157">
          <cell r="K157">
            <v>0</v>
          </cell>
        </row>
        <row r="158">
          <cell r="K158">
            <v>4296</v>
          </cell>
        </row>
        <row r="159">
          <cell r="K159">
            <v>6728.62</v>
          </cell>
        </row>
        <row r="160">
          <cell r="K160">
            <v>9039.75</v>
          </cell>
        </row>
        <row r="161">
          <cell r="K161">
            <v>0</v>
          </cell>
        </row>
        <row r="162">
          <cell r="K162">
            <v>0</v>
          </cell>
        </row>
        <row r="163">
          <cell r="K163">
            <v>0</v>
          </cell>
        </row>
        <row r="164">
          <cell r="K164">
            <v>13756.35</v>
          </cell>
        </row>
        <row r="165">
          <cell r="K165">
            <v>14059.59</v>
          </cell>
        </row>
        <row r="166">
          <cell r="K166">
            <v>0</v>
          </cell>
        </row>
        <row r="167">
          <cell r="K167">
            <v>0</v>
          </cell>
        </row>
        <row r="168">
          <cell r="K168">
            <v>3284</v>
          </cell>
        </row>
        <row r="169">
          <cell r="K169">
            <v>0</v>
          </cell>
        </row>
        <row r="170">
          <cell r="K170">
            <v>20773.98</v>
          </cell>
        </row>
        <row r="171">
          <cell r="K171">
            <v>0</v>
          </cell>
        </row>
        <row r="172">
          <cell r="K172">
            <v>0</v>
          </cell>
        </row>
        <row r="173">
          <cell r="K173">
            <v>0</v>
          </cell>
        </row>
        <row r="174">
          <cell r="K174">
            <v>0</v>
          </cell>
        </row>
        <row r="175">
          <cell r="K175">
            <v>0</v>
          </cell>
        </row>
        <row r="176">
          <cell r="K176">
            <v>1049</v>
          </cell>
        </row>
        <row r="177">
          <cell r="K177">
            <v>0</v>
          </cell>
        </row>
        <row r="178">
          <cell r="K178">
            <v>80858.99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716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>
            <v>21248.75</v>
          </cell>
        </row>
        <row r="186">
          <cell r="K186">
            <v>29041.91</v>
          </cell>
        </row>
        <row r="187">
          <cell r="K187">
            <v>0</v>
          </cell>
        </row>
        <row r="188">
          <cell r="K188">
            <v>0</v>
          </cell>
        </row>
        <row r="189">
          <cell r="K189">
            <v>0</v>
          </cell>
        </row>
        <row r="190">
          <cell r="K190">
            <v>3828</v>
          </cell>
        </row>
        <row r="191">
          <cell r="K191">
            <v>34763.8</v>
          </cell>
        </row>
        <row r="192">
          <cell r="K192">
            <v>0</v>
          </cell>
        </row>
        <row r="193">
          <cell r="K193">
            <v>0</v>
          </cell>
        </row>
        <row r="194">
          <cell r="K194">
            <v>0</v>
          </cell>
        </row>
        <row r="195">
          <cell r="K195">
            <v>3300</v>
          </cell>
        </row>
        <row r="196">
          <cell r="K196">
            <v>26288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9265.64</v>
          </cell>
        </row>
        <row r="202">
          <cell r="K202">
            <v>22929</v>
          </cell>
        </row>
        <row r="203">
          <cell r="K203">
            <v>0</v>
          </cell>
        </row>
        <row r="204">
          <cell r="K204">
            <v>17806</v>
          </cell>
        </row>
        <row r="205">
          <cell r="K205">
            <v>705</v>
          </cell>
        </row>
        <row r="206">
          <cell r="K206">
            <v>0</v>
          </cell>
        </row>
        <row r="207">
          <cell r="K207">
            <v>1028</v>
          </cell>
        </row>
        <row r="208">
          <cell r="K208">
            <v>0</v>
          </cell>
        </row>
        <row r="209">
          <cell r="K209">
            <v>49301</v>
          </cell>
        </row>
        <row r="210">
          <cell r="K210">
            <v>116436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4797</v>
          </cell>
        </row>
        <row r="217">
          <cell r="K217">
            <v>35974.53</v>
          </cell>
        </row>
        <row r="218">
          <cell r="K218">
            <v>1804.05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56229</v>
          </cell>
        </row>
        <row r="224">
          <cell r="K224">
            <v>0</v>
          </cell>
        </row>
        <row r="225">
          <cell r="K225">
            <v>30146.910000000003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5496.29</v>
          </cell>
        </row>
        <row r="230">
          <cell r="K230">
            <v>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ickFactsSummary"/>
      <sheetName val="data-revenue"/>
      <sheetName val="data-expenditures"/>
      <sheetName val="data-outputmeasures"/>
      <sheetName val="data-usersatisfaction"/>
      <sheetName val="data-revenue (sorted)"/>
      <sheetName val="data-expenditures (sorted)"/>
      <sheetName val="data-outputmeasures (sorted)"/>
      <sheetName val="data-usersatisfaction (sorted)"/>
      <sheetName val="systems-revenue"/>
      <sheetName val="systems-expenditures"/>
      <sheetName val="systems-data"/>
      <sheetName val="Sheet2"/>
      <sheetName val="Sheet3"/>
    </sheetNames>
    <sheetDataSet>
      <sheetData sheetId="1">
        <row r="2">
          <cell r="B2">
            <v>545</v>
          </cell>
        </row>
        <row r="3">
          <cell r="B3">
            <v>656</v>
          </cell>
        </row>
        <row r="4">
          <cell r="B4">
            <v>38091</v>
          </cell>
        </row>
        <row r="5">
          <cell r="B5">
            <v>884</v>
          </cell>
        </row>
        <row r="6">
          <cell r="B6">
            <v>851</v>
          </cell>
        </row>
        <row r="7">
          <cell r="B7">
            <v>197</v>
          </cell>
        </row>
        <row r="8">
          <cell r="B8">
            <v>172</v>
          </cell>
        </row>
        <row r="9">
          <cell r="B9">
            <v>465</v>
          </cell>
        </row>
        <row r="10">
          <cell r="B10">
            <v>224</v>
          </cell>
        </row>
        <row r="11">
          <cell r="B11">
            <v>2734</v>
          </cell>
        </row>
        <row r="12">
          <cell r="B12">
            <v>7592</v>
          </cell>
        </row>
        <row r="13">
          <cell r="B13">
            <v>8721</v>
          </cell>
        </row>
        <row r="14">
          <cell r="B14">
            <v>613</v>
          </cell>
        </row>
        <row r="15">
          <cell r="B15">
            <v>10054</v>
          </cell>
        </row>
        <row r="16">
          <cell r="B16">
            <v>868</v>
          </cell>
        </row>
        <row r="17">
          <cell r="B17">
            <v>1390</v>
          </cell>
        </row>
        <row r="18">
          <cell r="B18">
            <v>374</v>
          </cell>
        </row>
        <row r="19">
          <cell r="B19">
            <v>11794</v>
          </cell>
        </row>
        <row r="20">
          <cell r="B20">
            <v>2264</v>
          </cell>
        </row>
        <row r="21">
          <cell r="B21">
            <v>837</v>
          </cell>
        </row>
        <row r="22">
          <cell r="B22">
            <v>1132</v>
          </cell>
        </row>
        <row r="23">
          <cell r="B23">
            <v>561</v>
          </cell>
        </row>
        <row r="24">
          <cell r="B24">
            <v>3811</v>
          </cell>
        </row>
        <row r="25">
          <cell r="B25">
            <v>351</v>
          </cell>
        </row>
        <row r="26">
          <cell r="B26">
            <v>1610</v>
          </cell>
        </row>
        <row r="27">
          <cell r="B27">
            <v>5610</v>
          </cell>
        </row>
        <row r="28">
          <cell r="B28">
            <v>1534</v>
          </cell>
        </row>
        <row r="29">
          <cell r="B29">
            <v>6470</v>
          </cell>
        </row>
        <row r="30">
          <cell r="B30">
            <v>9047</v>
          </cell>
        </row>
        <row r="31">
          <cell r="B31">
            <v>1868</v>
          </cell>
        </row>
        <row r="32">
          <cell r="B32">
            <v>1236</v>
          </cell>
        </row>
        <row r="33">
          <cell r="B33">
            <v>918</v>
          </cell>
        </row>
        <row r="34">
          <cell r="B34">
            <v>7040</v>
          </cell>
        </row>
        <row r="35">
          <cell r="B35">
            <v>579</v>
          </cell>
        </row>
        <row r="36">
          <cell r="B36">
            <v>13581</v>
          </cell>
        </row>
        <row r="37">
          <cell r="B37">
            <v>1215</v>
          </cell>
        </row>
        <row r="38">
          <cell r="B38">
            <v>1065455</v>
          </cell>
        </row>
        <row r="39">
          <cell r="B39">
            <v>2033</v>
          </cell>
        </row>
        <row r="40">
          <cell r="B40">
            <v>16543</v>
          </cell>
        </row>
        <row r="41">
          <cell r="B41">
            <v>12226</v>
          </cell>
        </row>
        <row r="42">
          <cell r="B42">
            <v>570</v>
          </cell>
        </row>
        <row r="43">
          <cell r="B43">
            <v>3578</v>
          </cell>
        </row>
        <row r="44">
          <cell r="B44">
            <v>261</v>
          </cell>
        </row>
        <row r="45">
          <cell r="B45">
            <v>515</v>
          </cell>
        </row>
        <row r="46">
          <cell r="B46">
            <v>2656</v>
          </cell>
        </row>
        <row r="47">
          <cell r="B47">
            <v>931</v>
          </cell>
        </row>
        <row r="48">
          <cell r="B48">
            <v>126</v>
          </cell>
        </row>
        <row r="49">
          <cell r="B49">
            <v>384</v>
          </cell>
        </row>
        <row r="50">
          <cell r="B50">
            <v>321</v>
          </cell>
        </row>
        <row r="51">
          <cell r="B51">
            <v>13760</v>
          </cell>
        </row>
        <row r="52">
          <cell r="B52">
            <v>3700</v>
          </cell>
        </row>
        <row r="53">
          <cell r="B53">
            <v>610</v>
          </cell>
        </row>
        <row r="54">
          <cell r="B54">
            <v>6943</v>
          </cell>
        </row>
        <row r="55">
          <cell r="B55">
            <v>15424</v>
          </cell>
        </row>
        <row r="56">
          <cell r="B56">
            <v>13924</v>
          </cell>
        </row>
        <row r="57">
          <cell r="B57">
            <v>739</v>
          </cell>
        </row>
        <row r="58">
          <cell r="B58">
            <v>1015</v>
          </cell>
        </row>
        <row r="59">
          <cell r="B59">
            <v>305</v>
          </cell>
        </row>
        <row r="60">
          <cell r="B60">
            <v>463</v>
          </cell>
        </row>
        <row r="61">
          <cell r="B61">
            <v>2648</v>
          </cell>
        </row>
        <row r="62">
          <cell r="B62">
            <v>5749</v>
          </cell>
        </row>
        <row r="63">
          <cell r="B63">
            <v>175</v>
          </cell>
        </row>
        <row r="64">
          <cell r="B64">
            <v>818</v>
          </cell>
        </row>
        <row r="65">
          <cell r="B65">
            <v>765</v>
          </cell>
        </row>
        <row r="66">
          <cell r="B66">
            <v>207</v>
          </cell>
        </row>
        <row r="67">
          <cell r="B67">
            <v>6534</v>
          </cell>
        </row>
        <row r="68">
          <cell r="B68">
            <v>4599</v>
          </cell>
        </row>
        <row r="69">
          <cell r="B69">
            <v>224</v>
          </cell>
        </row>
        <row r="70">
          <cell r="B70">
            <v>6893</v>
          </cell>
        </row>
        <row r="71">
          <cell r="B71">
            <v>7932</v>
          </cell>
        </row>
        <row r="72">
          <cell r="B72">
            <v>978</v>
          </cell>
        </row>
        <row r="73">
          <cell r="B73">
            <v>1002</v>
          </cell>
        </row>
        <row r="74">
          <cell r="B74">
            <v>155</v>
          </cell>
        </row>
        <row r="75">
          <cell r="B75">
            <v>393</v>
          </cell>
        </row>
        <row r="76">
          <cell r="B76">
            <v>782439</v>
          </cell>
        </row>
        <row r="77">
          <cell r="B77">
            <v>8365</v>
          </cell>
        </row>
        <row r="78">
          <cell r="B78">
            <v>1512</v>
          </cell>
        </row>
        <row r="79">
          <cell r="B79">
            <v>338</v>
          </cell>
        </row>
        <row r="80">
          <cell r="B80">
            <v>136</v>
          </cell>
        </row>
        <row r="81">
          <cell r="B81">
            <v>5153</v>
          </cell>
        </row>
        <row r="82">
          <cell r="B82">
            <v>941</v>
          </cell>
        </row>
        <row r="83">
          <cell r="B83">
            <v>524</v>
          </cell>
        </row>
        <row r="84">
          <cell r="B84">
            <v>895</v>
          </cell>
        </row>
        <row r="85">
          <cell r="B85">
            <v>3072</v>
          </cell>
        </row>
        <row r="86">
          <cell r="B86">
            <v>17469</v>
          </cell>
        </row>
        <row r="87">
          <cell r="B87">
            <v>2278</v>
          </cell>
        </row>
        <row r="88">
          <cell r="B88">
            <v>134</v>
          </cell>
        </row>
        <row r="89">
          <cell r="B89">
            <v>2848</v>
          </cell>
        </row>
        <row r="90">
          <cell r="B90">
            <v>280</v>
          </cell>
        </row>
        <row r="91">
          <cell r="B91">
            <v>3783</v>
          </cell>
        </row>
        <row r="92">
          <cell r="B92">
            <v>50227</v>
          </cell>
        </row>
        <row r="93">
          <cell r="B93">
            <v>17989</v>
          </cell>
        </row>
        <row r="94">
          <cell r="B94">
            <v>445</v>
          </cell>
        </row>
        <row r="95">
          <cell r="B95">
            <v>2537</v>
          </cell>
        </row>
        <row r="96">
          <cell r="B96">
            <v>2847</v>
          </cell>
        </row>
        <row r="97">
          <cell r="B97">
            <v>761</v>
          </cell>
        </row>
        <row r="98">
          <cell r="B98">
            <v>429</v>
          </cell>
        </row>
        <row r="99">
          <cell r="B99">
            <v>153</v>
          </cell>
        </row>
        <row r="100">
          <cell r="B100">
            <v>3887</v>
          </cell>
        </row>
        <row r="101">
          <cell r="B101">
            <v>2836</v>
          </cell>
        </row>
        <row r="102">
          <cell r="B102">
            <v>11346</v>
          </cell>
        </row>
        <row r="103">
          <cell r="B103">
            <v>430</v>
          </cell>
        </row>
        <row r="104">
          <cell r="B104">
            <v>9825</v>
          </cell>
        </row>
        <row r="105">
          <cell r="B105">
            <v>398</v>
          </cell>
        </row>
        <row r="106">
          <cell r="B106">
            <v>266</v>
          </cell>
        </row>
        <row r="107">
          <cell r="B107">
            <v>187</v>
          </cell>
        </row>
        <row r="108">
          <cell r="B108">
            <v>821</v>
          </cell>
        </row>
        <row r="109">
          <cell r="B109">
            <v>7883</v>
          </cell>
        </row>
        <row r="110">
          <cell r="B110">
            <v>444</v>
          </cell>
        </row>
        <row r="111">
          <cell r="B111">
            <v>1243</v>
          </cell>
        </row>
        <row r="112">
          <cell r="B112">
            <v>4745</v>
          </cell>
        </row>
        <row r="113">
          <cell r="B113">
            <v>1019</v>
          </cell>
        </row>
        <row r="114">
          <cell r="B114">
            <v>219</v>
          </cell>
        </row>
        <row r="115">
          <cell r="B115">
            <v>808</v>
          </cell>
        </row>
        <row r="116">
          <cell r="B116">
            <v>9123</v>
          </cell>
        </row>
        <row r="117">
          <cell r="B117">
            <v>10220</v>
          </cell>
        </row>
        <row r="118">
          <cell r="B118">
            <v>11733</v>
          </cell>
        </row>
        <row r="119">
          <cell r="B119">
            <v>1664</v>
          </cell>
        </row>
        <row r="120">
          <cell r="B120">
            <v>3925</v>
          </cell>
        </row>
        <row r="121">
          <cell r="B121">
            <v>21597</v>
          </cell>
        </row>
        <row r="122">
          <cell r="B122">
            <v>12730</v>
          </cell>
        </row>
        <row r="123">
          <cell r="B123">
            <v>85492</v>
          </cell>
        </row>
        <row r="124">
          <cell r="B124">
            <v>741</v>
          </cell>
        </row>
        <row r="125">
          <cell r="B125">
            <v>17402</v>
          </cell>
        </row>
        <row r="126">
          <cell r="B126">
            <v>175</v>
          </cell>
        </row>
        <row r="127">
          <cell r="B127">
            <v>334</v>
          </cell>
        </row>
        <row r="128">
          <cell r="B128">
            <v>240</v>
          </cell>
        </row>
        <row r="129">
          <cell r="B129">
            <v>10002</v>
          </cell>
        </row>
        <row r="130">
          <cell r="B130">
            <v>2254</v>
          </cell>
        </row>
        <row r="131">
          <cell r="B131">
            <v>1493</v>
          </cell>
        </row>
        <row r="132">
          <cell r="B132">
            <v>761</v>
          </cell>
        </row>
        <row r="133">
          <cell r="B133">
            <v>569</v>
          </cell>
        </row>
        <row r="134">
          <cell r="B134">
            <v>1474</v>
          </cell>
        </row>
        <row r="135">
          <cell r="B135">
            <v>824</v>
          </cell>
        </row>
        <row r="136">
          <cell r="B136">
            <v>61097</v>
          </cell>
        </row>
        <row r="137">
          <cell r="B137">
            <v>846</v>
          </cell>
        </row>
        <row r="138">
          <cell r="B138">
            <v>2125</v>
          </cell>
        </row>
        <row r="139">
          <cell r="B139">
            <v>122</v>
          </cell>
        </row>
        <row r="140">
          <cell r="B140">
            <v>7636</v>
          </cell>
        </row>
        <row r="141">
          <cell r="B141">
            <v>253</v>
          </cell>
        </row>
        <row r="142">
          <cell r="B142">
            <v>823</v>
          </cell>
        </row>
        <row r="143">
          <cell r="B143">
            <v>373</v>
          </cell>
        </row>
        <row r="144">
          <cell r="B144">
            <v>2124</v>
          </cell>
        </row>
        <row r="145">
          <cell r="B145">
            <v>530</v>
          </cell>
        </row>
        <row r="146">
          <cell r="B146">
            <v>7101</v>
          </cell>
        </row>
        <row r="147">
          <cell r="B147">
            <v>21690</v>
          </cell>
        </row>
        <row r="148">
          <cell r="B148">
            <v>7248</v>
          </cell>
        </row>
        <row r="149">
          <cell r="B149">
            <v>875</v>
          </cell>
        </row>
        <row r="150">
          <cell r="B150">
            <v>3259</v>
          </cell>
        </row>
        <row r="151">
          <cell r="B151">
            <v>1190</v>
          </cell>
        </row>
        <row r="152">
          <cell r="B152">
            <v>183</v>
          </cell>
        </row>
        <row r="153">
          <cell r="B153">
            <v>30089</v>
          </cell>
        </row>
        <row r="154">
          <cell r="B154">
            <v>1487</v>
          </cell>
        </row>
        <row r="155">
          <cell r="B155">
            <v>6315</v>
          </cell>
        </row>
        <row r="156">
          <cell r="B156">
            <v>2114</v>
          </cell>
        </row>
        <row r="157">
          <cell r="B157">
            <v>1592</v>
          </cell>
        </row>
        <row r="158">
          <cell r="B158">
            <v>7240</v>
          </cell>
        </row>
        <row r="159">
          <cell r="B159">
            <v>6576</v>
          </cell>
        </row>
        <row r="160">
          <cell r="B160">
            <v>2078</v>
          </cell>
        </row>
        <row r="161">
          <cell r="B161">
            <v>2547</v>
          </cell>
        </row>
        <row r="162">
          <cell r="B162">
            <v>1082</v>
          </cell>
        </row>
        <row r="163">
          <cell r="B163">
            <v>3674</v>
          </cell>
        </row>
        <row r="164">
          <cell r="B164">
            <v>89891</v>
          </cell>
        </row>
        <row r="165">
          <cell r="B165">
            <v>5096</v>
          </cell>
        </row>
        <row r="166">
          <cell r="B166">
            <v>2192</v>
          </cell>
        </row>
        <row r="167">
          <cell r="B167">
            <v>2496</v>
          </cell>
        </row>
        <row r="168">
          <cell r="B168">
            <v>7231</v>
          </cell>
        </row>
        <row r="169">
          <cell r="B169">
            <v>349</v>
          </cell>
        </row>
        <row r="170">
          <cell r="B170">
            <v>388</v>
          </cell>
        </row>
        <row r="171">
          <cell r="B171">
            <v>638</v>
          </cell>
        </row>
        <row r="172">
          <cell r="B172">
            <v>458</v>
          </cell>
        </row>
        <row r="173">
          <cell r="B173">
            <v>203</v>
          </cell>
        </row>
        <row r="174">
          <cell r="B174">
            <v>891</v>
          </cell>
        </row>
        <row r="175">
          <cell r="B175">
            <v>2255</v>
          </cell>
        </row>
        <row r="176">
          <cell r="B176">
            <v>4330</v>
          </cell>
        </row>
        <row r="177">
          <cell r="B177">
            <v>9851</v>
          </cell>
        </row>
        <row r="178">
          <cell r="B178">
            <v>1010</v>
          </cell>
        </row>
        <row r="179">
          <cell r="B179">
            <v>1148</v>
          </cell>
        </row>
        <row r="180">
          <cell r="B180">
            <v>23326</v>
          </cell>
        </row>
        <row r="181">
          <cell r="B181">
            <v>58501</v>
          </cell>
        </row>
        <row r="182">
          <cell r="B182">
            <v>5441</v>
          </cell>
        </row>
        <row r="183">
          <cell r="B183">
            <v>5925</v>
          </cell>
        </row>
        <row r="184">
          <cell r="B184">
            <v>380</v>
          </cell>
        </row>
        <row r="185">
          <cell r="B185">
            <v>497</v>
          </cell>
        </row>
        <row r="186">
          <cell r="B186">
            <v>11059</v>
          </cell>
        </row>
        <row r="187">
          <cell r="B187">
            <v>1106</v>
          </cell>
        </row>
        <row r="188">
          <cell r="B188">
            <v>12363</v>
          </cell>
        </row>
        <row r="189">
          <cell r="B189">
            <v>87998</v>
          </cell>
        </row>
        <row r="190">
          <cell r="B190">
            <v>11838</v>
          </cell>
        </row>
        <row r="191">
          <cell r="B191">
            <v>2518</v>
          </cell>
        </row>
        <row r="192">
          <cell r="B192">
            <v>1858</v>
          </cell>
        </row>
        <row r="193">
          <cell r="B193">
            <v>11115</v>
          </cell>
        </row>
        <row r="194">
          <cell r="B194">
            <v>7821</v>
          </cell>
        </row>
        <row r="195">
          <cell r="B195">
            <v>6714</v>
          </cell>
        </row>
        <row r="196">
          <cell r="B196">
            <v>505</v>
          </cell>
        </row>
        <row r="197">
          <cell r="B197">
            <v>3042</v>
          </cell>
        </row>
        <row r="198">
          <cell r="B198">
            <v>945</v>
          </cell>
        </row>
        <row r="199">
          <cell r="B199">
            <v>3322</v>
          </cell>
        </row>
        <row r="200">
          <cell r="B200">
            <v>405</v>
          </cell>
        </row>
        <row r="201">
          <cell r="B201">
            <v>1876</v>
          </cell>
        </row>
        <row r="202">
          <cell r="B202">
            <v>1113</v>
          </cell>
        </row>
        <row r="203">
          <cell r="B203">
            <v>1232</v>
          </cell>
        </row>
        <row r="204">
          <cell r="B204">
            <v>1884</v>
          </cell>
        </row>
        <row r="205">
          <cell r="B205">
            <v>1069</v>
          </cell>
        </row>
        <row r="206">
          <cell r="B206">
            <v>5834</v>
          </cell>
        </row>
        <row r="207">
          <cell r="B207">
            <v>4472</v>
          </cell>
        </row>
        <row r="208">
          <cell r="B208">
            <v>293</v>
          </cell>
        </row>
        <row r="209">
          <cell r="B209">
            <v>1085</v>
          </cell>
        </row>
        <row r="210">
          <cell r="B210">
            <v>274</v>
          </cell>
        </row>
        <row r="211">
          <cell r="B211">
            <v>1940</v>
          </cell>
        </row>
        <row r="212">
          <cell r="B212">
            <v>3830</v>
          </cell>
        </row>
        <row r="213">
          <cell r="B213">
            <v>662</v>
          </cell>
        </row>
        <row r="214">
          <cell r="B214">
            <v>5775</v>
          </cell>
        </row>
        <row r="215">
          <cell r="B215">
            <v>696</v>
          </cell>
        </row>
        <row r="216">
          <cell r="B216">
            <v>383</v>
          </cell>
        </row>
        <row r="217">
          <cell r="B217">
            <v>278</v>
          </cell>
        </row>
        <row r="218">
          <cell r="B218">
            <v>1443</v>
          </cell>
        </row>
        <row r="219">
          <cell r="B219">
            <v>11874</v>
          </cell>
        </row>
        <row r="220">
          <cell r="B220">
            <v>12285</v>
          </cell>
        </row>
        <row r="221">
          <cell r="B221">
            <v>10535</v>
          </cell>
        </row>
        <row r="222">
          <cell r="B222">
            <v>9202</v>
          </cell>
        </row>
        <row r="223">
          <cell r="B223">
            <v>295</v>
          </cell>
        </row>
        <row r="224">
          <cell r="B224">
            <v>89950</v>
          </cell>
        </row>
        <row r="225">
          <cell r="B225">
            <v>4158</v>
          </cell>
        </row>
        <row r="226">
          <cell r="B226">
            <v>10045</v>
          </cell>
        </row>
        <row r="227">
          <cell r="B227">
            <v>170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13">
        <row r="3">
          <cell r="C3" t="str">
            <v>a</v>
          </cell>
        </row>
        <row r="4">
          <cell r="C4" t="str">
            <v>b</v>
          </cell>
        </row>
        <row r="5">
          <cell r="C5" t="str">
            <v>f</v>
          </cell>
        </row>
        <row r="6">
          <cell r="C6" t="str">
            <v>b</v>
          </cell>
        </row>
        <row r="7">
          <cell r="C7" t="str">
            <v>b</v>
          </cell>
        </row>
        <row r="8">
          <cell r="C8" t="str">
            <v>a</v>
          </cell>
        </row>
        <row r="9">
          <cell r="C9" t="str">
            <v>a</v>
          </cell>
        </row>
        <row r="10">
          <cell r="C10" t="str">
            <v>a</v>
          </cell>
        </row>
        <row r="11">
          <cell r="C11" t="str">
            <v>a</v>
          </cell>
        </row>
        <row r="12">
          <cell r="C12" t="str">
            <v>c</v>
          </cell>
        </row>
        <row r="13">
          <cell r="C13" t="str">
            <v>e</v>
          </cell>
        </row>
        <row r="14">
          <cell r="C14" t="str">
            <v>e</v>
          </cell>
        </row>
        <row r="15">
          <cell r="C15" t="str">
            <v>a</v>
          </cell>
        </row>
        <row r="16">
          <cell r="C16" t="str">
            <v>e</v>
          </cell>
        </row>
        <row r="17">
          <cell r="C17" t="str">
            <v>b</v>
          </cell>
        </row>
        <row r="18">
          <cell r="C18" t="str">
            <v>c</v>
          </cell>
        </row>
        <row r="19">
          <cell r="C19" t="str">
            <v>a</v>
          </cell>
        </row>
        <row r="20">
          <cell r="C20" t="str">
            <v>e</v>
          </cell>
        </row>
        <row r="21">
          <cell r="C21" t="str">
            <v>c</v>
          </cell>
        </row>
        <row r="22">
          <cell r="C22" t="str">
            <v>b</v>
          </cell>
        </row>
        <row r="23">
          <cell r="C23" t="str">
            <v>b</v>
          </cell>
        </row>
        <row r="24">
          <cell r="C24" t="str">
            <v>a</v>
          </cell>
        </row>
        <row r="25">
          <cell r="C25" t="str">
            <v>d</v>
          </cell>
        </row>
        <row r="26">
          <cell r="C26" t="str">
            <v>a</v>
          </cell>
        </row>
        <row r="27">
          <cell r="C27" t="str">
            <v>c</v>
          </cell>
        </row>
        <row r="28">
          <cell r="C28" t="str">
            <v>d</v>
          </cell>
        </row>
        <row r="29">
          <cell r="C29" t="str">
            <v>d</v>
          </cell>
        </row>
        <row r="30">
          <cell r="C30" t="str">
            <v>c</v>
          </cell>
        </row>
        <row r="31">
          <cell r="C31" t="str">
            <v>e</v>
          </cell>
        </row>
        <row r="32">
          <cell r="C32" t="str">
            <v>e</v>
          </cell>
        </row>
        <row r="33">
          <cell r="C33" t="str">
            <v>c</v>
          </cell>
        </row>
        <row r="34">
          <cell r="C34" t="str">
            <v>b</v>
          </cell>
        </row>
        <row r="35">
          <cell r="C35" t="str">
            <v>b</v>
          </cell>
        </row>
        <row r="36">
          <cell r="C36" t="str">
            <v>e</v>
          </cell>
        </row>
        <row r="37">
          <cell r="C37" t="str">
            <v>a</v>
          </cell>
        </row>
        <row r="38">
          <cell r="C38" t="str">
            <v>f</v>
          </cell>
        </row>
        <row r="39">
          <cell r="C39" t="str">
            <v>c</v>
          </cell>
        </row>
        <row r="40">
          <cell r="C40" t="str">
            <v>h</v>
          </cell>
        </row>
        <row r="41">
          <cell r="C41" t="str">
            <v>c</v>
          </cell>
        </row>
        <row r="42">
          <cell r="C42" t="str">
            <v>f</v>
          </cell>
        </row>
        <row r="43">
          <cell r="C43" t="str">
            <v>f</v>
          </cell>
        </row>
        <row r="44">
          <cell r="C44" t="str">
            <v>a</v>
          </cell>
        </row>
        <row r="45">
          <cell r="C45" t="str">
            <v>d</v>
          </cell>
        </row>
        <row r="46">
          <cell r="C46" t="str">
            <v>a</v>
          </cell>
        </row>
        <row r="47">
          <cell r="C47" t="str">
            <v>a</v>
          </cell>
        </row>
        <row r="48">
          <cell r="C48" t="str">
            <v>d</v>
          </cell>
        </row>
        <row r="49">
          <cell r="C49" t="str">
            <v>b</v>
          </cell>
        </row>
        <row r="50">
          <cell r="C50" t="str">
            <v>a</v>
          </cell>
        </row>
        <row r="51">
          <cell r="C51" t="str">
            <v>a</v>
          </cell>
        </row>
        <row r="52">
          <cell r="C52" t="str">
            <v>a</v>
          </cell>
        </row>
        <row r="53">
          <cell r="C53" t="str">
            <v>e</v>
          </cell>
        </row>
        <row r="54">
          <cell r="C54" t="str">
            <v>d</v>
          </cell>
        </row>
        <row r="55">
          <cell r="C55" t="str">
            <v>a</v>
          </cell>
        </row>
        <row r="56">
          <cell r="C56" t="str">
            <v>e</v>
          </cell>
        </row>
        <row r="57">
          <cell r="C57" t="str">
            <v>f</v>
          </cell>
        </row>
        <row r="58">
          <cell r="C58" t="str">
            <v>f</v>
          </cell>
        </row>
        <row r="59">
          <cell r="C59" t="str">
            <v>b</v>
          </cell>
        </row>
        <row r="60">
          <cell r="C60" t="str">
            <v>b</v>
          </cell>
        </row>
        <row r="61">
          <cell r="C61" t="str">
            <v>a</v>
          </cell>
        </row>
        <row r="62">
          <cell r="C62" t="str">
            <v>a</v>
          </cell>
        </row>
        <row r="63">
          <cell r="C63" t="str">
            <v>d</v>
          </cell>
        </row>
        <row r="64">
          <cell r="C64" t="str">
            <v>e</v>
          </cell>
        </row>
        <row r="65">
          <cell r="C65" t="str">
            <v>a</v>
          </cell>
        </row>
        <row r="66">
          <cell r="C66" t="str">
            <v>b</v>
          </cell>
        </row>
        <row r="67">
          <cell r="C67" t="str">
            <v>b</v>
          </cell>
        </row>
        <row r="68">
          <cell r="C68" t="str">
            <v>a</v>
          </cell>
        </row>
        <row r="69">
          <cell r="C69" t="str">
            <v>a</v>
          </cell>
        </row>
        <row r="70">
          <cell r="C70" t="str">
            <v>e</v>
          </cell>
        </row>
        <row r="71">
          <cell r="C71" t="str">
            <v>d</v>
          </cell>
        </row>
        <row r="72">
          <cell r="C72" t="str">
            <v>a</v>
          </cell>
        </row>
        <row r="73">
          <cell r="C73" t="str">
            <v>e</v>
          </cell>
        </row>
        <row r="74">
          <cell r="C74" t="str">
            <v>e</v>
          </cell>
        </row>
        <row r="75">
          <cell r="C75" t="str">
            <v>b</v>
          </cell>
        </row>
        <row r="76">
          <cell r="C76" t="str">
            <v>b</v>
          </cell>
        </row>
        <row r="77">
          <cell r="C77" t="str">
            <v>a</v>
          </cell>
        </row>
        <row r="78">
          <cell r="C78" t="str">
            <v>a</v>
          </cell>
        </row>
        <row r="79">
          <cell r="C79" t="str">
            <v>h</v>
          </cell>
        </row>
        <row r="80">
          <cell r="C80" t="str">
            <v>e</v>
          </cell>
        </row>
        <row r="81">
          <cell r="C81" t="str">
            <v>c</v>
          </cell>
        </row>
        <row r="82">
          <cell r="C82" t="str">
            <v>a</v>
          </cell>
        </row>
        <row r="83">
          <cell r="C83" t="str">
            <v>a</v>
          </cell>
        </row>
        <row r="84">
          <cell r="C84" t="str">
            <v>d</v>
          </cell>
        </row>
        <row r="85">
          <cell r="C85" t="str">
            <v>b</v>
          </cell>
        </row>
        <row r="86">
          <cell r="C86" t="str">
            <v>a</v>
          </cell>
        </row>
        <row r="87">
          <cell r="C87" t="str">
            <v>b</v>
          </cell>
        </row>
        <row r="88">
          <cell r="C88" t="str">
            <v>d</v>
          </cell>
        </row>
        <row r="89">
          <cell r="C89" t="str">
            <v>f</v>
          </cell>
        </row>
        <row r="90">
          <cell r="C90" t="str">
            <v>c</v>
          </cell>
        </row>
        <row r="91">
          <cell r="C91" t="str">
            <v>a</v>
          </cell>
        </row>
        <row r="92">
          <cell r="C92" t="str">
            <v>d</v>
          </cell>
        </row>
        <row r="93">
          <cell r="C93" t="str">
            <v>a</v>
          </cell>
        </row>
        <row r="94">
          <cell r="C94" t="str">
            <v>d</v>
          </cell>
        </row>
        <row r="95">
          <cell r="C95" t="str">
            <v>f</v>
          </cell>
        </row>
        <row r="96">
          <cell r="C96" t="str">
            <v>f</v>
          </cell>
        </row>
        <row r="97">
          <cell r="C97" t="str">
            <v>a</v>
          </cell>
        </row>
        <row r="98">
          <cell r="C98" t="str">
            <v>c</v>
          </cell>
        </row>
        <row r="99">
          <cell r="C99" t="str">
            <v>d</v>
          </cell>
        </row>
        <row r="100">
          <cell r="C100" t="str">
            <v>b</v>
          </cell>
        </row>
        <row r="101">
          <cell r="C101" t="str">
            <v>a</v>
          </cell>
        </row>
        <row r="102">
          <cell r="C102" t="str">
            <v>a</v>
          </cell>
        </row>
        <row r="103">
          <cell r="C103" t="str">
            <v>d</v>
          </cell>
        </row>
        <row r="104">
          <cell r="C104" t="str">
            <v>d</v>
          </cell>
        </row>
        <row r="105">
          <cell r="C105" t="str">
            <v>e</v>
          </cell>
        </row>
        <row r="106">
          <cell r="C106" t="str">
            <v>a</v>
          </cell>
        </row>
        <row r="107">
          <cell r="C107" t="str">
            <v>e</v>
          </cell>
        </row>
        <row r="108">
          <cell r="C108" t="str">
            <v>a</v>
          </cell>
        </row>
        <row r="109">
          <cell r="C109" t="str">
            <v>a</v>
          </cell>
        </row>
        <row r="110">
          <cell r="C110" t="str">
            <v>a</v>
          </cell>
        </row>
        <row r="111">
          <cell r="C111" t="str">
            <v>b</v>
          </cell>
        </row>
        <row r="112">
          <cell r="C112" t="str">
            <v>e</v>
          </cell>
        </row>
        <row r="113">
          <cell r="C113" t="str">
            <v>a</v>
          </cell>
        </row>
        <row r="114">
          <cell r="C114" t="str">
            <v>b</v>
          </cell>
        </row>
        <row r="115">
          <cell r="C115" t="str">
            <v>d</v>
          </cell>
        </row>
        <row r="116">
          <cell r="C116" t="str">
            <v>b</v>
          </cell>
        </row>
        <row r="117">
          <cell r="C117" t="str">
            <v>a</v>
          </cell>
        </row>
        <row r="118">
          <cell r="C118" t="str">
            <v>b</v>
          </cell>
        </row>
        <row r="119">
          <cell r="C119" t="str">
            <v>e</v>
          </cell>
        </row>
        <row r="120">
          <cell r="C120" t="str">
            <v>e</v>
          </cell>
        </row>
        <row r="121">
          <cell r="C121" t="str">
            <v>f</v>
          </cell>
        </row>
        <row r="122">
          <cell r="C122" t="str">
            <v>c</v>
          </cell>
        </row>
        <row r="123">
          <cell r="C123" t="str">
            <v>f</v>
          </cell>
        </row>
        <row r="124">
          <cell r="C124" t="str">
            <v>f</v>
          </cell>
        </row>
        <row r="125">
          <cell r="C125" t="str">
            <v>g</v>
          </cell>
        </row>
        <row r="126">
          <cell r="C126" t="str">
            <v>b</v>
          </cell>
        </row>
        <row r="127">
          <cell r="C127" t="str">
            <v>f</v>
          </cell>
        </row>
        <row r="128">
          <cell r="C128" t="str">
            <v>a</v>
          </cell>
        </row>
        <row r="129">
          <cell r="C129" t="str">
            <v>a</v>
          </cell>
        </row>
        <row r="130">
          <cell r="C130" t="str">
            <v>a</v>
          </cell>
        </row>
        <row r="131">
          <cell r="C131" t="str">
            <v>e</v>
          </cell>
        </row>
        <row r="132">
          <cell r="C132" t="str">
            <v>c</v>
          </cell>
        </row>
        <row r="133">
          <cell r="C133" t="str">
            <v>c</v>
          </cell>
        </row>
        <row r="134">
          <cell r="C134" t="str">
            <v>b</v>
          </cell>
        </row>
        <row r="135">
          <cell r="C135" t="str">
            <v>a</v>
          </cell>
        </row>
        <row r="136">
          <cell r="C136" t="str">
            <v>c</v>
          </cell>
        </row>
        <row r="137">
          <cell r="C137" t="str">
            <v>b</v>
          </cell>
        </row>
        <row r="138">
          <cell r="C138" t="str">
            <v>g</v>
          </cell>
        </row>
        <row r="139">
          <cell r="C139" t="str">
            <v>b</v>
          </cell>
        </row>
        <row r="140">
          <cell r="C140" t="str">
            <v>c</v>
          </cell>
        </row>
        <row r="141">
          <cell r="C141" t="str">
            <v>a</v>
          </cell>
        </row>
        <row r="142">
          <cell r="C142" t="str">
            <v>e</v>
          </cell>
        </row>
        <row r="143">
          <cell r="C143" t="str">
            <v>a</v>
          </cell>
        </row>
        <row r="144">
          <cell r="C144" t="str">
            <v>b</v>
          </cell>
        </row>
        <row r="145">
          <cell r="C145" t="str">
            <v>a</v>
          </cell>
        </row>
        <row r="146">
          <cell r="C146" t="str">
            <v>c</v>
          </cell>
        </row>
        <row r="147">
          <cell r="C147" t="str">
            <v>a</v>
          </cell>
        </row>
        <row r="148">
          <cell r="C148" t="str">
            <v>e</v>
          </cell>
        </row>
        <row r="149">
          <cell r="C149" t="str">
            <v>f</v>
          </cell>
        </row>
        <row r="150">
          <cell r="C150" t="str">
            <v>e</v>
          </cell>
        </row>
        <row r="151">
          <cell r="C151" t="str">
            <v>b</v>
          </cell>
        </row>
        <row r="152">
          <cell r="C152" t="str">
            <v>d</v>
          </cell>
        </row>
        <row r="153">
          <cell r="C153" t="str">
            <v>b</v>
          </cell>
        </row>
        <row r="154">
          <cell r="C154" t="str">
            <v>a</v>
          </cell>
        </row>
        <row r="155">
          <cell r="C155" t="str">
            <v>f</v>
          </cell>
        </row>
        <row r="156">
          <cell r="C156" t="str">
            <v>c</v>
          </cell>
        </row>
        <row r="157">
          <cell r="C157" t="str">
            <v>e</v>
          </cell>
        </row>
        <row r="158">
          <cell r="C158" t="str">
            <v>c</v>
          </cell>
        </row>
        <row r="159">
          <cell r="C159" t="str">
            <v>c</v>
          </cell>
        </row>
        <row r="160">
          <cell r="C160" t="str">
            <v>e</v>
          </cell>
        </row>
        <row r="161">
          <cell r="C161" t="str">
            <v>e</v>
          </cell>
        </row>
        <row r="162">
          <cell r="C162" t="str">
            <v>c</v>
          </cell>
        </row>
        <row r="163">
          <cell r="C163" t="str">
            <v>d</v>
          </cell>
        </row>
        <row r="164">
          <cell r="C164" t="str">
            <v>b</v>
          </cell>
        </row>
        <row r="165">
          <cell r="C165" t="str">
            <v>d</v>
          </cell>
        </row>
        <row r="166">
          <cell r="C166" t="str">
            <v>g</v>
          </cell>
        </row>
        <row r="167">
          <cell r="C167" t="str">
            <v>d</v>
          </cell>
        </row>
        <row r="168">
          <cell r="C168" t="str">
            <v>c</v>
          </cell>
        </row>
        <row r="169">
          <cell r="C169" t="str">
            <v>g</v>
          </cell>
        </row>
        <row r="170">
          <cell r="C170" t="str">
            <v>c</v>
          </cell>
        </row>
        <row r="171">
          <cell r="C171" t="str">
            <v>e</v>
          </cell>
        </row>
        <row r="172">
          <cell r="C172" t="str">
            <v>a</v>
          </cell>
        </row>
        <row r="173">
          <cell r="C173" t="str">
            <v>a</v>
          </cell>
        </row>
        <row r="174">
          <cell r="C174" t="str">
            <v>b</v>
          </cell>
        </row>
        <row r="175">
          <cell r="C175" t="str">
            <v>a</v>
          </cell>
        </row>
        <row r="176">
          <cell r="C176" t="str">
            <v>a</v>
          </cell>
        </row>
        <row r="177">
          <cell r="C177" t="str">
            <v>a</v>
          </cell>
        </row>
        <row r="178">
          <cell r="C178" t="str">
            <v>a</v>
          </cell>
        </row>
        <row r="179">
          <cell r="C179" t="str">
            <v>b</v>
          </cell>
        </row>
        <row r="180">
          <cell r="C180" t="str">
            <v>c</v>
          </cell>
        </row>
        <row r="181">
          <cell r="C181" t="str">
            <v>e</v>
          </cell>
        </row>
        <row r="182">
          <cell r="C182" t="str">
            <v>b</v>
          </cell>
        </row>
        <row r="183">
          <cell r="C183" t="str">
            <v>b</v>
          </cell>
        </row>
        <row r="184">
          <cell r="C184" t="str">
            <v>f</v>
          </cell>
        </row>
        <row r="185">
          <cell r="C185" t="str">
            <v>g</v>
          </cell>
        </row>
        <row r="186">
          <cell r="C186" t="str">
            <v>e</v>
          </cell>
        </row>
        <row r="187">
          <cell r="C187" t="str">
            <v>e</v>
          </cell>
        </row>
        <row r="188">
          <cell r="C188" t="str">
            <v>a</v>
          </cell>
        </row>
        <row r="189">
          <cell r="C189" t="str">
            <v>a</v>
          </cell>
        </row>
        <row r="190">
          <cell r="C190" t="str">
            <v>f</v>
          </cell>
        </row>
        <row r="191">
          <cell r="C191" t="str">
            <v>b</v>
          </cell>
        </row>
        <row r="192">
          <cell r="C192" t="str">
            <v>f</v>
          </cell>
        </row>
        <row r="193">
          <cell r="C193" t="str">
            <v>g</v>
          </cell>
        </row>
        <row r="194">
          <cell r="C194" t="str">
            <v>f</v>
          </cell>
        </row>
        <row r="195">
          <cell r="C195" t="str">
            <v>c</v>
          </cell>
        </row>
        <row r="196">
          <cell r="C196" t="str">
            <v>c</v>
          </cell>
        </row>
        <row r="197">
          <cell r="C197" t="str">
            <v>e</v>
          </cell>
        </row>
        <row r="198">
          <cell r="C198" t="str">
            <v>e</v>
          </cell>
        </row>
        <row r="199">
          <cell r="C199" t="str">
            <v>e</v>
          </cell>
        </row>
        <row r="200">
          <cell r="C200" t="str">
            <v>a</v>
          </cell>
        </row>
        <row r="201">
          <cell r="C201" t="str">
            <v>d</v>
          </cell>
        </row>
        <row r="202">
          <cell r="C202" t="str">
            <v>b</v>
          </cell>
        </row>
        <row r="203">
          <cell r="C203" t="str">
            <v>d</v>
          </cell>
        </row>
        <row r="204">
          <cell r="C204" t="str">
            <v>a</v>
          </cell>
        </row>
        <row r="205">
          <cell r="C205" t="str">
            <v>c</v>
          </cell>
        </row>
        <row r="206">
          <cell r="C206" t="str">
            <v>b</v>
          </cell>
        </row>
        <row r="207">
          <cell r="C207" t="str">
            <v>b</v>
          </cell>
        </row>
        <row r="208">
          <cell r="C208" t="str">
            <v>c</v>
          </cell>
        </row>
        <row r="209">
          <cell r="C209" t="str">
            <v>b</v>
          </cell>
        </row>
        <row r="210">
          <cell r="C210" t="str">
            <v>e</v>
          </cell>
        </row>
        <row r="211">
          <cell r="C211" t="str">
            <v>d</v>
          </cell>
        </row>
        <row r="212">
          <cell r="C212" t="str">
            <v>a</v>
          </cell>
        </row>
        <row r="213">
          <cell r="C213" t="str">
            <v>b</v>
          </cell>
        </row>
        <row r="214">
          <cell r="C214" t="str">
            <v>a</v>
          </cell>
        </row>
        <row r="215">
          <cell r="C215" t="str">
            <v>c</v>
          </cell>
        </row>
        <row r="216">
          <cell r="C216" t="str">
            <v>d</v>
          </cell>
        </row>
        <row r="217">
          <cell r="C217" t="str">
            <v>b</v>
          </cell>
        </row>
        <row r="218">
          <cell r="C218" t="str">
            <v>e</v>
          </cell>
        </row>
        <row r="219">
          <cell r="C219" t="str">
            <v>a</v>
          </cell>
        </row>
        <row r="220">
          <cell r="C220" t="str">
            <v>a</v>
          </cell>
        </row>
        <row r="221">
          <cell r="C221" t="str">
            <v>a</v>
          </cell>
        </row>
        <row r="222">
          <cell r="C222" t="str">
            <v>f</v>
          </cell>
        </row>
        <row r="223">
          <cell r="C223" t="str">
            <v>f</v>
          </cell>
        </row>
        <row r="224">
          <cell r="C224" t="str">
            <v>f</v>
          </cell>
        </row>
        <row r="225">
          <cell r="C225" t="str">
            <v>e</v>
          </cell>
        </row>
        <row r="226">
          <cell r="C226" t="str">
            <v>a</v>
          </cell>
        </row>
        <row r="227">
          <cell r="C227" t="str">
            <v>d</v>
          </cell>
        </row>
        <row r="228">
          <cell r="C228" t="str">
            <v>e</v>
          </cell>
        </row>
        <row r="229">
          <cell r="C229" t="str">
            <v>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809Comp"/>
      <sheetName val="Averages-Table"/>
      <sheetName val="Average TTLs - Table"/>
      <sheetName val="TopThirty"/>
      <sheetName val="LocalApprop-List"/>
      <sheetName val="bySystem"/>
      <sheetName val="SystemAverages"/>
    </sheetNames>
    <sheetDataSet>
      <sheetData sheetId="0">
        <row r="2">
          <cell r="D2" t="str">
            <v>MLS</v>
          </cell>
        </row>
        <row r="3">
          <cell r="D3" t="str">
            <v>MLS</v>
          </cell>
        </row>
        <row r="4">
          <cell r="D4" t="str">
            <v>MLS</v>
          </cell>
        </row>
        <row r="5">
          <cell r="D5" t="str">
            <v>YRL</v>
          </cell>
        </row>
        <row r="6">
          <cell r="D6" t="str">
            <v>PRL</v>
          </cell>
        </row>
        <row r="7">
          <cell r="D7" t="str">
            <v>PRL</v>
          </cell>
        </row>
        <row r="8">
          <cell r="D8" t="str">
            <v>PRL</v>
          </cell>
        </row>
        <row r="10">
          <cell r="D10" t="str">
            <v>CARLS</v>
          </cell>
        </row>
        <row r="11">
          <cell r="D11" t="str">
            <v>NLLS</v>
          </cell>
        </row>
        <row r="12">
          <cell r="D12" t="str">
            <v>NLLS</v>
          </cell>
        </row>
        <row r="14">
          <cell r="D14" t="str">
            <v>CARLS</v>
          </cell>
        </row>
        <row r="15">
          <cell r="D15" t="str">
            <v>YRL</v>
          </cell>
        </row>
        <row r="16">
          <cell r="D16" t="str">
            <v>PRL</v>
          </cell>
        </row>
        <row r="17">
          <cell r="D17" t="str">
            <v>SLS</v>
          </cell>
        </row>
        <row r="18">
          <cell r="D18" t="str">
            <v>PRL</v>
          </cell>
        </row>
        <row r="19">
          <cell r="D19" t="str">
            <v>YRL</v>
          </cell>
        </row>
        <row r="20">
          <cell r="D20" t="str">
            <v>PLS</v>
          </cell>
        </row>
        <row r="21">
          <cell r="D21" t="str">
            <v>MLS</v>
          </cell>
        </row>
        <row r="22">
          <cell r="D22" t="str">
            <v>PRL</v>
          </cell>
        </row>
        <row r="23">
          <cell r="D23" t="str">
            <v>PLS</v>
          </cell>
        </row>
        <row r="24">
          <cell r="D24" t="str">
            <v>PLS</v>
          </cell>
        </row>
        <row r="25">
          <cell r="D25" t="str">
            <v>PRL</v>
          </cell>
        </row>
        <row r="27">
          <cell r="D27" t="str">
            <v>PRL</v>
          </cell>
        </row>
        <row r="28">
          <cell r="D28" t="str">
            <v>NLLS</v>
          </cell>
        </row>
        <row r="29">
          <cell r="D29" t="str">
            <v>NLLS</v>
          </cell>
        </row>
        <row r="30">
          <cell r="D30" t="str">
            <v>NLLS</v>
          </cell>
        </row>
        <row r="31">
          <cell r="D31" t="str">
            <v>SLS</v>
          </cell>
        </row>
        <row r="32">
          <cell r="D32" t="str">
            <v>PRL</v>
          </cell>
        </row>
        <row r="33">
          <cell r="D33" t="str">
            <v>NLLS</v>
          </cell>
        </row>
        <row r="34">
          <cell r="D34" t="str">
            <v>YRL</v>
          </cell>
        </row>
        <row r="35">
          <cell r="D35" t="str">
            <v>YRL</v>
          </cell>
        </row>
        <row r="36">
          <cell r="D36" t="str">
            <v>SLS</v>
          </cell>
        </row>
        <row r="37">
          <cell r="D37" t="str">
            <v>NLLS</v>
          </cell>
        </row>
        <row r="39">
          <cell r="D39" t="str">
            <v>YRL</v>
          </cell>
        </row>
        <row r="40">
          <cell r="D40" t="str">
            <v>PRL</v>
          </cell>
        </row>
        <row r="41">
          <cell r="D41" t="str">
            <v>MLS</v>
          </cell>
        </row>
        <row r="42">
          <cell r="D42" t="str">
            <v>MLS</v>
          </cell>
        </row>
        <row r="43">
          <cell r="D43" t="str">
            <v>CARLS</v>
          </cell>
        </row>
        <row r="44">
          <cell r="D44" t="str">
            <v>CARLS</v>
          </cell>
        </row>
        <row r="45">
          <cell r="D45" t="str">
            <v>PRL</v>
          </cell>
        </row>
        <row r="46">
          <cell r="D46" t="str">
            <v>PRL</v>
          </cell>
        </row>
        <row r="47">
          <cell r="D47" t="str">
            <v>PRL</v>
          </cell>
        </row>
        <row r="48">
          <cell r="D48" t="str">
            <v>MLS</v>
          </cell>
        </row>
        <row r="49">
          <cell r="D49" t="str">
            <v>CARLS</v>
          </cell>
        </row>
        <row r="51">
          <cell r="D51" t="str">
            <v>MLS</v>
          </cell>
        </row>
        <row r="52">
          <cell r="D52" t="str">
            <v>CARLS</v>
          </cell>
        </row>
        <row r="53">
          <cell r="D53" t="str">
            <v>PRL</v>
          </cell>
        </row>
        <row r="54">
          <cell r="D54" t="str">
            <v>CARLS</v>
          </cell>
        </row>
        <row r="55">
          <cell r="D55" t="str">
            <v>MLS</v>
          </cell>
        </row>
        <row r="56">
          <cell r="D56" t="str">
            <v>NLLS</v>
          </cell>
        </row>
        <row r="57">
          <cell r="D57" t="str">
            <v>MLS</v>
          </cell>
        </row>
        <row r="58">
          <cell r="D58" t="str">
            <v>PRL</v>
          </cell>
        </row>
        <row r="59">
          <cell r="D59" t="str">
            <v>CARLS</v>
          </cell>
        </row>
        <row r="60">
          <cell r="D60" t="str">
            <v>PRL</v>
          </cell>
        </row>
        <row r="62">
          <cell r="D62" t="str">
            <v>CARLS</v>
          </cell>
        </row>
        <row r="63">
          <cell r="D63" t="str">
            <v>PRL</v>
          </cell>
        </row>
        <row r="64">
          <cell r="D64" t="str">
            <v>PRL</v>
          </cell>
        </row>
        <row r="65">
          <cell r="D65" t="str">
            <v>PRL</v>
          </cell>
        </row>
        <row r="66">
          <cell r="D66" t="str">
            <v>MLS</v>
          </cell>
        </row>
        <row r="67">
          <cell r="D67" t="str">
            <v>YRL</v>
          </cell>
        </row>
        <row r="68">
          <cell r="D68" t="str">
            <v>PRL</v>
          </cell>
        </row>
        <row r="69">
          <cell r="D69" t="str">
            <v>PRL</v>
          </cell>
        </row>
        <row r="70">
          <cell r="D70" t="str">
            <v>YRL</v>
          </cell>
        </row>
        <row r="71">
          <cell r="D71" t="str">
            <v>MLS</v>
          </cell>
        </row>
        <row r="73">
          <cell r="D73" t="str">
            <v>PRL</v>
          </cell>
        </row>
        <row r="74">
          <cell r="D74" t="str">
            <v>PRL</v>
          </cell>
        </row>
        <row r="75">
          <cell r="D75" t="str">
            <v>NLLS</v>
          </cell>
        </row>
        <row r="77">
          <cell r="D77" t="str">
            <v>YRL</v>
          </cell>
        </row>
        <row r="78">
          <cell r="D78" t="str">
            <v>NLLS</v>
          </cell>
        </row>
        <row r="79">
          <cell r="D79" t="str">
            <v>PRL</v>
          </cell>
        </row>
        <row r="80">
          <cell r="D80" t="str">
            <v>MLS</v>
          </cell>
        </row>
        <row r="81">
          <cell r="D81" t="str">
            <v>PLS</v>
          </cell>
        </row>
        <row r="82">
          <cell r="D82" t="str">
            <v>PLS</v>
          </cell>
        </row>
        <row r="83">
          <cell r="D83" t="str">
            <v>SLS</v>
          </cell>
        </row>
        <row r="84">
          <cell r="D84" t="str">
            <v>PRL</v>
          </cell>
        </row>
        <row r="85">
          <cell r="D85" t="str">
            <v>CARLS</v>
          </cell>
        </row>
        <row r="87">
          <cell r="D87" t="str">
            <v>PLS</v>
          </cell>
        </row>
        <row r="88">
          <cell r="D88" t="str">
            <v>PRL</v>
          </cell>
        </row>
        <row r="89">
          <cell r="D89" t="str">
            <v>NLLS</v>
          </cell>
        </row>
        <row r="90">
          <cell r="D90" t="str">
            <v>CARLS</v>
          </cell>
        </row>
        <row r="91">
          <cell r="D91" t="str">
            <v>YRL</v>
          </cell>
        </row>
        <row r="92">
          <cell r="D92" t="str">
            <v>PLS</v>
          </cell>
        </row>
        <row r="93">
          <cell r="D93" t="str">
            <v>PLS</v>
          </cell>
        </row>
        <row r="94">
          <cell r="D94" t="str">
            <v>CARLS</v>
          </cell>
        </row>
        <row r="95">
          <cell r="D95" t="str">
            <v>PLS</v>
          </cell>
        </row>
        <row r="96">
          <cell r="D96" t="str">
            <v>MLS</v>
          </cell>
        </row>
        <row r="97">
          <cell r="D97" t="str">
            <v>PRL</v>
          </cell>
        </row>
        <row r="98">
          <cell r="D98" t="str">
            <v>PRL</v>
          </cell>
        </row>
        <row r="99">
          <cell r="D99" t="str">
            <v>PRL</v>
          </cell>
        </row>
        <row r="100">
          <cell r="D100" t="str">
            <v>PLS</v>
          </cell>
        </row>
        <row r="101">
          <cell r="D101" t="str">
            <v>PLS</v>
          </cell>
        </row>
        <row r="102">
          <cell r="D102" t="str">
            <v>MLS</v>
          </cell>
        </row>
        <row r="103">
          <cell r="D103" t="str">
            <v>PLS</v>
          </cell>
        </row>
        <row r="104">
          <cell r="D104" t="str">
            <v>YRL</v>
          </cell>
        </row>
        <row r="105">
          <cell r="D105" t="str">
            <v>NLLS</v>
          </cell>
        </row>
        <row r="106">
          <cell r="D106" t="str">
            <v>PRL</v>
          </cell>
        </row>
        <row r="107">
          <cell r="D107" t="str">
            <v>MLS</v>
          </cell>
        </row>
        <row r="108">
          <cell r="D108" t="str">
            <v>PLS</v>
          </cell>
        </row>
        <row r="109">
          <cell r="D109" t="str">
            <v>PRL</v>
          </cell>
        </row>
        <row r="110">
          <cell r="D110" t="str">
            <v>NLLS</v>
          </cell>
        </row>
        <row r="111">
          <cell r="D111" t="str">
            <v>MLS</v>
          </cell>
        </row>
        <row r="112">
          <cell r="D112" t="str">
            <v>YRL</v>
          </cell>
        </row>
        <row r="113">
          <cell r="D113" t="str">
            <v>PRL</v>
          </cell>
        </row>
        <row r="114">
          <cell r="D114" t="str">
            <v>PLS</v>
          </cell>
        </row>
        <row r="116">
          <cell r="D116" t="str">
            <v>NLLS</v>
          </cell>
        </row>
        <row r="117">
          <cell r="D117" t="str">
            <v>YRL</v>
          </cell>
        </row>
        <row r="118">
          <cell r="D118" t="str">
            <v>PRL</v>
          </cell>
        </row>
        <row r="121">
          <cell r="D121" t="str">
            <v>YRL</v>
          </cell>
        </row>
        <row r="122">
          <cell r="D122" t="str">
            <v>YRL</v>
          </cell>
        </row>
        <row r="123">
          <cell r="D123" t="str">
            <v>CARLS</v>
          </cell>
        </row>
        <row r="124">
          <cell r="D124" t="str">
            <v>MLS</v>
          </cell>
        </row>
        <row r="126">
          <cell r="D126" t="str">
            <v>CARLS</v>
          </cell>
        </row>
        <row r="127">
          <cell r="D127" t="str">
            <v>MLS</v>
          </cell>
        </row>
        <row r="128">
          <cell r="D128" t="str">
            <v>PRL</v>
          </cell>
        </row>
        <row r="130">
          <cell r="D130" t="str">
            <v>CARLS</v>
          </cell>
        </row>
        <row r="131">
          <cell r="D131" t="str">
            <v>PLS</v>
          </cell>
        </row>
        <row r="132">
          <cell r="D132" t="str">
            <v>NLLS</v>
          </cell>
        </row>
        <row r="133">
          <cell r="D133" t="str">
            <v>NLLS</v>
          </cell>
        </row>
        <row r="134">
          <cell r="D134" t="str">
            <v>YRL</v>
          </cell>
        </row>
        <row r="135">
          <cell r="D135" t="str">
            <v>PLS</v>
          </cell>
        </row>
        <row r="136">
          <cell r="D136" t="str">
            <v>SLS</v>
          </cell>
        </row>
        <row r="137">
          <cell r="D137" t="str">
            <v>CARLS</v>
          </cell>
        </row>
        <row r="138">
          <cell r="D138" t="str">
            <v>YRL</v>
          </cell>
        </row>
        <row r="139">
          <cell r="D139" t="str">
            <v>CARLS</v>
          </cell>
        </row>
        <row r="140">
          <cell r="D140" t="str">
            <v>NLLS</v>
          </cell>
        </row>
        <row r="141">
          <cell r="D141" t="str">
            <v>MLS</v>
          </cell>
        </row>
        <row r="142">
          <cell r="D142" t="str">
            <v>NLLS</v>
          </cell>
        </row>
        <row r="143">
          <cell r="D143" t="str">
            <v>PLS</v>
          </cell>
        </row>
        <row r="144">
          <cell r="D144" t="str">
            <v>CARLS</v>
          </cell>
        </row>
        <row r="145">
          <cell r="D145" t="str">
            <v>YRL</v>
          </cell>
        </row>
        <row r="146">
          <cell r="D146" t="str">
            <v>SLS</v>
          </cell>
        </row>
        <row r="147">
          <cell r="D147" t="str">
            <v>MLS</v>
          </cell>
        </row>
        <row r="148">
          <cell r="D148" t="str">
            <v>PRL</v>
          </cell>
        </row>
        <row r="149">
          <cell r="D149" t="str">
            <v>YRL</v>
          </cell>
        </row>
        <row r="150">
          <cell r="D150" t="str">
            <v>PLS</v>
          </cell>
        </row>
        <row r="151">
          <cell r="D151" t="str">
            <v>MLS</v>
          </cell>
        </row>
        <row r="152">
          <cell r="D152" t="str">
            <v>NLLS</v>
          </cell>
        </row>
        <row r="153">
          <cell r="D153" t="str">
            <v>YRL</v>
          </cell>
        </row>
        <row r="154">
          <cell r="D154" t="str">
            <v>PLS</v>
          </cell>
        </row>
        <row r="155">
          <cell r="D155" t="str">
            <v>PLS</v>
          </cell>
        </row>
        <row r="156">
          <cell r="D156" t="str">
            <v>PRL</v>
          </cell>
        </row>
        <row r="157">
          <cell r="D157" t="str">
            <v>CARLS</v>
          </cell>
        </row>
        <row r="158">
          <cell r="D158" t="str">
            <v>CARLS</v>
          </cell>
        </row>
        <row r="159">
          <cell r="D159" t="str">
            <v>PRL</v>
          </cell>
        </row>
        <row r="160">
          <cell r="D160" t="str">
            <v>PRL</v>
          </cell>
        </row>
        <row r="161">
          <cell r="D161" t="str">
            <v>PRL</v>
          </cell>
        </row>
        <row r="162">
          <cell r="D162" t="str">
            <v>PLS</v>
          </cell>
        </row>
        <row r="163">
          <cell r="D163" t="str">
            <v>CARLS</v>
          </cell>
        </row>
        <row r="165">
          <cell r="D165" t="str">
            <v>SLS</v>
          </cell>
        </row>
        <row r="166">
          <cell r="D166" t="str">
            <v>NLLS</v>
          </cell>
        </row>
        <row r="167">
          <cell r="D167" t="str">
            <v>PRL</v>
          </cell>
        </row>
        <row r="168">
          <cell r="D168" t="str">
            <v>PRL</v>
          </cell>
        </row>
        <row r="169">
          <cell r="D169" t="str">
            <v>MLS</v>
          </cell>
        </row>
        <row r="170">
          <cell r="D170" t="str">
            <v>SLS</v>
          </cell>
        </row>
        <row r="172">
          <cell r="D172" t="str">
            <v>NLLS</v>
          </cell>
        </row>
        <row r="173">
          <cell r="D173" t="str">
            <v>YRL</v>
          </cell>
        </row>
        <row r="174">
          <cell r="D174" t="str">
            <v>PRL</v>
          </cell>
        </row>
        <row r="175">
          <cell r="D175" t="str">
            <v>PLS</v>
          </cell>
        </row>
        <row r="176">
          <cell r="D176" t="str">
            <v>MLS</v>
          </cell>
        </row>
        <row r="177">
          <cell r="D177" t="str">
            <v>PLS</v>
          </cell>
        </row>
        <row r="178">
          <cell r="D178" t="str">
            <v>NLLS</v>
          </cell>
        </row>
        <row r="179">
          <cell r="D179" t="str">
            <v>PLS</v>
          </cell>
        </row>
        <row r="180">
          <cell r="D180" t="str">
            <v>YRL</v>
          </cell>
        </row>
        <row r="182">
          <cell r="D182" t="str">
            <v>NLLS</v>
          </cell>
        </row>
        <row r="183">
          <cell r="D183" t="str">
            <v>NLLS</v>
          </cell>
        </row>
        <row r="184">
          <cell r="D184" t="str">
            <v>MLS</v>
          </cell>
        </row>
        <row r="185">
          <cell r="D185" t="str">
            <v>CARLS</v>
          </cell>
        </row>
        <row r="186">
          <cell r="D186" t="str">
            <v>PRL</v>
          </cell>
        </row>
        <row r="187">
          <cell r="D187" t="str">
            <v>CARLS</v>
          </cell>
        </row>
        <row r="188">
          <cell r="D188" t="str">
            <v>YRL</v>
          </cell>
        </row>
        <row r="190">
          <cell r="D190" t="str">
            <v>MLS</v>
          </cell>
        </row>
        <row r="191">
          <cell r="D191" t="str">
            <v>PRL</v>
          </cell>
        </row>
        <row r="192">
          <cell r="D192" t="str">
            <v>YRL</v>
          </cell>
        </row>
        <row r="193">
          <cell r="D193" t="str">
            <v>PRL</v>
          </cell>
        </row>
        <row r="194">
          <cell r="D194" t="str">
            <v>CARLS</v>
          </cell>
        </row>
        <row r="195">
          <cell r="D195" t="str">
            <v>CARLS</v>
          </cell>
        </row>
        <row r="196">
          <cell r="D196" t="str">
            <v>NLLS</v>
          </cell>
        </row>
        <row r="197">
          <cell r="D197" t="str">
            <v>NLLS</v>
          </cell>
        </row>
        <row r="198">
          <cell r="D198" t="str">
            <v>YRL</v>
          </cell>
        </row>
        <row r="199">
          <cell r="D199" t="str">
            <v>MLS</v>
          </cell>
        </row>
        <row r="200">
          <cell r="D200" t="str">
            <v>SLS</v>
          </cell>
        </row>
        <row r="201">
          <cell r="D201" t="str">
            <v>NLLS</v>
          </cell>
        </row>
        <row r="202">
          <cell r="D202" t="str">
            <v>MLS</v>
          </cell>
        </row>
        <row r="203">
          <cell r="D203" t="str">
            <v>NLLS</v>
          </cell>
        </row>
        <row r="204">
          <cell r="D204" t="str">
            <v>PLS</v>
          </cell>
        </row>
        <row r="205">
          <cell r="D205" t="str">
            <v>CARLS</v>
          </cell>
        </row>
        <row r="206">
          <cell r="D206" t="str">
            <v>NLLS</v>
          </cell>
        </row>
        <row r="207">
          <cell r="D207" t="str">
            <v>NLLS</v>
          </cell>
        </row>
        <row r="209">
          <cell r="D209" t="str">
            <v>NLLS</v>
          </cell>
        </row>
        <row r="210">
          <cell r="D210" t="str">
            <v>NLLS</v>
          </cell>
        </row>
        <row r="211">
          <cell r="D211" t="str">
            <v>CARLS</v>
          </cell>
        </row>
        <row r="212">
          <cell r="D212" t="str">
            <v>CARLS</v>
          </cell>
        </row>
        <row r="213">
          <cell r="D213" t="str">
            <v>YRL</v>
          </cell>
        </row>
        <row r="214">
          <cell r="D214" t="str">
            <v>NLLS</v>
          </cell>
        </row>
        <row r="215">
          <cell r="D215" t="str">
            <v>YRL</v>
          </cell>
        </row>
        <row r="216">
          <cell r="D216" t="str">
            <v>CARLS</v>
          </cell>
        </row>
        <row r="217">
          <cell r="D217" t="str">
            <v>NLLS</v>
          </cell>
        </row>
        <row r="218">
          <cell r="D218" t="str">
            <v>PLS</v>
          </cell>
        </row>
        <row r="219">
          <cell r="D219" t="str">
            <v>YRL</v>
          </cell>
        </row>
        <row r="220">
          <cell r="D220" t="str">
            <v>YRL</v>
          </cell>
        </row>
        <row r="221">
          <cell r="D221" t="str">
            <v>YRL</v>
          </cell>
        </row>
        <row r="222">
          <cell r="D222" t="str">
            <v>YRL</v>
          </cell>
        </row>
        <row r="225">
          <cell r="D225" t="str">
            <v>YRL</v>
          </cell>
        </row>
        <row r="226">
          <cell r="D226" t="str">
            <v>YRL</v>
          </cell>
        </row>
        <row r="227">
          <cell r="D227" t="str">
            <v>MLS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- Cash"/>
      <sheetName val="Receipts - Revenues"/>
      <sheetName val="Disbursements - Staff"/>
      <sheetName val="Disbursements - Lib. Resources"/>
      <sheetName val="Disbursements - Administration"/>
      <sheetName val="Disbursemts - Maint., Transfers"/>
      <sheetName val="Disbursements - Other"/>
      <sheetName val="Cash balance"/>
      <sheetName val="SUMMARY"/>
      <sheetName val="Direct Payments"/>
      <sheetName val="Chart1"/>
      <sheetName val="PerCapita-Averages"/>
      <sheetName val="Sheet1"/>
      <sheetName val="TTL Support"/>
      <sheetName val="Sheet3"/>
      <sheetName val="Library support stars"/>
      <sheetName val="Sheet2"/>
    </sheetNames>
    <sheetDataSet>
      <sheetData sheetId="13">
        <row r="3">
          <cell r="I3">
            <v>7.37890625</v>
          </cell>
        </row>
        <row r="4">
          <cell r="I4">
            <v>3.0864197530864197</v>
          </cell>
        </row>
        <row r="5">
          <cell r="I5">
            <v>15.71014293094541</v>
          </cell>
        </row>
        <row r="6">
          <cell r="I6">
            <v>16.118372703412074</v>
          </cell>
        </row>
        <row r="7">
          <cell r="I7">
            <v>12.003030303030304</v>
          </cell>
        </row>
        <row r="8">
          <cell r="I8">
            <v>2</v>
          </cell>
        </row>
        <row r="9">
          <cell r="I9">
            <v>0</v>
          </cell>
        </row>
        <row r="10">
          <cell r="I10">
            <v>3.0927835051546393</v>
          </cell>
        </row>
        <row r="11">
          <cell r="I11">
            <v>2.0526315789473686</v>
          </cell>
        </row>
        <row r="12">
          <cell r="I12">
            <v>11.360000000000001</v>
          </cell>
        </row>
        <row r="13">
          <cell r="I13">
            <v>9.15290519877676</v>
          </cell>
        </row>
        <row r="14">
          <cell r="I14">
            <v>47.1253591954023</v>
          </cell>
        </row>
        <row r="15">
          <cell r="I15">
            <v>9.214981751824817</v>
          </cell>
        </row>
        <row r="16">
          <cell r="I16">
            <v>8.249974952409579</v>
          </cell>
        </row>
        <row r="17">
          <cell r="I17">
            <v>5</v>
          </cell>
        </row>
        <row r="18">
          <cell r="I18">
            <v>6.376666666666667</v>
          </cell>
        </row>
        <row r="19">
          <cell r="I19">
            <v>5.171270718232044</v>
          </cell>
        </row>
        <row r="20">
          <cell r="I20">
            <v>43.71109373254385</v>
          </cell>
        </row>
        <row r="21">
          <cell r="I21">
            <v>12.408088235294118</v>
          </cell>
        </row>
        <row r="22">
          <cell r="I22">
            <v>16.981678743961353</v>
          </cell>
        </row>
        <row r="23">
          <cell r="I23">
            <v>20.325923217550276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5.850735294117647</v>
          </cell>
        </row>
        <row r="27">
          <cell r="I27">
            <v>4.584470802919708</v>
          </cell>
        </row>
        <row r="28">
          <cell r="I28">
            <v>21.485949098621422</v>
          </cell>
        </row>
        <row r="29">
          <cell r="I29">
            <v>51.049145749841806</v>
          </cell>
        </row>
        <row r="30">
          <cell r="I30">
            <v>0</v>
          </cell>
        </row>
        <row r="31">
          <cell r="I31">
            <v>14.261702849389417</v>
          </cell>
        </row>
        <row r="32">
          <cell r="I32">
            <v>11</v>
          </cell>
        </row>
        <row r="33">
          <cell r="I33">
            <v>23.74981220657277</v>
          </cell>
        </row>
        <row r="34">
          <cell r="I34">
            <v>4.4446848381601365</v>
          </cell>
        </row>
        <row r="35">
          <cell r="I35">
            <v>8.08578143360752</v>
          </cell>
        </row>
        <row r="36">
          <cell r="I36">
            <v>20.453372008701958</v>
          </cell>
        </row>
        <row r="37">
          <cell r="I37">
            <v>0</v>
          </cell>
        </row>
        <row r="38">
          <cell r="I38">
            <v>11.876335746294382</v>
          </cell>
        </row>
        <row r="39">
          <cell r="I39">
            <v>9.900166389351082</v>
          </cell>
        </row>
        <row r="40">
          <cell r="I40">
            <v>30.151204072763644</v>
          </cell>
        </row>
        <row r="41">
          <cell r="I41">
            <v>15.48293172690763</v>
          </cell>
        </row>
        <row r="42">
          <cell r="I42">
            <v>0</v>
          </cell>
        </row>
        <row r="43">
          <cell r="I43">
            <v>26.65531511337184</v>
          </cell>
        </row>
        <row r="44">
          <cell r="I44">
            <v>0</v>
          </cell>
        </row>
        <row r="45">
          <cell r="I45">
            <v>35.296402877697844</v>
          </cell>
        </row>
        <row r="46">
          <cell r="I46">
            <v>12.782054263565891</v>
          </cell>
        </row>
        <row r="47">
          <cell r="I47">
            <v>12.320143884892087</v>
          </cell>
        </row>
        <row r="48">
          <cell r="I48">
            <v>0</v>
          </cell>
        </row>
        <row r="49">
          <cell r="I49">
            <v>5.347593582887701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2.7195767195767195</v>
          </cell>
        </row>
        <row r="53">
          <cell r="I53">
            <v>6.750870161375382</v>
          </cell>
        </row>
        <row r="54">
          <cell r="I54">
            <v>36.73364991717283</v>
          </cell>
        </row>
        <row r="55">
          <cell r="I55">
            <v>5.0761421319796955</v>
          </cell>
        </row>
        <row r="56">
          <cell r="I56">
            <v>23.084551114023593</v>
          </cell>
        </row>
        <row r="57">
          <cell r="I57">
            <v>0</v>
          </cell>
        </row>
        <row r="58">
          <cell r="I58">
            <v>20.88210435532557</v>
          </cell>
        </row>
        <row r="59">
          <cell r="I59">
            <v>3.85</v>
          </cell>
        </row>
        <row r="60">
          <cell r="I60">
            <v>0</v>
          </cell>
        </row>
        <row r="61">
          <cell r="I61">
            <v>2.1970329670329667</v>
          </cell>
        </row>
        <row r="62">
          <cell r="I62">
            <v>11.843373493975903</v>
          </cell>
        </row>
        <row r="63">
          <cell r="I63">
            <v>19.208605455243948</v>
          </cell>
        </row>
        <row r="64">
          <cell r="I64">
            <v>13.467422548706484</v>
          </cell>
        </row>
        <row r="65">
          <cell r="I65">
            <v>5.7874634146341455</v>
          </cell>
        </row>
        <row r="66">
          <cell r="I66">
            <v>13.5902053915276</v>
          </cell>
        </row>
        <row r="67">
          <cell r="I67">
            <v>0</v>
          </cell>
        </row>
        <row r="68">
          <cell r="I68">
            <v>2</v>
          </cell>
        </row>
        <row r="69">
          <cell r="I69">
            <v>47.747747747747745</v>
          </cell>
        </row>
        <row r="70">
          <cell r="I70">
            <v>14.09739034742965</v>
          </cell>
        </row>
        <row r="71">
          <cell r="I71">
            <v>32.8510528992879</v>
          </cell>
        </row>
        <row r="72">
          <cell r="I72">
            <v>22.125652173913043</v>
          </cell>
        </row>
        <row r="73">
          <cell r="I73">
            <v>16.671378628970967</v>
          </cell>
        </row>
        <row r="74">
          <cell r="I74">
            <v>38.27141939627489</v>
          </cell>
        </row>
        <row r="75">
          <cell r="I75">
            <v>2.9312200956937797</v>
          </cell>
        </row>
        <row r="76">
          <cell r="I76">
            <v>16.683022571148186</v>
          </cell>
        </row>
        <row r="77">
          <cell r="I77">
            <v>3.3333333333333335</v>
          </cell>
        </row>
        <row r="78">
          <cell r="I78">
            <v>9.925558312655086</v>
          </cell>
        </row>
        <row r="79">
          <cell r="I79">
            <v>36.38055365662957</v>
          </cell>
        </row>
        <row r="80">
          <cell r="I80">
            <v>16.736401673640167</v>
          </cell>
        </row>
        <row r="81">
          <cell r="I81">
            <v>32.60563888888889</v>
          </cell>
        </row>
        <row r="82">
          <cell r="I82">
            <v>29.24199288256228</v>
          </cell>
        </row>
        <row r="83">
          <cell r="I83">
            <v>14.419473684210526</v>
          </cell>
        </row>
        <row r="84">
          <cell r="I84">
            <v>15.548426150121065</v>
          </cell>
        </row>
        <row r="85">
          <cell r="I85">
            <v>15.620378719567178</v>
          </cell>
        </row>
        <row r="86">
          <cell r="I86">
            <v>3.928436911487759</v>
          </cell>
        </row>
        <row r="87">
          <cell r="I87">
            <v>23.525422943221322</v>
          </cell>
        </row>
        <row r="88">
          <cell r="I88">
            <v>0</v>
          </cell>
        </row>
        <row r="89">
          <cell r="I89">
            <v>23.568266939053455</v>
          </cell>
        </row>
        <row r="90">
          <cell r="I90">
            <v>23.751390671801456</v>
          </cell>
        </row>
        <row r="91">
          <cell r="I91">
            <v>10.77639751552795</v>
          </cell>
        </row>
        <row r="92">
          <cell r="I92">
            <v>9.5007326007326</v>
          </cell>
        </row>
        <row r="93">
          <cell r="I93">
            <v>63.49786821705427</v>
          </cell>
        </row>
        <row r="94">
          <cell r="I94">
            <v>17.479623824451412</v>
          </cell>
        </row>
        <row r="95">
          <cell r="I95">
            <v>16.94998991732204</v>
          </cell>
        </row>
        <row r="96">
          <cell r="I96">
            <v>14.834899105008617</v>
          </cell>
        </row>
        <row r="97">
          <cell r="I97">
            <v>9.678571428571429</v>
          </cell>
        </row>
        <row r="98">
          <cell r="I98">
            <v>17.636139630390144</v>
          </cell>
        </row>
        <row r="99">
          <cell r="I99">
            <v>23.996651038178165</v>
          </cell>
        </row>
        <row r="100">
          <cell r="I100">
            <v>3.9053876478318004</v>
          </cell>
        </row>
        <row r="101">
          <cell r="I101">
            <v>12.303065326633165</v>
          </cell>
        </row>
        <row r="102">
          <cell r="I102">
            <v>12.439016393442623</v>
          </cell>
        </row>
        <row r="103">
          <cell r="I103">
            <v>34.14250454663549</v>
          </cell>
        </row>
        <row r="104">
          <cell r="I104">
            <v>30.124822695035462</v>
          </cell>
        </row>
        <row r="105">
          <cell r="I105">
            <v>25.97395400126024</v>
          </cell>
        </row>
        <row r="106">
          <cell r="I106">
            <v>0</v>
          </cell>
        </row>
        <row r="107">
          <cell r="I107">
            <v>37.75811239635582</v>
          </cell>
        </row>
        <row r="108">
          <cell r="I108">
            <v>16.316122994652407</v>
          </cell>
        </row>
        <row r="109">
          <cell r="I109">
            <v>14.284468085106385</v>
          </cell>
        </row>
        <row r="110">
          <cell r="I110">
            <v>2.7624309392265194</v>
          </cell>
        </row>
        <row r="111">
          <cell r="I111">
            <v>17.679500640204864</v>
          </cell>
        </row>
        <row r="112">
          <cell r="I112">
            <v>5.209868244151654</v>
          </cell>
        </row>
        <row r="113">
          <cell r="I113">
            <v>2</v>
          </cell>
        </row>
        <row r="114">
          <cell r="I114">
            <v>8.67884963768116</v>
          </cell>
        </row>
        <row r="115">
          <cell r="I115">
            <v>31.243377126857634</v>
          </cell>
        </row>
        <row r="116">
          <cell r="I116">
            <v>0</v>
          </cell>
        </row>
        <row r="117">
          <cell r="I117">
            <v>3.588744588744589</v>
          </cell>
        </row>
        <row r="118">
          <cell r="I118">
            <v>3.141289437585734</v>
          </cell>
        </row>
        <row r="119">
          <cell r="I119">
            <v>19.648384301101895</v>
          </cell>
        </row>
        <row r="120">
          <cell r="I120">
            <v>4.29</v>
          </cell>
        </row>
        <row r="121">
          <cell r="I121">
            <v>0</v>
          </cell>
        </row>
        <row r="122">
          <cell r="I122">
            <v>2.730496453900709</v>
          </cell>
        </row>
        <row r="123">
          <cell r="I123">
            <v>31.88725585412668</v>
          </cell>
        </row>
        <row r="124">
          <cell r="I124">
            <v>20.371091257179323</v>
          </cell>
        </row>
        <row r="125">
          <cell r="I125">
            <v>35.60411876056052</v>
          </cell>
        </row>
        <row r="126">
          <cell r="I126">
            <v>3.8828967642526964</v>
          </cell>
        </row>
        <row r="127">
          <cell r="I127">
            <v>35.121521275908826</v>
          </cell>
        </row>
        <row r="128">
          <cell r="I128">
            <v>10.625730994152047</v>
          </cell>
        </row>
        <row r="129">
          <cell r="I129">
            <v>11.791530944625407</v>
          </cell>
        </row>
        <row r="130">
          <cell r="I130">
            <v>20.228903508771932</v>
          </cell>
        </row>
        <row r="131">
          <cell r="I131">
            <v>14.998967688654899</v>
          </cell>
        </row>
        <row r="132">
          <cell r="I132">
            <v>10.646763672854993</v>
          </cell>
        </row>
        <row r="133">
          <cell r="I133">
            <v>24.54601701469451</v>
          </cell>
        </row>
        <row r="134">
          <cell r="I134">
            <v>8.961509695290859</v>
          </cell>
        </row>
        <row r="135">
          <cell r="I135">
            <v>0</v>
          </cell>
        </row>
        <row r="136">
          <cell r="I136">
            <v>10.907006369426751</v>
          </cell>
        </row>
        <row r="137">
          <cell r="I137">
            <v>26.27363184079602</v>
          </cell>
        </row>
        <row r="138">
          <cell r="I138">
            <v>25.739990722238083</v>
          </cell>
        </row>
        <row r="139">
          <cell r="I139">
            <v>7.963594994311718</v>
          </cell>
        </row>
        <row r="140">
          <cell r="I140">
            <v>0</v>
          </cell>
        </row>
        <row r="141">
          <cell r="I141">
            <v>3.5739130434782607</v>
          </cell>
        </row>
        <row r="142">
          <cell r="I142">
            <v>11.039296636085627</v>
          </cell>
        </row>
        <row r="143">
          <cell r="I143">
            <v>0</v>
          </cell>
        </row>
        <row r="144">
          <cell r="I144">
            <v>11.92434965034965</v>
          </cell>
        </row>
        <row r="145">
          <cell r="I145">
            <v>9.5</v>
          </cell>
        </row>
        <row r="146">
          <cell r="I146">
            <v>35.295116784356324</v>
          </cell>
        </row>
        <row r="147">
          <cell r="I147">
            <v>0</v>
          </cell>
        </row>
        <row r="148">
          <cell r="I148">
            <v>11.988999579655317</v>
          </cell>
        </row>
        <row r="149">
          <cell r="I149">
            <v>36.77006172839506</v>
          </cell>
        </row>
        <row r="150">
          <cell r="I150">
            <v>19.75523347754737</v>
          </cell>
        </row>
        <row r="151">
          <cell r="I151">
            <v>9.0988416988417</v>
          </cell>
        </row>
        <row r="152">
          <cell r="I152">
            <v>0</v>
          </cell>
        </row>
        <row r="153">
          <cell r="I153">
            <v>5.145586897179254</v>
          </cell>
        </row>
        <row r="154">
          <cell r="I154">
            <v>3.6926315789473683</v>
          </cell>
        </row>
        <row r="155">
          <cell r="I155">
            <v>4.290003032447185</v>
          </cell>
        </row>
        <row r="156">
          <cell r="I156">
            <v>5.779999999999999</v>
          </cell>
        </row>
        <row r="157">
          <cell r="I157">
            <v>13.621794871794872</v>
          </cell>
        </row>
        <row r="158">
          <cell r="I158">
            <v>18.361714285714285</v>
          </cell>
        </row>
        <row r="159">
          <cell r="I159">
            <v>9.55026455026455</v>
          </cell>
        </row>
        <row r="160">
          <cell r="I160">
            <v>0</v>
          </cell>
        </row>
        <row r="161">
          <cell r="I161">
            <v>7.424960505529226</v>
          </cell>
        </row>
        <row r="162">
          <cell r="I162">
            <v>6.07795957651588</v>
          </cell>
        </row>
        <row r="163">
          <cell r="I163">
            <v>9.563582542694498</v>
          </cell>
        </row>
        <row r="164">
          <cell r="I164">
            <v>19.641652613827993</v>
          </cell>
        </row>
        <row r="165">
          <cell r="I165">
            <v>30.847853125</v>
          </cell>
        </row>
        <row r="166">
          <cell r="I166">
            <v>21.661218980125586</v>
          </cell>
        </row>
        <row r="167">
          <cell r="I167">
            <v>21.7291857273559</v>
          </cell>
        </row>
        <row r="168">
          <cell r="I168">
            <v>13.812154696132596</v>
          </cell>
        </row>
        <row r="169">
          <cell r="I169">
            <v>13.050918875012691</v>
          </cell>
        </row>
        <row r="170">
          <cell r="I170">
            <v>25.82175925925926</v>
          </cell>
        </row>
        <row r="171">
          <cell r="I171">
            <v>20.731353987378085</v>
          </cell>
        </row>
        <row r="172">
          <cell r="I172">
            <v>2.6</v>
          </cell>
        </row>
        <row r="173">
          <cell r="I173">
            <v>0</v>
          </cell>
        </row>
        <row r="174">
          <cell r="I174">
            <v>7.389162561576355</v>
          </cell>
        </row>
        <row r="175">
          <cell r="I175">
            <v>20.023180778032035</v>
          </cell>
        </row>
        <row r="176">
          <cell r="I176">
            <v>4.29</v>
          </cell>
        </row>
        <row r="178">
          <cell r="I178">
            <v>67.4014598540146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17.49332627118644</v>
          </cell>
        </row>
        <row r="182">
          <cell r="I182">
            <v>10.880316518298715</v>
          </cell>
        </row>
        <row r="183">
          <cell r="I183">
            <v>7.990909090909091</v>
          </cell>
        </row>
        <row r="184">
          <cell r="I184">
            <v>20.6079869600652</v>
          </cell>
        </row>
        <row r="185">
          <cell r="I185">
            <v>35.86751909074765</v>
          </cell>
        </row>
        <row r="186">
          <cell r="I186">
            <v>18.45866835147745</v>
          </cell>
        </row>
        <row r="187">
          <cell r="I187">
            <v>6.199171684296176</v>
          </cell>
        </row>
        <row r="188">
          <cell r="I188">
            <v>12.342082262210797</v>
          </cell>
        </row>
        <row r="189">
          <cell r="I189">
            <v>3.4461538461538463</v>
          </cell>
        </row>
        <row r="190">
          <cell r="I190">
            <v>13.059701492537313</v>
          </cell>
        </row>
        <row r="191">
          <cell r="I191">
            <v>7.98175598631699</v>
          </cell>
        </row>
        <row r="192">
          <cell r="I192">
            <v>35.72858308042488</v>
          </cell>
        </row>
        <row r="193">
          <cell r="I193">
            <v>40.34681922424968</v>
          </cell>
        </row>
        <row r="194">
          <cell r="I194">
            <v>12.666118421052632</v>
          </cell>
        </row>
        <row r="195">
          <cell r="I195">
            <v>13.848698720776357</v>
          </cell>
        </row>
        <row r="196">
          <cell r="I196">
            <v>28.98173768677366</v>
          </cell>
        </row>
        <row r="197">
          <cell r="I197">
            <v>34.462841015992474</v>
          </cell>
        </row>
        <row r="198">
          <cell r="I198">
            <v>12.602007560943814</v>
          </cell>
        </row>
        <row r="199">
          <cell r="I199">
            <v>0</v>
          </cell>
        </row>
        <row r="200">
          <cell r="I200">
            <v>35.30516736401673</v>
          </cell>
        </row>
        <row r="201">
          <cell r="I201">
            <v>10.533653846153847</v>
          </cell>
        </row>
        <row r="202">
          <cell r="I202">
            <v>8.272841051314142</v>
          </cell>
        </row>
        <row r="203">
          <cell r="I203">
            <v>27.209060213843557</v>
          </cell>
        </row>
        <row r="204">
          <cell r="I204">
            <v>2.5</v>
          </cell>
        </row>
        <row r="205">
          <cell r="I205">
            <v>37.90924092409241</v>
          </cell>
        </row>
        <row r="206">
          <cell r="I206">
            <v>11.39109390125847</v>
          </cell>
        </row>
        <row r="207">
          <cell r="I207">
            <v>18.763751127141568</v>
          </cell>
        </row>
        <row r="208">
          <cell r="I208">
            <v>36.11206896551724</v>
          </cell>
        </row>
        <row r="209">
          <cell r="I209">
            <v>3.597122302158273</v>
          </cell>
        </row>
        <row r="210">
          <cell r="I210">
            <v>0</v>
          </cell>
        </row>
        <row r="211">
          <cell r="I211">
            <v>34.67260428410372</v>
          </cell>
        </row>
        <row r="212">
          <cell r="I212">
            <v>3.4246575342465753</v>
          </cell>
        </row>
        <row r="213">
          <cell r="I213">
            <v>12.865969581749049</v>
          </cell>
        </row>
        <row r="214">
          <cell r="I214">
            <v>0</v>
          </cell>
        </row>
        <row r="215">
          <cell r="I215">
            <v>20.343927355278094</v>
          </cell>
        </row>
        <row r="216">
          <cell r="I216">
            <v>6.802541026998412</v>
          </cell>
        </row>
        <row r="217">
          <cell r="I217">
            <v>16.101996672212977</v>
          </cell>
        </row>
        <row r="218">
          <cell r="I218">
            <v>32.04015470643057</v>
          </cell>
        </row>
        <row r="219">
          <cell r="I219">
            <v>8.091071428571428</v>
          </cell>
        </row>
        <row r="220">
          <cell r="I220">
            <v>0</v>
          </cell>
        </row>
        <row r="221">
          <cell r="I221">
            <v>2.373015873015873</v>
          </cell>
        </row>
        <row r="222">
          <cell r="I222">
            <v>12.060995850622406</v>
          </cell>
        </row>
        <row r="223">
          <cell r="I223">
            <v>30.873946566254258</v>
          </cell>
        </row>
        <row r="224">
          <cell r="I224">
            <v>0</v>
          </cell>
        </row>
        <row r="225">
          <cell r="I225">
            <v>20.233443466331313</v>
          </cell>
        </row>
        <row r="226">
          <cell r="I226">
            <v>2.264808362369338</v>
          </cell>
        </row>
        <row r="227">
          <cell r="I227">
            <v>22.317967522262965</v>
          </cell>
        </row>
        <row r="228">
          <cell r="I228">
            <v>21.438056876834327</v>
          </cell>
        </row>
        <row r="229">
          <cell r="I229">
            <v>10.184782608695652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4"/>
  <sheetViews>
    <sheetView zoomScalePageLayoutView="0" workbookViewId="0" topLeftCell="A1">
      <pane xSplit="3" ySplit="1" topLeftCell="E2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L24" sqref="L24"/>
    </sheetView>
  </sheetViews>
  <sheetFormatPr defaultColWidth="9.140625" defaultRowHeight="15"/>
  <cols>
    <col min="1" max="1" width="36.8515625" style="88" bestFit="1" customWidth="1"/>
    <col min="2" max="2" width="10.57421875" style="88" customWidth="1"/>
    <col min="3" max="3" width="9.57421875" style="0" customWidth="1"/>
    <col min="4" max="4" width="14.00390625" style="0" hidden="1" customWidth="1"/>
    <col min="5" max="5" width="13.140625" style="85" customWidth="1"/>
    <col min="6" max="6" width="11.00390625" style="91" customWidth="1"/>
    <col min="7" max="7" width="13.140625" style="85" customWidth="1"/>
    <col min="8" max="8" width="12.00390625" style="0" customWidth="1"/>
    <col min="9" max="9" width="11.57421875" style="0" customWidth="1"/>
    <col min="10" max="10" width="12.00390625" style="0" customWidth="1"/>
    <col min="11" max="12" width="13.140625" style="0" customWidth="1"/>
    <col min="15" max="15" width="9.7109375" style="0" customWidth="1"/>
    <col min="17" max="17" width="9.8515625" style="0" customWidth="1"/>
  </cols>
  <sheetData>
    <row r="1" spans="1:17" s="102" customFormat="1" ht="90">
      <c r="A1" s="164" t="s">
        <v>276</v>
      </c>
      <c r="B1" s="165" t="s">
        <v>483</v>
      </c>
      <c r="C1" s="423" t="s">
        <v>277</v>
      </c>
      <c r="D1" s="167" t="s">
        <v>278</v>
      </c>
      <c r="E1" s="168" t="s">
        <v>279</v>
      </c>
      <c r="F1" s="168" t="s">
        <v>280</v>
      </c>
      <c r="G1" s="166" t="s">
        <v>281</v>
      </c>
      <c r="H1" s="169" t="s">
        <v>284</v>
      </c>
      <c r="I1" s="170" t="s">
        <v>285</v>
      </c>
      <c r="J1" s="171" t="s">
        <v>286</v>
      </c>
      <c r="K1" s="171" t="s">
        <v>287</v>
      </c>
      <c r="L1" s="171" t="s">
        <v>288</v>
      </c>
      <c r="M1" s="171" t="s">
        <v>289</v>
      </c>
      <c r="N1" s="171" t="s">
        <v>290</v>
      </c>
      <c r="O1" s="171" t="s">
        <v>291</v>
      </c>
      <c r="P1" s="171" t="s">
        <v>292</v>
      </c>
      <c r="Q1" s="172" t="s">
        <v>293</v>
      </c>
    </row>
    <row r="2" spans="1:18" ht="15">
      <c r="A2" s="173" t="s">
        <v>39</v>
      </c>
      <c r="B2" s="174">
        <v>495</v>
      </c>
      <c r="C2" s="175" t="s">
        <v>40</v>
      </c>
      <c r="D2" s="176" t="str">
        <f aca="true" t="shared" si="0" ref="D2:D65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0-600</v>
      </c>
      <c r="E2" s="414">
        <v>3580</v>
      </c>
      <c r="F2" s="415">
        <v>0</v>
      </c>
      <c r="G2" s="417">
        <f aca="true" t="shared" si="1" ref="G2:G65">SUM(E2:F2)</f>
        <v>3580</v>
      </c>
      <c r="H2" s="417">
        <v>6540</v>
      </c>
      <c r="I2" s="421">
        <v>3000</v>
      </c>
      <c r="J2" s="421">
        <v>190.07</v>
      </c>
      <c r="K2" s="177">
        <f aca="true" t="shared" si="2" ref="K2:K65">SUM(E2,H2:J2)</f>
        <v>13310.07</v>
      </c>
      <c r="L2" s="177">
        <f aca="true" t="shared" si="3" ref="L2:L65">SUM(G2:J2)</f>
        <v>13310.07</v>
      </c>
      <c r="M2" s="178">
        <f aca="true" t="shared" si="4" ref="M2:M65">G2/B2</f>
        <v>7.232323232323233</v>
      </c>
      <c r="N2" s="179">
        <f aca="true" t="shared" si="5" ref="N2:N65">G2/$L2</f>
        <v>0.2689692841585356</v>
      </c>
      <c r="O2" s="179">
        <f aca="true" t="shared" si="6" ref="O2:O65">H2/$L2</f>
        <v>0.49135729564157066</v>
      </c>
      <c r="P2" s="179">
        <f aca="true" t="shared" si="7" ref="P2:P65">I2/$L2</f>
        <v>0.22539325488145442</v>
      </c>
      <c r="Q2" s="180">
        <f aca="true" t="shared" si="8" ref="Q2:Q65">J2/$L2</f>
        <v>0.014280165318439347</v>
      </c>
      <c r="R2" s="103"/>
    </row>
    <row r="3" spans="1:17" ht="15">
      <c r="A3" s="173" t="s">
        <v>42</v>
      </c>
      <c r="B3" s="174">
        <v>653</v>
      </c>
      <c r="C3" s="175" t="s">
        <v>40</v>
      </c>
      <c r="D3" s="176" t="str">
        <f t="shared" si="0"/>
        <v>601-1,200</v>
      </c>
      <c r="E3" s="414">
        <v>3285</v>
      </c>
      <c r="F3" s="415">
        <v>0</v>
      </c>
      <c r="G3" s="417">
        <f t="shared" si="1"/>
        <v>3285</v>
      </c>
      <c r="H3" s="417">
        <v>8350</v>
      </c>
      <c r="I3" s="421">
        <v>3000</v>
      </c>
      <c r="J3" s="421">
        <v>894.99</v>
      </c>
      <c r="K3" s="177">
        <f t="shared" si="2"/>
        <v>15529.99</v>
      </c>
      <c r="L3" s="177">
        <f t="shared" si="3"/>
        <v>15529.99</v>
      </c>
      <c r="M3" s="178">
        <f t="shared" si="4"/>
        <v>5.03062787136294</v>
      </c>
      <c r="N3" s="179">
        <f t="shared" si="5"/>
        <v>0.21152621476253367</v>
      </c>
      <c r="O3" s="179">
        <f t="shared" si="6"/>
        <v>0.5376693739017218</v>
      </c>
      <c r="P3" s="179">
        <f t="shared" si="7"/>
        <v>0.19317462535391203</v>
      </c>
      <c r="Q3" s="180">
        <f t="shared" si="8"/>
        <v>0.05762978598183257</v>
      </c>
    </row>
    <row r="4" spans="1:17" ht="15">
      <c r="A4" s="173" t="s">
        <v>43</v>
      </c>
      <c r="B4" s="174">
        <v>45711</v>
      </c>
      <c r="C4" s="175" t="s">
        <v>40</v>
      </c>
      <c r="D4" s="176" t="str">
        <f t="shared" si="0"/>
        <v>10,001-50,000</v>
      </c>
      <c r="E4" s="414">
        <v>1177860</v>
      </c>
      <c r="F4" s="415">
        <v>0</v>
      </c>
      <c r="G4" s="417">
        <f t="shared" si="1"/>
        <v>1177860</v>
      </c>
      <c r="H4" s="417">
        <v>217030</v>
      </c>
      <c r="I4" s="421">
        <v>154436</v>
      </c>
      <c r="J4" s="421">
        <v>132845.3</v>
      </c>
      <c r="K4" s="177">
        <f t="shared" si="2"/>
        <v>1682171.3</v>
      </c>
      <c r="L4" s="177">
        <f t="shared" si="3"/>
        <v>1682171.3</v>
      </c>
      <c r="M4" s="178">
        <f t="shared" si="4"/>
        <v>25.767539541904576</v>
      </c>
      <c r="N4" s="179">
        <f t="shared" si="5"/>
        <v>0.7002021732269478</v>
      </c>
      <c r="O4" s="179">
        <f t="shared" si="6"/>
        <v>0.1290177760136557</v>
      </c>
      <c r="P4" s="179">
        <f t="shared" si="7"/>
        <v>0.09180753470232193</v>
      </c>
      <c r="Q4" s="180">
        <f t="shared" si="8"/>
        <v>0.07897251605707456</v>
      </c>
    </row>
    <row r="5" spans="1:17" ht="15">
      <c r="A5" s="173" t="s">
        <v>45</v>
      </c>
      <c r="B5" s="174">
        <v>865</v>
      </c>
      <c r="C5" s="175" t="s">
        <v>46</v>
      </c>
      <c r="D5" s="176" t="str">
        <f t="shared" si="0"/>
        <v>601-1,200</v>
      </c>
      <c r="E5" s="414">
        <v>9500</v>
      </c>
      <c r="F5" s="415">
        <v>0</v>
      </c>
      <c r="G5" s="417">
        <f t="shared" si="1"/>
        <v>9500</v>
      </c>
      <c r="H5" s="417">
        <v>8350</v>
      </c>
      <c r="I5" s="421">
        <v>41460.35</v>
      </c>
      <c r="J5" s="421">
        <v>17296.53</v>
      </c>
      <c r="K5" s="177">
        <f t="shared" si="2"/>
        <v>76606.88</v>
      </c>
      <c r="L5" s="177">
        <f t="shared" si="3"/>
        <v>76606.88</v>
      </c>
      <c r="M5" s="178">
        <f t="shared" si="4"/>
        <v>10.982658959537572</v>
      </c>
      <c r="N5" s="179">
        <f t="shared" si="5"/>
        <v>0.12400974951597037</v>
      </c>
      <c r="O5" s="179">
        <f t="shared" si="6"/>
        <v>0.10899804299561605</v>
      </c>
      <c r="P5" s="179">
        <f t="shared" si="7"/>
        <v>0.5412092229836275</v>
      </c>
      <c r="Q5" s="180">
        <f t="shared" si="8"/>
        <v>0.22578298450478596</v>
      </c>
    </row>
    <row r="6" spans="1:17" ht="15">
      <c r="A6" s="173" t="s">
        <v>47</v>
      </c>
      <c r="B6" s="174">
        <v>830</v>
      </c>
      <c r="C6" s="175" t="s">
        <v>48</v>
      </c>
      <c r="D6" s="176" t="str">
        <f t="shared" si="0"/>
        <v>601-1,200</v>
      </c>
      <c r="E6" s="414">
        <v>5798.04</v>
      </c>
      <c r="F6" s="415">
        <v>0</v>
      </c>
      <c r="G6" s="417">
        <f t="shared" si="1"/>
        <v>5798.04</v>
      </c>
      <c r="H6" s="417">
        <v>8350</v>
      </c>
      <c r="I6" s="421">
        <v>10293.37</v>
      </c>
      <c r="J6" s="421">
        <v>2127.79</v>
      </c>
      <c r="K6" s="177">
        <f t="shared" si="2"/>
        <v>26569.200000000004</v>
      </c>
      <c r="L6" s="177">
        <f t="shared" si="3"/>
        <v>26569.200000000004</v>
      </c>
      <c r="M6" s="178">
        <f t="shared" si="4"/>
        <v>6.985590361445783</v>
      </c>
      <c r="N6" s="179">
        <f t="shared" si="5"/>
        <v>0.21822410911882928</v>
      </c>
      <c r="O6" s="179">
        <f t="shared" si="6"/>
        <v>0.31427367026481784</v>
      </c>
      <c r="P6" s="179">
        <f t="shared" si="7"/>
        <v>0.3874173855441639</v>
      </c>
      <c r="Q6" s="180">
        <f t="shared" si="8"/>
        <v>0.08008483507218883</v>
      </c>
    </row>
    <row r="7" spans="1:17" ht="15">
      <c r="A7" s="173" t="s">
        <v>49</v>
      </c>
      <c r="B7" s="174">
        <v>174</v>
      </c>
      <c r="C7" s="175" t="s">
        <v>48</v>
      </c>
      <c r="D7" s="176" t="str">
        <f t="shared" si="0"/>
        <v>0-600</v>
      </c>
      <c r="E7" s="414">
        <v>348</v>
      </c>
      <c r="F7" s="415">
        <v>0</v>
      </c>
      <c r="G7" s="417">
        <f t="shared" si="1"/>
        <v>348</v>
      </c>
      <c r="H7" s="417">
        <v>6540</v>
      </c>
      <c r="I7" s="421">
        <v>3775</v>
      </c>
      <c r="J7" s="421">
        <v>4735.23</v>
      </c>
      <c r="K7" s="177">
        <f t="shared" si="2"/>
        <v>15398.23</v>
      </c>
      <c r="L7" s="177">
        <f t="shared" si="3"/>
        <v>15398.23</v>
      </c>
      <c r="M7" s="178">
        <f t="shared" si="4"/>
        <v>2</v>
      </c>
      <c r="N7" s="179">
        <f t="shared" si="5"/>
        <v>0.02260000012988506</v>
      </c>
      <c r="O7" s="179">
        <f t="shared" si="6"/>
        <v>0.4247241403719778</v>
      </c>
      <c r="P7" s="179">
        <f t="shared" si="7"/>
        <v>0.2451580473859658</v>
      </c>
      <c r="Q7" s="180">
        <f t="shared" si="8"/>
        <v>0.30751781211217133</v>
      </c>
    </row>
    <row r="8" spans="1:17" ht="15">
      <c r="A8" s="173" t="s">
        <v>50</v>
      </c>
      <c r="B8" s="174">
        <v>207</v>
      </c>
      <c r="C8" s="175" t="s">
        <v>48</v>
      </c>
      <c r="D8" s="176" t="str">
        <f t="shared" si="0"/>
        <v>0-600</v>
      </c>
      <c r="E8" s="414">
        <v>4254</v>
      </c>
      <c r="F8" s="415">
        <v>0</v>
      </c>
      <c r="G8" s="417">
        <f t="shared" si="1"/>
        <v>4254</v>
      </c>
      <c r="H8" s="417">
        <v>6540</v>
      </c>
      <c r="I8" s="421">
        <v>9389.13</v>
      </c>
      <c r="J8" s="421">
        <v>307.07</v>
      </c>
      <c r="K8" s="177">
        <f t="shared" si="2"/>
        <v>20490.199999999997</v>
      </c>
      <c r="L8" s="177">
        <f t="shared" si="3"/>
        <v>20490.199999999997</v>
      </c>
      <c r="M8" s="178">
        <f t="shared" si="4"/>
        <v>20.55072463768116</v>
      </c>
      <c r="N8" s="179">
        <f t="shared" si="5"/>
        <v>0.207611443519341</v>
      </c>
      <c r="O8" s="179">
        <f t="shared" si="6"/>
        <v>0.3191769724063211</v>
      </c>
      <c r="P8" s="179">
        <f t="shared" si="7"/>
        <v>0.45822539555494823</v>
      </c>
      <c r="Q8" s="180">
        <f t="shared" si="8"/>
        <v>0.01498618851938976</v>
      </c>
    </row>
    <row r="9" spans="1:17" ht="15">
      <c r="A9" s="173" t="s">
        <v>51</v>
      </c>
      <c r="B9" s="174">
        <v>379</v>
      </c>
      <c r="C9" s="175"/>
      <c r="D9" s="176" t="str">
        <f t="shared" si="0"/>
        <v>0-600</v>
      </c>
      <c r="E9" s="414">
        <v>2000</v>
      </c>
      <c r="F9" s="415">
        <v>0</v>
      </c>
      <c r="G9" s="417">
        <f t="shared" si="1"/>
        <v>2000</v>
      </c>
      <c r="H9" s="417">
        <v>6540</v>
      </c>
      <c r="I9" s="421">
        <v>9496.31</v>
      </c>
      <c r="J9" s="421">
        <v>658.9399999999999</v>
      </c>
      <c r="K9" s="177">
        <f t="shared" si="2"/>
        <v>18695.249999999996</v>
      </c>
      <c r="L9" s="177">
        <f t="shared" si="3"/>
        <v>18695.249999999996</v>
      </c>
      <c r="M9" s="178">
        <f t="shared" si="4"/>
        <v>5.277044854881266</v>
      </c>
      <c r="N9" s="179">
        <f t="shared" si="5"/>
        <v>0.10697904547946673</v>
      </c>
      <c r="O9" s="179">
        <f t="shared" si="6"/>
        <v>0.3498214787178562</v>
      </c>
      <c r="P9" s="179">
        <f t="shared" si="7"/>
        <v>0.5079530896885573</v>
      </c>
      <c r="Q9" s="180">
        <f t="shared" si="8"/>
        <v>0.0352463861141199</v>
      </c>
    </row>
    <row r="10" spans="1:17" ht="15">
      <c r="A10" s="173" t="s">
        <v>52</v>
      </c>
      <c r="B10" s="174">
        <v>188</v>
      </c>
      <c r="C10" s="175" t="s">
        <v>53</v>
      </c>
      <c r="D10" s="176" t="str">
        <f t="shared" si="0"/>
        <v>0-600</v>
      </c>
      <c r="E10" s="414">
        <v>1040</v>
      </c>
      <c r="F10" s="415">
        <v>32053</v>
      </c>
      <c r="G10" s="417">
        <f t="shared" si="1"/>
        <v>33093</v>
      </c>
      <c r="H10" s="417">
        <v>6540</v>
      </c>
      <c r="I10" s="421">
        <v>15045.65</v>
      </c>
      <c r="J10" s="421">
        <v>5960.76</v>
      </c>
      <c r="K10" s="177">
        <f t="shared" si="2"/>
        <v>28586.410000000003</v>
      </c>
      <c r="L10" s="177">
        <f t="shared" si="3"/>
        <v>60639.41</v>
      </c>
      <c r="M10" s="178">
        <f t="shared" si="4"/>
        <v>176.02659574468086</v>
      </c>
      <c r="N10" s="179">
        <f t="shared" si="5"/>
        <v>0.5457342015695733</v>
      </c>
      <c r="O10" s="179">
        <f t="shared" si="6"/>
        <v>0.10785065356011873</v>
      </c>
      <c r="P10" s="179">
        <f t="shared" si="7"/>
        <v>0.24811669506678904</v>
      </c>
      <c r="Q10" s="180">
        <f t="shared" si="8"/>
        <v>0.09829844980351886</v>
      </c>
    </row>
    <row r="11" spans="1:17" ht="15">
      <c r="A11" s="173" t="s">
        <v>54</v>
      </c>
      <c r="B11" s="174">
        <v>2990</v>
      </c>
      <c r="C11" s="175" t="s">
        <v>55</v>
      </c>
      <c r="D11" s="176" t="str">
        <f t="shared" si="0"/>
        <v>1,201-3,000</v>
      </c>
      <c r="E11" s="414">
        <v>28707</v>
      </c>
      <c r="F11" s="415">
        <v>0</v>
      </c>
      <c r="G11" s="417">
        <f t="shared" si="1"/>
        <v>28707</v>
      </c>
      <c r="H11" s="417">
        <v>16350</v>
      </c>
      <c r="I11" s="421">
        <v>77087</v>
      </c>
      <c r="J11" s="421">
        <v>24375</v>
      </c>
      <c r="K11" s="177">
        <f t="shared" si="2"/>
        <v>146519</v>
      </c>
      <c r="L11" s="177">
        <f t="shared" si="3"/>
        <v>146519</v>
      </c>
      <c r="M11" s="178">
        <f t="shared" si="4"/>
        <v>9.601003344481605</v>
      </c>
      <c r="N11" s="179">
        <f t="shared" si="5"/>
        <v>0.1959268081272736</v>
      </c>
      <c r="O11" s="179">
        <f t="shared" si="6"/>
        <v>0.11158962318880145</v>
      </c>
      <c r="P11" s="179">
        <f t="shared" si="7"/>
        <v>0.5261228919116292</v>
      </c>
      <c r="Q11" s="180">
        <f t="shared" si="8"/>
        <v>0.16636067677229574</v>
      </c>
    </row>
    <row r="12" spans="1:17" ht="15">
      <c r="A12" s="173" t="s">
        <v>56</v>
      </c>
      <c r="B12" s="174">
        <v>7662</v>
      </c>
      <c r="C12" s="175" t="s">
        <v>55</v>
      </c>
      <c r="D12" s="176" t="str">
        <f t="shared" si="0"/>
        <v>5,001-10,000</v>
      </c>
      <c r="E12" s="415">
        <v>135013</v>
      </c>
      <c r="F12" s="415">
        <v>0</v>
      </c>
      <c r="G12" s="417">
        <f t="shared" si="1"/>
        <v>135013</v>
      </c>
      <c r="H12" s="417">
        <v>41376</v>
      </c>
      <c r="I12" s="421">
        <v>205</v>
      </c>
      <c r="J12" s="421">
        <v>0</v>
      </c>
      <c r="K12" s="177">
        <f t="shared" si="2"/>
        <v>176594</v>
      </c>
      <c r="L12" s="177">
        <f t="shared" si="3"/>
        <v>176594</v>
      </c>
      <c r="M12" s="178">
        <f t="shared" si="4"/>
        <v>17.621117201774993</v>
      </c>
      <c r="N12" s="179">
        <f t="shared" si="5"/>
        <v>0.7645389990599907</v>
      </c>
      <c r="O12" s="179">
        <f t="shared" si="6"/>
        <v>0.23430014609782893</v>
      </c>
      <c r="P12" s="179">
        <f t="shared" si="7"/>
        <v>0.0011608548421803684</v>
      </c>
      <c r="Q12" s="180">
        <f t="shared" si="8"/>
        <v>0</v>
      </c>
    </row>
    <row r="13" spans="1:17" ht="15">
      <c r="A13" s="173" t="s">
        <v>57</v>
      </c>
      <c r="B13" s="174">
        <v>8244</v>
      </c>
      <c r="C13" s="175"/>
      <c r="D13" s="176" t="str">
        <f t="shared" si="0"/>
        <v>5,001-10,000</v>
      </c>
      <c r="E13" s="414">
        <v>404500</v>
      </c>
      <c r="F13" s="415">
        <v>0</v>
      </c>
      <c r="G13" s="417">
        <f t="shared" si="1"/>
        <v>404500</v>
      </c>
      <c r="H13" s="417">
        <v>52641</v>
      </c>
      <c r="I13" s="421">
        <v>20990</v>
      </c>
      <c r="J13" s="421">
        <v>45537</v>
      </c>
      <c r="K13" s="177">
        <f t="shared" si="2"/>
        <v>523668</v>
      </c>
      <c r="L13" s="177">
        <f t="shared" si="3"/>
        <v>523668</v>
      </c>
      <c r="M13" s="178">
        <f t="shared" si="4"/>
        <v>49.065987384764675</v>
      </c>
      <c r="N13" s="179">
        <f t="shared" si="5"/>
        <v>0.7724359708823147</v>
      </c>
      <c r="O13" s="179">
        <f t="shared" si="6"/>
        <v>0.10052361419830885</v>
      </c>
      <c r="P13" s="179">
        <f t="shared" si="7"/>
        <v>0.04008264778447413</v>
      </c>
      <c r="Q13" s="180">
        <f t="shared" si="8"/>
        <v>0.08695776713490226</v>
      </c>
    </row>
    <row r="14" spans="1:17" ht="15">
      <c r="A14" s="173" t="s">
        <v>58</v>
      </c>
      <c r="B14" s="174">
        <v>812</v>
      </c>
      <c r="C14" s="175" t="s">
        <v>53</v>
      </c>
      <c r="D14" s="176" t="str">
        <f t="shared" si="0"/>
        <v>601-1,200</v>
      </c>
      <c r="E14" s="414">
        <v>3000</v>
      </c>
      <c r="F14" s="415">
        <v>894</v>
      </c>
      <c r="G14" s="417">
        <f t="shared" si="1"/>
        <v>3894</v>
      </c>
      <c r="H14" s="417">
        <v>8350</v>
      </c>
      <c r="I14" s="421">
        <v>23594.6</v>
      </c>
      <c r="J14" s="421">
        <v>2148.65</v>
      </c>
      <c r="K14" s="177">
        <f t="shared" si="2"/>
        <v>37093.25</v>
      </c>
      <c r="L14" s="177">
        <f t="shared" si="3"/>
        <v>37987.25</v>
      </c>
      <c r="M14" s="178">
        <f t="shared" si="4"/>
        <v>4.795566502463054</v>
      </c>
      <c r="N14" s="179">
        <f t="shared" si="5"/>
        <v>0.10250807836839992</v>
      </c>
      <c r="O14" s="179">
        <f t="shared" si="6"/>
        <v>0.21981059434415495</v>
      </c>
      <c r="P14" s="179">
        <f t="shared" si="7"/>
        <v>0.621118928061389</v>
      </c>
      <c r="Q14" s="180">
        <f t="shared" si="8"/>
        <v>0.05656239922605611</v>
      </c>
    </row>
    <row r="15" spans="1:17" ht="15">
      <c r="A15" s="173" t="s">
        <v>469</v>
      </c>
      <c r="B15" s="174">
        <v>10528</v>
      </c>
      <c r="C15" s="175" t="s">
        <v>46</v>
      </c>
      <c r="D15" s="176" t="str">
        <f t="shared" si="0"/>
        <v>10,001-50,000</v>
      </c>
      <c r="E15" s="414">
        <v>57062</v>
      </c>
      <c r="F15" s="415">
        <v>0</v>
      </c>
      <c r="G15" s="417">
        <f t="shared" si="1"/>
        <v>57062</v>
      </c>
      <c r="H15" s="417">
        <v>54794</v>
      </c>
      <c r="I15" s="421">
        <v>174021</v>
      </c>
      <c r="J15" s="421">
        <v>39421</v>
      </c>
      <c r="K15" s="177">
        <f t="shared" si="2"/>
        <v>325298</v>
      </c>
      <c r="L15" s="177">
        <f t="shared" si="3"/>
        <v>325298</v>
      </c>
      <c r="M15" s="178">
        <f t="shared" si="4"/>
        <v>5.420022796352583</v>
      </c>
      <c r="N15" s="179">
        <f t="shared" si="5"/>
        <v>0.17541454297290485</v>
      </c>
      <c r="O15" s="179">
        <f t="shared" si="6"/>
        <v>0.16844247428511702</v>
      </c>
      <c r="P15" s="179">
        <f t="shared" si="7"/>
        <v>0.5349587147784493</v>
      </c>
      <c r="Q15" s="180">
        <f t="shared" si="8"/>
        <v>0.12118426796352882</v>
      </c>
    </row>
    <row r="16" spans="1:17" ht="15">
      <c r="A16" s="173" t="s">
        <v>59</v>
      </c>
      <c r="B16" s="174">
        <v>873</v>
      </c>
      <c r="C16" s="175" t="s">
        <v>48</v>
      </c>
      <c r="D16" s="176" t="str">
        <f t="shared" si="0"/>
        <v>601-1,200</v>
      </c>
      <c r="E16" s="414">
        <v>8000</v>
      </c>
      <c r="F16" s="415">
        <v>0</v>
      </c>
      <c r="G16" s="417">
        <f t="shared" si="1"/>
        <v>8000</v>
      </c>
      <c r="H16" s="417">
        <v>8350</v>
      </c>
      <c r="I16" s="421">
        <v>15269.560000000001</v>
      </c>
      <c r="J16" s="421">
        <v>5932.41</v>
      </c>
      <c r="K16" s="177">
        <f t="shared" si="2"/>
        <v>37551.97</v>
      </c>
      <c r="L16" s="177">
        <f t="shared" si="3"/>
        <v>37551.97</v>
      </c>
      <c r="M16" s="178">
        <f t="shared" si="4"/>
        <v>9.163802978235967</v>
      </c>
      <c r="N16" s="179">
        <f t="shared" si="5"/>
        <v>0.21303809094436324</v>
      </c>
      <c r="O16" s="179">
        <f t="shared" si="6"/>
        <v>0.2223585074231791</v>
      </c>
      <c r="P16" s="179">
        <f t="shared" si="7"/>
        <v>0.4066247389950514</v>
      </c>
      <c r="Q16" s="180">
        <f t="shared" si="8"/>
        <v>0.15797866263740623</v>
      </c>
    </row>
    <row r="17" spans="1:17" ht="15">
      <c r="A17" s="173" t="s">
        <v>60</v>
      </c>
      <c r="B17" s="174">
        <v>1282</v>
      </c>
      <c r="C17" s="175" t="s">
        <v>61</v>
      </c>
      <c r="D17" s="176" t="str">
        <f t="shared" si="0"/>
        <v>1,201-3,000</v>
      </c>
      <c r="E17" s="414">
        <v>19754.12</v>
      </c>
      <c r="F17" s="415">
        <v>576</v>
      </c>
      <c r="G17" s="417">
        <f t="shared" si="1"/>
        <v>20330.12</v>
      </c>
      <c r="H17" s="417">
        <v>16350</v>
      </c>
      <c r="I17" s="421">
        <v>9495.21</v>
      </c>
      <c r="J17" s="421">
        <v>20268.1</v>
      </c>
      <c r="K17" s="177">
        <f t="shared" si="2"/>
        <v>65867.43</v>
      </c>
      <c r="L17" s="177">
        <f t="shared" si="3"/>
        <v>66443.43</v>
      </c>
      <c r="M17" s="178">
        <f t="shared" si="4"/>
        <v>15.858127925117003</v>
      </c>
      <c r="N17" s="179">
        <f t="shared" si="5"/>
        <v>0.3059763771978659</v>
      </c>
      <c r="O17" s="179">
        <f t="shared" si="6"/>
        <v>0.24607399106277328</v>
      </c>
      <c r="P17" s="179">
        <f t="shared" si="7"/>
        <v>0.1429066801638627</v>
      </c>
      <c r="Q17" s="180">
        <f t="shared" si="8"/>
        <v>0.30504295157549816</v>
      </c>
    </row>
    <row r="18" spans="1:17" ht="15">
      <c r="A18" s="173" t="s">
        <v>62</v>
      </c>
      <c r="B18" s="174">
        <v>403</v>
      </c>
      <c r="C18" s="175" t="s">
        <v>48</v>
      </c>
      <c r="D18" s="176" t="str">
        <f t="shared" si="0"/>
        <v>0-600</v>
      </c>
      <c r="E18" s="414">
        <v>3000</v>
      </c>
      <c r="F18" s="415">
        <v>523.5</v>
      </c>
      <c r="G18" s="417">
        <f t="shared" si="1"/>
        <v>3523.5</v>
      </c>
      <c r="H18" s="417">
        <v>6540</v>
      </c>
      <c r="I18" s="421">
        <v>12889.86</v>
      </c>
      <c r="J18" s="421">
        <v>8520.18</v>
      </c>
      <c r="K18" s="177">
        <f t="shared" si="2"/>
        <v>30950.04</v>
      </c>
      <c r="L18" s="177">
        <f t="shared" si="3"/>
        <v>31473.54</v>
      </c>
      <c r="M18" s="178">
        <f t="shared" si="4"/>
        <v>8.74317617866005</v>
      </c>
      <c r="N18" s="179">
        <f t="shared" si="5"/>
        <v>0.11195118184989676</v>
      </c>
      <c r="O18" s="179">
        <f t="shared" si="6"/>
        <v>0.2077935942382077</v>
      </c>
      <c r="P18" s="179">
        <f t="shared" si="7"/>
        <v>0.4095459233375083</v>
      </c>
      <c r="Q18" s="180">
        <f t="shared" si="8"/>
        <v>0.27070930057438725</v>
      </c>
    </row>
    <row r="19" spans="1:17" ht="15">
      <c r="A19" s="173" t="s">
        <v>63</v>
      </c>
      <c r="B19" s="174">
        <v>13977</v>
      </c>
      <c r="C19" s="175" t="s">
        <v>46</v>
      </c>
      <c r="D19" s="176" t="str">
        <f t="shared" si="0"/>
        <v>10,001-50,000</v>
      </c>
      <c r="E19" s="414">
        <v>521165</v>
      </c>
      <c r="F19" s="415">
        <v>0</v>
      </c>
      <c r="G19" s="417">
        <f t="shared" si="1"/>
        <v>521165</v>
      </c>
      <c r="H19" s="417">
        <v>68594</v>
      </c>
      <c r="I19" s="421">
        <v>15239</v>
      </c>
      <c r="J19" s="421">
        <v>33973</v>
      </c>
      <c r="K19" s="177">
        <f t="shared" si="2"/>
        <v>638971</v>
      </c>
      <c r="L19" s="177">
        <f t="shared" si="3"/>
        <v>638971</v>
      </c>
      <c r="M19" s="178">
        <f t="shared" si="4"/>
        <v>37.28732918365887</v>
      </c>
      <c r="N19" s="179">
        <f t="shared" si="5"/>
        <v>0.815631695335156</v>
      </c>
      <c r="O19" s="179">
        <f t="shared" si="6"/>
        <v>0.10735072483727744</v>
      </c>
      <c r="P19" s="179">
        <f t="shared" si="7"/>
        <v>0.02384928267480058</v>
      </c>
      <c r="Q19" s="180">
        <f t="shared" si="8"/>
        <v>0.05316829715276593</v>
      </c>
    </row>
    <row r="20" spans="1:17" ht="15">
      <c r="A20" s="173" t="s">
        <v>64</v>
      </c>
      <c r="B20" s="174">
        <v>2365</v>
      </c>
      <c r="C20" s="175" t="s">
        <v>65</v>
      </c>
      <c r="D20" s="176" t="str">
        <f t="shared" si="0"/>
        <v>1,201-3,000</v>
      </c>
      <c r="E20" s="414">
        <v>0</v>
      </c>
      <c r="F20" s="415">
        <v>151140.73</v>
      </c>
      <c r="G20" s="417">
        <f t="shared" si="1"/>
        <v>151140.73</v>
      </c>
      <c r="H20" s="417">
        <v>16350</v>
      </c>
      <c r="I20" s="421">
        <v>32734</v>
      </c>
      <c r="J20" s="421">
        <v>12187.260000000002</v>
      </c>
      <c r="K20" s="177">
        <f t="shared" si="2"/>
        <v>61271.26</v>
      </c>
      <c r="L20" s="177">
        <f t="shared" si="3"/>
        <v>212411.99000000002</v>
      </c>
      <c r="M20" s="178">
        <f t="shared" si="4"/>
        <v>63.90728541226216</v>
      </c>
      <c r="N20" s="179">
        <f t="shared" si="5"/>
        <v>0.7115451910224089</v>
      </c>
      <c r="O20" s="179">
        <f t="shared" si="6"/>
        <v>0.07697305599368472</v>
      </c>
      <c r="P20" s="179">
        <f t="shared" si="7"/>
        <v>0.15410617828117892</v>
      </c>
      <c r="Q20" s="180">
        <f t="shared" si="8"/>
        <v>0.05737557470272747</v>
      </c>
    </row>
    <row r="21" spans="1:17" ht="15">
      <c r="A21" s="173" t="s">
        <v>66</v>
      </c>
      <c r="B21" s="174">
        <v>785</v>
      </c>
      <c r="C21" s="175" t="s">
        <v>40</v>
      </c>
      <c r="D21" s="176" t="str">
        <f t="shared" si="0"/>
        <v>601-1,200</v>
      </c>
      <c r="E21" s="414">
        <v>5345</v>
      </c>
      <c r="F21" s="415">
        <v>6597</v>
      </c>
      <c r="G21" s="417">
        <f t="shared" si="1"/>
        <v>11942</v>
      </c>
      <c r="H21" s="417">
        <v>8350</v>
      </c>
      <c r="I21" s="421">
        <v>77490</v>
      </c>
      <c r="J21" s="421">
        <v>14158.98</v>
      </c>
      <c r="K21" s="177">
        <f t="shared" si="2"/>
        <v>105343.98</v>
      </c>
      <c r="L21" s="177">
        <f t="shared" si="3"/>
        <v>111940.98</v>
      </c>
      <c r="M21" s="178">
        <f t="shared" si="4"/>
        <v>15.212738853503184</v>
      </c>
      <c r="N21" s="179">
        <f t="shared" si="5"/>
        <v>0.1066812171914164</v>
      </c>
      <c r="O21" s="179">
        <f t="shared" si="6"/>
        <v>0.07459287921188469</v>
      </c>
      <c r="P21" s="179">
        <f t="shared" si="7"/>
        <v>0.692239785644185</v>
      </c>
      <c r="Q21" s="180">
        <f t="shared" si="8"/>
        <v>0.1264861179525139</v>
      </c>
    </row>
    <row r="22" spans="1:17" ht="15">
      <c r="A22" s="173" t="s">
        <v>67</v>
      </c>
      <c r="B22" s="174">
        <v>1073</v>
      </c>
      <c r="C22" s="175" t="s">
        <v>48</v>
      </c>
      <c r="D22" s="176" t="str">
        <f t="shared" si="0"/>
        <v>601-1,200</v>
      </c>
      <c r="E22" s="414">
        <v>15000</v>
      </c>
      <c r="F22" s="415">
        <v>5960</v>
      </c>
      <c r="G22" s="417">
        <f t="shared" si="1"/>
        <v>20960</v>
      </c>
      <c r="H22" s="417">
        <v>8350</v>
      </c>
      <c r="I22" s="421">
        <v>19120.11</v>
      </c>
      <c r="J22" s="421">
        <v>13263.159999999998</v>
      </c>
      <c r="K22" s="177">
        <f t="shared" si="2"/>
        <v>55733.27</v>
      </c>
      <c r="L22" s="177">
        <f t="shared" si="3"/>
        <v>61693.27</v>
      </c>
      <c r="M22" s="178">
        <f t="shared" si="4"/>
        <v>19.534016775396086</v>
      </c>
      <c r="N22" s="179">
        <f t="shared" si="5"/>
        <v>0.33974532392269047</v>
      </c>
      <c r="O22" s="179">
        <f t="shared" si="6"/>
        <v>0.13534701597110999</v>
      </c>
      <c r="P22" s="179">
        <f t="shared" si="7"/>
        <v>0.30992213575321914</v>
      </c>
      <c r="Q22" s="180">
        <f t="shared" si="8"/>
        <v>0.21498552435298046</v>
      </c>
    </row>
    <row r="23" spans="1:17" ht="15">
      <c r="A23" s="173" t="s">
        <v>68</v>
      </c>
      <c r="B23" s="174">
        <v>526</v>
      </c>
      <c r="C23" s="175" t="s">
        <v>65</v>
      </c>
      <c r="D23" s="176" t="str">
        <f t="shared" si="0"/>
        <v>0-600</v>
      </c>
      <c r="E23" s="414">
        <v>5000</v>
      </c>
      <c r="F23" s="415">
        <v>0</v>
      </c>
      <c r="G23" s="417">
        <f t="shared" si="1"/>
        <v>5000</v>
      </c>
      <c r="H23" s="417">
        <v>6540</v>
      </c>
      <c r="I23" s="421">
        <v>8224</v>
      </c>
      <c r="J23" s="421">
        <v>7054</v>
      </c>
      <c r="K23" s="177">
        <f t="shared" si="2"/>
        <v>26818</v>
      </c>
      <c r="L23" s="177">
        <f t="shared" si="3"/>
        <v>26818</v>
      </c>
      <c r="M23" s="178">
        <f t="shared" si="4"/>
        <v>9.505703422053232</v>
      </c>
      <c r="N23" s="179">
        <f t="shared" si="5"/>
        <v>0.18644194197926767</v>
      </c>
      <c r="O23" s="179">
        <f t="shared" si="6"/>
        <v>0.2438660601088821</v>
      </c>
      <c r="P23" s="179">
        <f t="shared" si="7"/>
        <v>0.30665970616749944</v>
      </c>
      <c r="Q23" s="180">
        <f t="shared" si="8"/>
        <v>0.26303229174435083</v>
      </c>
    </row>
    <row r="24" spans="1:17" ht="15">
      <c r="A24" s="173" t="s">
        <v>69</v>
      </c>
      <c r="B24" s="174">
        <v>4194</v>
      </c>
      <c r="C24" s="175" t="s">
        <v>65</v>
      </c>
      <c r="D24" s="176" t="str">
        <f t="shared" si="0"/>
        <v>3,001-5,000</v>
      </c>
      <c r="E24" s="414">
        <v>184090</v>
      </c>
      <c r="F24" s="415">
        <v>0</v>
      </c>
      <c r="G24" s="417">
        <f t="shared" si="1"/>
        <v>184090</v>
      </c>
      <c r="H24" s="417">
        <v>21964</v>
      </c>
      <c r="I24" s="421">
        <v>0</v>
      </c>
      <c r="J24" s="421">
        <v>1384</v>
      </c>
      <c r="K24" s="177">
        <f t="shared" si="2"/>
        <v>207438</v>
      </c>
      <c r="L24" s="177">
        <f t="shared" si="3"/>
        <v>207438</v>
      </c>
      <c r="M24" s="178">
        <f t="shared" si="4"/>
        <v>43.89365760610396</v>
      </c>
      <c r="N24" s="179">
        <f t="shared" si="5"/>
        <v>0.8874458874458875</v>
      </c>
      <c r="O24" s="179">
        <f t="shared" si="6"/>
        <v>0.10588223951252905</v>
      </c>
      <c r="P24" s="179">
        <f t="shared" si="7"/>
        <v>0</v>
      </c>
      <c r="Q24" s="180">
        <f t="shared" si="8"/>
        <v>0.006671873041583509</v>
      </c>
    </row>
    <row r="25" spans="1:17" ht="15">
      <c r="A25" s="173" t="s">
        <v>70</v>
      </c>
      <c r="B25" s="174">
        <v>364</v>
      </c>
      <c r="C25" s="175" t="s">
        <v>48</v>
      </c>
      <c r="D25" s="176" t="str">
        <f t="shared" si="0"/>
        <v>0-600</v>
      </c>
      <c r="E25" s="414">
        <v>1755</v>
      </c>
      <c r="F25" s="415">
        <v>4289</v>
      </c>
      <c r="G25" s="417">
        <f t="shared" si="1"/>
        <v>6044</v>
      </c>
      <c r="H25" s="417">
        <v>6540</v>
      </c>
      <c r="I25" s="421">
        <v>9042.72</v>
      </c>
      <c r="J25" s="421">
        <v>1658.99</v>
      </c>
      <c r="K25" s="177">
        <f t="shared" si="2"/>
        <v>18996.710000000003</v>
      </c>
      <c r="L25" s="177">
        <f t="shared" si="3"/>
        <v>23285.710000000003</v>
      </c>
      <c r="M25" s="178">
        <f t="shared" si="4"/>
        <v>16.604395604395606</v>
      </c>
      <c r="N25" s="179">
        <f t="shared" si="5"/>
        <v>0.2595583299800607</v>
      </c>
      <c r="O25" s="179">
        <f t="shared" si="6"/>
        <v>0.28085894739735223</v>
      </c>
      <c r="P25" s="179">
        <f t="shared" si="7"/>
        <v>0.38833774018486006</v>
      </c>
      <c r="Q25" s="180">
        <f t="shared" si="8"/>
        <v>0.07124498243772683</v>
      </c>
    </row>
    <row r="26" spans="1:17" ht="15">
      <c r="A26" s="173" t="s">
        <v>71</v>
      </c>
      <c r="B26" s="174">
        <v>1582</v>
      </c>
      <c r="C26" s="175" t="s">
        <v>65</v>
      </c>
      <c r="D26" s="176" t="str">
        <f t="shared" si="0"/>
        <v>1,201-3,000</v>
      </c>
      <c r="E26" s="414">
        <v>7053</v>
      </c>
      <c r="F26" s="415">
        <v>0</v>
      </c>
      <c r="G26" s="417">
        <f t="shared" si="1"/>
        <v>7053</v>
      </c>
      <c r="H26" s="417">
        <v>16350</v>
      </c>
      <c r="I26" s="421">
        <v>6494.79</v>
      </c>
      <c r="J26" s="421">
        <v>1278.5</v>
      </c>
      <c r="K26" s="177">
        <f t="shared" si="2"/>
        <v>31176.29</v>
      </c>
      <c r="L26" s="177">
        <f t="shared" si="3"/>
        <v>31176.29</v>
      </c>
      <c r="M26" s="178">
        <f t="shared" si="4"/>
        <v>4.458280657395702</v>
      </c>
      <c r="N26" s="179">
        <f t="shared" si="5"/>
        <v>0.22622961231115055</v>
      </c>
      <c r="O26" s="179">
        <f t="shared" si="6"/>
        <v>0.5244370000407361</v>
      </c>
      <c r="P26" s="179">
        <f t="shared" si="7"/>
        <v>0.20832465954095242</v>
      </c>
      <c r="Q26" s="180">
        <f t="shared" si="8"/>
        <v>0.04100872810716092</v>
      </c>
    </row>
    <row r="27" spans="1:17" ht="15">
      <c r="A27" s="173" t="s">
        <v>72</v>
      </c>
      <c r="B27" s="174">
        <v>6767</v>
      </c>
      <c r="C27" s="175" t="s">
        <v>48</v>
      </c>
      <c r="D27" s="176" t="str">
        <f t="shared" si="0"/>
        <v>5,001-10,000</v>
      </c>
      <c r="E27" s="414">
        <v>167400</v>
      </c>
      <c r="F27" s="415">
        <v>0</v>
      </c>
      <c r="G27" s="417">
        <f t="shared" si="1"/>
        <v>167400</v>
      </c>
      <c r="H27" s="417">
        <v>30575</v>
      </c>
      <c r="I27" s="421">
        <v>26424</v>
      </c>
      <c r="J27" s="421">
        <v>29926</v>
      </c>
      <c r="K27" s="177">
        <f t="shared" si="2"/>
        <v>254325</v>
      </c>
      <c r="L27" s="177">
        <f t="shared" si="3"/>
        <v>254325</v>
      </c>
      <c r="M27" s="178">
        <f t="shared" si="4"/>
        <v>24.73769765036205</v>
      </c>
      <c r="N27" s="179">
        <f t="shared" si="5"/>
        <v>0.6582129165437924</v>
      </c>
      <c r="O27" s="179">
        <f t="shared" si="6"/>
        <v>0.12022019070087486</v>
      </c>
      <c r="P27" s="179">
        <f t="shared" si="7"/>
        <v>0.1038985549985255</v>
      </c>
      <c r="Q27" s="180">
        <f t="shared" si="8"/>
        <v>0.11766833775680724</v>
      </c>
    </row>
    <row r="28" spans="1:17" ht="15">
      <c r="A28" s="173" t="s">
        <v>73</v>
      </c>
      <c r="B28" s="174">
        <v>1488</v>
      </c>
      <c r="C28" s="175" t="s">
        <v>55</v>
      </c>
      <c r="D28" s="176" t="str">
        <f t="shared" si="0"/>
        <v>1,201-3,000</v>
      </c>
      <c r="E28" s="414">
        <v>42000</v>
      </c>
      <c r="F28" s="415">
        <v>5141.219999999999</v>
      </c>
      <c r="G28" s="417">
        <f t="shared" si="1"/>
        <v>47141.22</v>
      </c>
      <c r="H28" s="417">
        <v>16350</v>
      </c>
      <c r="I28" s="421">
        <v>27271</v>
      </c>
      <c r="J28" s="421">
        <v>9224</v>
      </c>
      <c r="K28" s="177">
        <f t="shared" si="2"/>
        <v>94845</v>
      </c>
      <c r="L28" s="177">
        <f t="shared" si="3"/>
        <v>99986.22</v>
      </c>
      <c r="M28" s="178">
        <f t="shared" si="4"/>
        <v>31.68092741935484</v>
      </c>
      <c r="N28" s="179">
        <f t="shared" si="5"/>
        <v>0.47147716955396457</v>
      </c>
      <c r="O28" s="179">
        <f t="shared" si="6"/>
        <v>0.16352253340510323</v>
      </c>
      <c r="P28" s="179">
        <f t="shared" si="7"/>
        <v>0.27274758461716025</v>
      </c>
      <c r="Q28" s="180">
        <f t="shared" si="8"/>
        <v>0.09225271242377199</v>
      </c>
    </row>
    <row r="29" spans="1:17" ht="15">
      <c r="A29" s="173" t="s">
        <v>74</v>
      </c>
      <c r="B29" s="174">
        <v>6837</v>
      </c>
      <c r="C29" s="175" t="s">
        <v>55</v>
      </c>
      <c r="D29" s="176" t="str">
        <f t="shared" si="0"/>
        <v>5,001-10,000</v>
      </c>
      <c r="E29" s="414">
        <v>110087</v>
      </c>
      <c r="F29" s="415">
        <v>0</v>
      </c>
      <c r="G29" s="417">
        <f t="shared" si="1"/>
        <v>110087</v>
      </c>
      <c r="H29" s="417">
        <v>35262</v>
      </c>
      <c r="I29" s="421">
        <v>135616</v>
      </c>
      <c r="J29" s="421">
        <v>32597</v>
      </c>
      <c r="K29" s="177">
        <f t="shared" si="2"/>
        <v>313562</v>
      </c>
      <c r="L29" s="177">
        <f t="shared" si="3"/>
        <v>313562</v>
      </c>
      <c r="M29" s="178">
        <f t="shared" si="4"/>
        <v>16.101652771683487</v>
      </c>
      <c r="N29" s="179">
        <f t="shared" si="5"/>
        <v>0.35108527181227317</v>
      </c>
      <c r="O29" s="179">
        <f t="shared" si="6"/>
        <v>0.1124562287522085</v>
      </c>
      <c r="P29" s="179">
        <f t="shared" si="7"/>
        <v>0.4325013872854491</v>
      </c>
      <c r="Q29" s="180">
        <f t="shared" si="8"/>
        <v>0.10395711215006921</v>
      </c>
    </row>
    <row r="30" spans="1:17" ht="15">
      <c r="A30" s="173" t="s">
        <v>75</v>
      </c>
      <c r="B30" s="174">
        <v>10101</v>
      </c>
      <c r="C30" s="175" t="s">
        <v>55</v>
      </c>
      <c r="D30" s="176" t="str">
        <f t="shared" si="0"/>
        <v>10,001-50,000</v>
      </c>
      <c r="E30" s="414">
        <v>185463.5</v>
      </c>
      <c r="F30" s="415">
        <v>0</v>
      </c>
      <c r="G30" s="417">
        <f t="shared" si="1"/>
        <v>185463.5</v>
      </c>
      <c r="H30" s="417">
        <v>49306</v>
      </c>
      <c r="I30" s="421">
        <v>0</v>
      </c>
      <c r="J30" s="421">
        <v>0</v>
      </c>
      <c r="K30" s="177">
        <f t="shared" si="2"/>
        <v>234769.5</v>
      </c>
      <c r="L30" s="177">
        <f t="shared" si="3"/>
        <v>234769.5</v>
      </c>
      <c r="M30" s="178">
        <f t="shared" si="4"/>
        <v>18.36090486090486</v>
      </c>
      <c r="N30" s="179">
        <f t="shared" si="5"/>
        <v>0.7899812369153574</v>
      </c>
      <c r="O30" s="179">
        <f t="shared" si="6"/>
        <v>0.2100187630846426</v>
      </c>
      <c r="P30" s="179">
        <f t="shared" si="7"/>
        <v>0</v>
      </c>
      <c r="Q30" s="180">
        <f t="shared" si="8"/>
        <v>0</v>
      </c>
    </row>
    <row r="31" spans="1:17" ht="15">
      <c r="A31" s="173" t="s">
        <v>77</v>
      </c>
      <c r="B31" s="174">
        <v>2025</v>
      </c>
      <c r="C31" s="175" t="s">
        <v>61</v>
      </c>
      <c r="D31" s="176" t="str">
        <f t="shared" si="0"/>
        <v>1,201-3,000</v>
      </c>
      <c r="E31" s="414">
        <v>45900</v>
      </c>
      <c r="F31" s="415">
        <v>19171.16</v>
      </c>
      <c r="G31" s="417">
        <f t="shared" si="1"/>
        <v>65071.16</v>
      </c>
      <c r="H31" s="417">
        <v>16350</v>
      </c>
      <c r="I31" s="421">
        <v>10651</v>
      </c>
      <c r="J31" s="421">
        <v>43200.82</v>
      </c>
      <c r="K31" s="177">
        <f t="shared" si="2"/>
        <v>116101.82</v>
      </c>
      <c r="L31" s="177">
        <f t="shared" si="3"/>
        <v>135272.98</v>
      </c>
      <c r="M31" s="178">
        <f t="shared" si="4"/>
        <v>32.13390617283951</v>
      </c>
      <c r="N31" s="179">
        <f t="shared" si="5"/>
        <v>0.48103590236572</v>
      </c>
      <c r="O31" s="179">
        <f t="shared" si="6"/>
        <v>0.1208667096710666</v>
      </c>
      <c r="P31" s="179">
        <f t="shared" si="7"/>
        <v>0.07873708407991012</v>
      </c>
      <c r="Q31" s="180">
        <f t="shared" si="8"/>
        <v>0.3193603038833032</v>
      </c>
    </row>
    <row r="32" spans="1:17" ht="15">
      <c r="A32" s="173" t="s">
        <v>78</v>
      </c>
      <c r="B32" s="174">
        <v>1241</v>
      </c>
      <c r="C32" s="175" t="s">
        <v>48</v>
      </c>
      <c r="D32" s="176" t="str">
        <f t="shared" si="0"/>
        <v>1,201-3,000</v>
      </c>
      <c r="E32" s="414">
        <v>4944</v>
      </c>
      <c r="F32" s="415">
        <v>5921.07</v>
      </c>
      <c r="G32" s="417">
        <f t="shared" si="1"/>
        <v>10865.07</v>
      </c>
      <c r="H32" s="417">
        <v>16350</v>
      </c>
      <c r="I32" s="421">
        <v>14878.52</v>
      </c>
      <c r="J32" s="421">
        <v>9323.92</v>
      </c>
      <c r="K32" s="177">
        <f t="shared" si="2"/>
        <v>45496.44</v>
      </c>
      <c r="L32" s="177">
        <f t="shared" si="3"/>
        <v>51417.509999999995</v>
      </c>
      <c r="M32" s="178">
        <f t="shared" si="4"/>
        <v>8.755092667203868</v>
      </c>
      <c r="N32" s="179">
        <f t="shared" si="5"/>
        <v>0.21131069940959804</v>
      </c>
      <c r="O32" s="179">
        <f t="shared" si="6"/>
        <v>0.31798505995331167</v>
      </c>
      <c r="P32" s="179">
        <f t="shared" si="7"/>
        <v>0.289366793530064</v>
      </c>
      <c r="Q32" s="180">
        <f t="shared" si="8"/>
        <v>0.1813374471070264</v>
      </c>
    </row>
    <row r="33" spans="1:17" ht="15">
      <c r="A33" s="173" t="s">
        <v>79</v>
      </c>
      <c r="B33" s="174">
        <v>916</v>
      </c>
      <c r="C33" s="175" t="s">
        <v>55</v>
      </c>
      <c r="D33" s="176" t="str">
        <f t="shared" si="0"/>
        <v>601-1,200</v>
      </c>
      <c r="E33" s="414">
        <v>19550</v>
      </c>
      <c r="F33" s="415">
        <v>5296.52</v>
      </c>
      <c r="G33" s="417">
        <f t="shared" si="1"/>
        <v>24846.52</v>
      </c>
      <c r="H33" s="417">
        <v>8350</v>
      </c>
      <c r="I33" s="421">
        <v>15704.1</v>
      </c>
      <c r="J33" s="421">
        <v>9465.97</v>
      </c>
      <c r="K33" s="177">
        <f t="shared" si="2"/>
        <v>53070.07</v>
      </c>
      <c r="L33" s="177">
        <f t="shared" si="3"/>
        <v>58366.590000000004</v>
      </c>
      <c r="M33" s="178">
        <f t="shared" si="4"/>
        <v>27.125021834061137</v>
      </c>
      <c r="N33" s="179">
        <f t="shared" si="5"/>
        <v>0.4256976465474512</v>
      </c>
      <c r="O33" s="179">
        <f t="shared" si="6"/>
        <v>0.14306129585435776</v>
      </c>
      <c r="P33" s="179">
        <f t="shared" si="7"/>
        <v>0.26905974805106825</v>
      </c>
      <c r="Q33" s="180">
        <f t="shared" si="8"/>
        <v>0.16218130954712273</v>
      </c>
    </row>
    <row r="34" spans="1:17" ht="15">
      <c r="A34" s="173" t="s">
        <v>80</v>
      </c>
      <c r="B34" s="174">
        <v>7201</v>
      </c>
      <c r="C34" s="175" t="s">
        <v>46</v>
      </c>
      <c r="D34" s="176" t="str">
        <f t="shared" si="0"/>
        <v>5,001-10,000</v>
      </c>
      <c r="E34" s="414">
        <v>229000</v>
      </c>
      <c r="F34" s="415">
        <v>0</v>
      </c>
      <c r="G34" s="417">
        <f t="shared" si="1"/>
        <v>229000</v>
      </c>
      <c r="H34" s="417">
        <v>38368</v>
      </c>
      <c r="I34" s="421">
        <v>0</v>
      </c>
      <c r="J34" s="421">
        <v>461.44</v>
      </c>
      <c r="K34" s="177">
        <f t="shared" si="2"/>
        <v>267829.44</v>
      </c>
      <c r="L34" s="177">
        <f t="shared" si="3"/>
        <v>267829.44</v>
      </c>
      <c r="M34" s="178">
        <f t="shared" si="4"/>
        <v>31.801138730731843</v>
      </c>
      <c r="N34" s="179">
        <f t="shared" si="5"/>
        <v>0.8550217631041606</v>
      </c>
      <c r="O34" s="179">
        <f t="shared" si="6"/>
        <v>0.14325534937458706</v>
      </c>
      <c r="P34" s="179">
        <f t="shared" si="7"/>
        <v>0</v>
      </c>
      <c r="Q34" s="180">
        <f t="shared" si="8"/>
        <v>0.0017228875212523312</v>
      </c>
    </row>
    <row r="35" spans="1:17" ht="15">
      <c r="A35" s="173" t="s">
        <v>81</v>
      </c>
      <c r="B35" s="174">
        <v>581</v>
      </c>
      <c r="C35" s="175" t="s">
        <v>46</v>
      </c>
      <c r="D35" s="176" t="str">
        <f t="shared" si="0"/>
        <v>0-600</v>
      </c>
      <c r="E35" s="414">
        <v>17657</v>
      </c>
      <c r="F35" s="415">
        <v>0</v>
      </c>
      <c r="G35" s="417">
        <f t="shared" si="1"/>
        <v>17657</v>
      </c>
      <c r="H35" s="417">
        <v>6540</v>
      </c>
      <c r="I35" s="421">
        <v>56257.19</v>
      </c>
      <c r="J35" s="421">
        <v>5935.26</v>
      </c>
      <c r="K35" s="177">
        <f t="shared" si="2"/>
        <v>86389.45</v>
      </c>
      <c r="L35" s="177">
        <f t="shared" si="3"/>
        <v>86389.45</v>
      </c>
      <c r="M35" s="178">
        <f t="shared" si="4"/>
        <v>30.390705679862307</v>
      </c>
      <c r="N35" s="179">
        <f t="shared" si="5"/>
        <v>0.20438838307223858</v>
      </c>
      <c r="O35" s="179">
        <f t="shared" si="6"/>
        <v>0.0757036883554647</v>
      </c>
      <c r="P35" s="179">
        <f t="shared" si="7"/>
        <v>0.6512044005373342</v>
      </c>
      <c r="Q35" s="180">
        <f t="shared" si="8"/>
        <v>0.0687035280349626</v>
      </c>
    </row>
    <row r="36" spans="1:17" ht="15">
      <c r="A36" s="173" t="s">
        <v>82</v>
      </c>
      <c r="B36" s="174">
        <v>13676</v>
      </c>
      <c r="C36" s="175" t="s">
        <v>61</v>
      </c>
      <c r="D36" s="176" t="str">
        <f t="shared" si="0"/>
        <v>10,001-50,000</v>
      </c>
      <c r="E36" s="414">
        <v>191068</v>
      </c>
      <c r="F36" s="415">
        <v>0</v>
      </c>
      <c r="G36" s="417">
        <f t="shared" si="1"/>
        <v>191068</v>
      </c>
      <c r="H36" s="417">
        <v>74016</v>
      </c>
      <c r="I36" s="421">
        <v>60377.04</v>
      </c>
      <c r="J36" s="421">
        <v>44867</v>
      </c>
      <c r="K36" s="177">
        <f t="shared" si="2"/>
        <v>370328.04</v>
      </c>
      <c r="L36" s="177">
        <f t="shared" si="3"/>
        <v>370328.04</v>
      </c>
      <c r="M36" s="178">
        <f t="shared" si="4"/>
        <v>13.971044164960515</v>
      </c>
      <c r="N36" s="179">
        <f t="shared" si="5"/>
        <v>0.5159425681079942</v>
      </c>
      <c r="O36" s="179">
        <f t="shared" si="6"/>
        <v>0.19986604308979683</v>
      </c>
      <c r="P36" s="179">
        <f t="shared" si="7"/>
        <v>0.16303664178386276</v>
      </c>
      <c r="Q36" s="180">
        <f t="shared" si="8"/>
        <v>0.12115474701834623</v>
      </c>
    </row>
    <row r="37" spans="1:17" ht="15">
      <c r="A37" s="173" t="s">
        <v>83</v>
      </c>
      <c r="B37" s="174">
        <v>1298</v>
      </c>
      <c r="C37" s="175" t="s">
        <v>55</v>
      </c>
      <c r="D37" s="176" t="str">
        <f t="shared" si="0"/>
        <v>1,201-3,000</v>
      </c>
      <c r="E37" s="414">
        <v>12260</v>
      </c>
      <c r="F37" s="415">
        <v>0</v>
      </c>
      <c r="G37" s="417">
        <f t="shared" si="1"/>
        <v>12260</v>
      </c>
      <c r="H37" s="417">
        <v>16350</v>
      </c>
      <c r="I37" s="421">
        <v>8000</v>
      </c>
      <c r="J37" s="421">
        <v>1800.1799999999998</v>
      </c>
      <c r="K37" s="177">
        <f t="shared" si="2"/>
        <v>38410.18</v>
      </c>
      <c r="L37" s="177">
        <f t="shared" si="3"/>
        <v>38410.18</v>
      </c>
      <c r="M37" s="178">
        <f t="shared" si="4"/>
        <v>9.445300462249614</v>
      </c>
      <c r="N37" s="179">
        <f t="shared" si="5"/>
        <v>0.31918621573759876</v>
      </c>
      <c r="O37" s="179">
        <f t="shared" si="6"/>
        <v>0.42566840353260516</v>
      </c>
      <c r="P37" s="179">
        <f t="shared" si="7"/>
        <v>0.20827811793644288</v>
      </c>
      <c r="Q37" s="180">
        <f t="shared" si="8"/>
        <v>0.046867262793353216</v>
      </c>
    </row>
    <row r="38" spans="1:17" ht="15">
      <c r="A38" s="173" t="s">
        <v>84</v>
      </c>
      <c r="B38" s="174">
        <v>1120225</v>
      </c>
      <c r="C38" s="175"/>
      <c r="D38" s="176" t="str">
        <f t="shared" si="0"/>
        <v>100,000+</v>
      </c>
      <c r="E38" s="414">
        <v>40441125</v>
      </c>
      <c r="F38" s="415">
        <v>0</v>
      </c>
      <c r="G38" s="417">
        <f t="shared" si="1"/>
        <v>40441125</v>
      </c>
      <c r="H38" s="417">
        <v>5839757</v>
      </c>
      <c r="I38" s="421">
        <v>0</v>
      </c>
      <c r="J38" s="421">
        <v>5815178</v>
      </c>
      <c r="K38" s="177">
        <f t="shared" si="2"/>
        <v>52096060</v>
      </c>
      <c r="L38" s="177">
        <f t="shared" si="3"/>
        <v>52096060</v>
      </c>
      <c r="M38" s="178">
        <f t="shared" si="4"/>
        <v>36.10089490950479</v>
      </c>
      <c r="N38" s="179">
        <f t="shared" si="5"/>
        <v>0.7762799144503443</v>
      </c>
      <c r="O38" s="179">
        <f t="shared" si="6"/>
        <v>0.11209594353200607</v>
      </c>
      <c r="P38" s="179">
        <f t="shared" si="7"/>
        <v>0</v>
      </c>
      <c r="Q38" s="180">
        <f t="shared" si="8"/>
        <v>0.1116241420176497</v>
      </c>
    </row>
    <row r="39" spans="1:17" ht="15">
      <c r="A39" s="173" t="s">
        <v>85</v>
      </c>
      <c r="B39" s="174">
        <v>1970</v>
      </c>
      <c r="C39" s="175" t="s">
        <v>46</v>
      </c>
      <c r="D39" s="176" t="str">
        <f t="shared" si="0"/>
        <v>1,201-3,000</v>
      </c>
      <c r="E39" s="414">
        <v>47856</v>
      </c>
      <c r="F39" s="415">
        <v>4397</v>
      </c>
      <c r="G39" s="417">
        <f t="shared" si="1"/>
        <v>52253</v>
      </c>
      <c r="H39" s="417">
        <v>16350</v>
      </c>
      <c r="I39" s="421">
        <v>50688</v>
      </c>
      <c r="J39" s="421">
        <v>3212</v>
      </c>
      <c r="K39" s="177">
        <f t="shared" si="2"/>
        <v>118106</v>
      </c>
      <c r="L39" s="177">
        <f t="shared" si="3"/>
        <v>122503</v>
      </c>
      <c r="M39" s="178">
        <f t="shared" si="4"/>
        <v>26.524365482233502</v>
      </c>
      <c r="N39" s="179">
        <f t="shared" si="5"/>
        <v>0.42654465604923963</v>
      </c>
      <c r="O39" s="179">
        <f t="shared" si="6"/>
        <v>0.1334661191970809</v>
      </c>
      <c r="P39" s="179">
        <f t="shared" si="7"/>
        <v>0.4137694587071337</v>
      </c>
      <c r="Q39" s="180">
        <f t="shared" si="8"/>
        <v>0.0262197660465458</v>
      </c>
    </row>
    <row r="40" spans="1:17" ht="15">
      <c r="A40" s="173" t="s">
        <v>86</v>
      </c>
      <c r="B40" s="174">
        <v>17286</v>
      </c>
      <c r="C40" s="175" t="s">
        <v>48</v>
      </c>
      <c r="D40" s="176" t="str">
        <f t="shared" si="0"/>
        <v>10,001-50,000</v>
      </c>
      <c r="E40" s="414">
        <v>463407</v>
      </c>
      <c r="F40" s="415">
        <v>0</v>
      </c>
      <c r="G40" s="417">
        <f t="shared" si="1"/>
        <v>463407</v>
      </c>
      <c r="H40" s="417">
        <v>90159</v>
      </c>
      <c r="I40" s="421">
        <v>193444.43</v>
      </c>
      <c r="J40" s="421">
        <v>50509</v>
      </c>
      <c r="K40" s="177">
        <f t="shared" si="2"/>
        <v>797519.4299999999</v>
      </c>
      <c r="L40" s="177">
        <f t="shared" si="3"/>
        <v>797519.4299999999</v>
      </c>
      <c r="M40" s="178">
        <f t="shared" si="4"/>
        <v>26.80822631030892</v>
      </c>
      <c r="N40" s="179">
        <f t="shared" si="5"/>
        <v>0.5810604514049269</v>
      </c>
      <c r="O40" s="179">
        <f t="shared" si="6"/>
        <v>0.11304928332592475</v>
      </c>
      <c r="P40" s="179">
        <f t="shared" si="7"/>
        <v>0.2425576390032278</v>
      </c>
      <c r="Q40" s="180">
        <f t="shared" si="8"/>
        <v>0.06333262626592058</v>
      </c>
    </row>
    <row r="41" spans="1:17" ht="15">
      <c r="A41" s="173" t="s">
        <v>87</v>
      </c>
      <c r="B41" s="174">
        <v>12317</v>
      </c>
      <c r="C41" s="175" t="s">
        <v>40</v>
      </c>
      <c r="D41" s="176" t="str">
        <f t="shared" si="0"/>
        <v>10,001-50,000</v>
      </c>
      <c r="E41" s="414">
        <v>561524</v>
      </c>
      <c r="F41" s="415">
        <v>0</v>
      </c>
      <c r="G41" s="417">
        <f t="shared" si="1"/>
        <v>561524</v>
      </c>
      <c r="H41" s="417">
        <v>66632</v>
      </c>
      <c r="I41" s="421">
        <v>52196</v>
      </c>
      <c r="J41" s="421">
        <v>58348</v>
      </c>
      <c r="K41" s="177">
        <f t="shared" si="2"/>
        <v>738700</v>
      </c>
      <c r="L41" s="177">
        <f t="shared" si="3"/>
        <v>738700</v>
      </c>
      <c r="M41" s="178">
        <f t="shared" si="4"/>
        <v>45.589348055533</v>
      </c>
      <c r="N41" s="179">
        <f t="shared" si="5"/>
        <v>0.7601516177067822</v>
      </c>
      <c r="O41" s="179">
        <f t="shared" si="6"/>
        <v>0.0902017056992013</v>
      </c>
      <c r="P41" s="179">
        <f t="shared" si="7"/>
        <v>0.07065926627859753</v>
      </c>
      <c r="Q41" s="180">
        <f t="shared" si="8"/>
        <v>0.07898741031541898</v>
      </c>
    </row>
    <row r="42" spans="1:17" ht="15">
      <c r="A42" s="173" t="s">
        <v>88</v>
      </c>
      <c r="B42" s="174">
        <v>592</v>
      </c>
      <c r="C42" s="175" t="s">
        <v>40</v>
      </c>
      <c r="D42" s="176" t="str">
        <f t="shared" si="0"/>
        <v>0-600</v>
      </c>
      <c r="E42" s="414">
        <v>2793</v>
      </c>
      <c r="F42" s="415">
        <v>0</v>
      </c>
      <c r="G42" s="417">
        <f t="shared" si="1"/>
        <v>2793</v>
      </c>
      <c r="H42" s="417">
        <v>6540</v>
      </c>
      <c r="I42" s="421">
        <v>8094.21</v>
      </c>
      <c r="J42" s="421">
        <v>14925.03</v>
      </c>
      <c r="K42" s="177">
        <f t="shared" si="2"/>
        <v>32352.239999999998</v>
      </c>
      <c r="L42" s="177">
        <f t="shared" si="3"/>
        <v>32352.239999999998</v>
      </c>
      <c r="M42" s="178">
        <f t="shared" si="4"/>
        <v>4.717905405405405</v>
      </c>
      <c r="N42" s="179">
        <f t="shared" si="5"/>
        <v>0.08633096193648415</v>
      </c>
      <c r="O42" s="179">
        <f t="shared" si="6"/>
        <v>0.20214983568371156</v>
      </c>
      <c r="P42" s="179">
        <f t="shared" si="7"/>
        <v>0.25019009502896866</v>
      </c>
      <c r="Q42" s="180">
        <f t="shared" si="8"/>
        <v>0.4613291073508357</v>
      </c>
    </row>
    <row r="43" spans="1:17" ht="15">
      <c r="A43" s="173" t="s">
        <v>89</v>
      </c>
      <c r="B43" s="174">
        <v>3580</v>
      </c>
      <c r="C43" s="175" t="s">
        <v>53</v>
      </c>
      <c r="D43" s="176" t="str">
        <f t="shared" si="0"/>
        <v>3,001-5,000</v>
      </c>
      <c r="E43" s="414">
        <v>112185</v>
      </c>
      <c r="F43" s="415">
        <v>60130</v>
      </c>
      <c r="G43" s="417">
        <f t="shared" si="1"/>
        <v>172315</v>
      </c>
      <c r="H43" s="417">
        <v>19500</v>
      </c>
      <c r="I43" s="421">
        <v>16403</v>
      </c>
      <c r="J43" s="421">
        <v>22849</v>
      </c>
      <c r="K43" s="177">
        <f t="shared" si="2"/>
        <v>170937</v>
      </c>
      <c r="L43" s="177">
        <f t="shared" si="3"/>
        <v>231067</v>
      </c>
      <c r="M43" s="178">
        <f t="shared" si="4"/>
        <v>48.13268156424581</v>
      </c>
      <c r="N43" s="179">
        <f t="shared" si="5"/>
        <v>0.7457360852047241</v>
      </c>
      <c r="O43" s="179">
        <f t="shared" si="6"/>
        <v>0.08439110734116079</v>
      </c>
      <c r="P43" s="179">
        <f t="shared" si="7"/>
        <v>0.07098806839574669</v>
      </c>
      <c r="Q43" s="180">
        <f t="shared" si="8"/>
        <v>0.09888473905836835</v>
      </c>
    </row>
    <row r="44" spans="1:17" ht="15">
      <c r="A44" s="173" t="s">
        <v>90</v>
      </c>
      <c r="B44" s="174">
        <v>367</v>
      </c>
      <c r="C44" s="175" t="s">
        <v>53</v>
      </c>
      <c r="D44" s="176" t="str">
        <f t="shared" si="0"/>
        <v>0-600</v>
      </c>
      <c r="E44" s="414">
        <v>1808</v>
      </c>
      <c r="F44" s="415">
        <v>1808</v>
      </c>
      <c r="G44" s="417">
        <f t="shared" si="1"/>
        <v>3616</v>
      </c>
      <c r="H44" s="417">
        <v>6540</v>
      </c>
      <c r="I44" s="421">
        <v>8625.27</v>
      </c>
      <c r="J44" s="421">
        <v>4825.710000000001</v>
      </c>
      <c r="K44" s="177">
        <f t="shared" si="2"/>
        <v>21798.980000000003</v>
      </c>
      <c r="L44" s="177">
        <f t="shared" si="3"/>
        <v>23606.980000000003</v>
      </c>
      <c r="M44" s="178">
        <f t="shared" si="4"/>
        <v>9.852861035422343</v>
      </c>
      <c r="N44" s="179">
        <f t="shared" si="5"/>
        <v>0.15317503551915576</v>
      </c>
      <c r="O44" s="179">
        <f t="shared" si="6"/>
        <v>0.277036706940066</v>
      </c>
      <c r="P44" s="179">
        <f t="shared" si="7"/>
        <v>0.3653694797047314</v>
      </c>
      <c r="Q44" s="180">
        <f t="shared" si="8"/>
        <v>0.2044187778360468</v>
      </c>
    </row>
    <row r="45" spans="1:17" ht="15">
      <c r="A45" s="173" t="s">
        <v>91</v>
      </c>
      <c r="B45" s="174">
        <v>501</v>
      </c>
      <c r="C45" s="175" t="s">
        <v>48</v>
      </c>
      <c r="D45" s="176" t="str">
        <f t="shared" si="0"/>
        <v>0-600</v>
      </c>
      <c r="E45" s="414">
        <v>4000</v>
      </c>
      <c r="F45" s="415">
        <v>1496.08</v>
      </c>
      <c r="G45" s="417">
        <f t="shared" si="1"/>
        <v>5496.08</v>
      </c>
      <c r="H45" s="417">
        <v>6540</v>
      </c>
      <c r="I45" s="421">
        <v>23443.78</v>
      </c>
      <c r="J45" s="421">
        <v>11150.929999999998</v>
      </c>
      <c r="K45" s="177">
        <f t="shared" si="2"/>
        <v>45134.71</v>
      </c>
      <c r="L45" s="177">
        <f t="shared" si="3"/>
        <v>46630.79</v>
      </c>
      <c r="M45" s="178">
        <f t="shared" si="4"/>
        <v>10.970219560878244</v>
      </c>
      <c r="N45" s="179">
        <f t="shared" si="5"/>
        <v>0.11786375482808677</v>
      </c>
      <c r="O45" s="179">
        <f t="shared" si="6"/>
        <v>0.14025067986195386</v>
      </c>
      <c r="P45" s="179">
        <f t="shared" si="7"/>
        <v>0.502753223781969</v>
      </c>
      <c r="Q45" s="180">
        <f t="shared" si="8"/>
        <v>0.23913234152799037</v>
      </c>
    </row>
    <row r="46" spans="1:17" ht="15">
      <c r="A46" s="173" t="s">
        <v>92</v>
      </c>
      <c r="B46" s="174">
        <v>3442</v>
      </c>
      <c r="C46" s="175" t="s">
        <v>48</v>
      </c>
      <c r="D46" s="176" t="str">
        <f t="shared" si="0"/>
        <v>3,001-5,000</v>
      </c>
      <c r="E46" s="414">
        <v>68626.08</v>
      </c>
      <c r="F46" s="415">
        <v>16875.71</v>
      </c>
      <c r="G46" s="417">
        <f t="shared" si="1"/>
        <v>85501.79000000001</v>
      </c>
      <c r="H46" s="417">
        <v>16350</v>
      </c>
      <c r="I46" s="421">
        <v>25089.809999999998</v>
      </c>
      <c r="J46" s="421">
        <v>22212.930000000004</v>
      </c>
      <c r="K46" s="177">
        <f t="shared" si="2"/>
        <v>132278.82</v>
      </c>
      <c r="L46" s="177">
        <f t="shared" si="3"/>
        <v>149154.53</v>
      </c>
      <c r="M46" s="178">
        <f t="shared" si="4"/>
        <v>24.840729227193496</v>
      </c>
      <c r="N46" s="179">
        <f t="shared" si="5"/>
        <v>0.5732429983856341</v>
      </c>
      <c r="O46" s="179">
        <f t="shared" si="6"/>
        <v>0.10961785739930259</v>
      </c>
      <c r="P46" s="179">
        <f t="shared" si="7"/>
        <v>0.1682135299544707</v>
      </c>
      <c r="Q46" s="180">
        <f t="shared" si="8"/>
        <v>0.14892561426059273</v>
      </c>
    </row>
    <row r="47" spans="1:17" ht="15">
      <c r="A47" s="173" t="s">
        <v>93</v>
      </c>
      <c r="B47" s="174">
        <v>932</v>
      </c>
      <c r="C47" s="175" t="s">
        <v>48</v>
      </c>
      <c r="D47" s="176" t="str">
        <f t="shared" si="0"/>
        <v>601-1,200</v>
      </c>
      <c r="E47" s="414">
        <v>5000</v>
      </c>
      <c r="F47" s="415">
        <v>12975.939999999999</v>
      </c>
      <c r="G47" s="417">
        <f t="shared" si="1"/>
        <v>17975.94</v>
      </c>
      <c r="H47" s="417">
        <v>8350</v>
      </c>
      <c r="I47" s="421">
        <v>13520.81</v>
      </c>
      <c r="J47" s="421">
        <v>6623.82</v>
      </c>
      <c r="K47" s="177">
        <f t="shared" si="2"/>
        <v>33494.63</v>
      </c>
      <c r="L47" s="177">
        <f t="shared" si="3"/>
        <v>46470.57</v>
      </c>
      <c r="M47" s="178">
        <f t="shared" si="4"/>
        <v>19.287489270386263</v>
      </c>
      <c r="N47" s="179">
        <f t="shared" si="5"/>
        <v>0.38682417710822137</v>
      </c>
      <c r="O47" s="179">
        <f t="shared" si="6"/>
        <v>0.1796836148125577</v>
      </c>
      <c r="P47" s="179">
        <f t="shared" si="7"/>
        <v>0.29095425341242853</v>
      </c>
      <c r="Q47" s="180">
        <f t="shared" si="8"/>
        <v>0.14253795466679234</v>
      </c>
    </row>
    <row r="48" spans="1:17" ht="15">
      <c r="A48" s="173" t="s">
        <v>94</v>
      </c>
      <c r="B48" s="174">
        <v>134</v>
      </c>
      <c r="C48" s="175" t="s">
        <v>40</v>
      </c>
      <c r="D48" s="176" t="str">
        <f t="shared" si="0"/>
        <v>0-600</v>
      </c>
      <c r="E48" s="414">
        <v>320</v>
      </c>
      <c r="F48" s="415">
        <v>0</v>
      </c>
      <c r="G48" s="417">
        <f t="shared" si="1"/>
        <v>320</v>
      </c>
      <c r="H48" s="417">
        <v>6540</v>
      </c>
      <c r="I48" s="421">
        <v>11600.24</v>
      </c>
      <c r="J48" s="421">
        <v>9906.72</v>
      </c>
      <c r="K48" s="177">
        <f t="shared" si="2"/>
        <v>28366.96</v>
      </c>
      <c r="L48" s="177">
        <f t="shared" si="3"/>
        <v>28366.96</v>
      </c>
      <c r="M48" s="178">
        <f t="shared" si="4"/>
        <v>2.388059701492537</v>
      </c>
      <c r="N48" s="179">
        <f t="shared" si="5"/>
        <v>0.011280729411963777</v>
      </c>
      <c r="O48" s="179">
        <f t="shared" si="6"/>
        <v>0.2305499073570097</v>
      </c>
      <c r="P48" s="179">
        <f t="shared" si="7"/>
        <v>0.4089349017307459</v>
      </c>
      <c r="Q48" s="180">
        <f t="shared" si="8"/>
        <v>0.3492344615002806</v>
      </c>
    </row>
    <row r="49" spans="1:17" ht="15">
      <c r="A49" s="173" t="s">
        <v>95</v>
      </c>
      <c r="B49" s="174">
        <v>378</v>
      </c>
      <c r="C49" s="175" t="s">
        <v>53</v>
      </c>
      <c r="D49" s="176" t="str">
        <f t="shared" si="0"/>
        <v>0-600</v>
      </c>
      <c r="E49" s="414">
        <v>1000</v>
      </c>
      <c r="F49" s="415">
        <v>0</v>
      </c>
      <c r="G49" s="417">
        <f t="shared" si="1"/>
        <v>1000</v>
      </c>
      <c r="H49" s="417">
        <v>6540</v>
      </c>
      <c r="I49" s="421">
        <v>10100</v>
      </c>
      <c r="J49" s="421">
        <v>6995.24</v>
      </c>
      <c r="K49" s="177">
        <f t="shared" si="2"/>
        <v>24635.239999999998</v>
      </c>
      <c r="L49" s="177">
        <f t="shared" si="3"/>
        <v>24635.239999999998</v>
      </c>
      <c r="M49" s="178">
        <f t="shared" si="4"/>
        <v>2.6455026455026456</v>
      </c>
      <c r="N49" s="179">
        <f t="shared" si="5"/>
        <v>0.0405922572704792</v>
      </c>
      <c r="O49" s="179">
        <f t="shared" si="6"/>
        <v>0.265473362548934</v>
      </c>
      <c r="P49" s="179">
        <f t="shared" si="7"/>
        <v>0.40998179843183996</v>
      </c>
      <c r="Q49" s="180">
        <f t="shared" si="8"/>
        <v>0.28395258174874694</v>
      </c>
    </row>
    <row r="50" spans="1:17" ht="15">
      <c r="A50" s="173" t="s">
        <v>96</v>
      </c>
      <c r="B50" s="174">
        <v>340</v>
      </c>
      <c r="C50" s="175" t="s">
        <v>55</v>
      </c>
      <c r="D50" s="176" t="str">
        <f t="shared" si="0"/>
        <v>0-600</v>
      </c>
      <c r="E50" s="414">
        <v>1460.55</v>
      </c>
      <c r="F50" s="415">
        <v>0</v>
      </c>
      <c r="G50" s="417">
        <f t="shared" si="1"/>
        <v>1460.55</v>
      </c>
      <c r="H50" s="417">
        <v>6540</v>
      </c>
      <c r="I50" s="421">
        <v>8052.65</v>
      </c>
      <c r="J50" s="421">
        <v>1537.02</v>
      </c>
      <c r="K50" s="177">
        <f t="shared" si="2"/>
        <v>17590.22</v>
      </c>
      <c r="L50" s="177">
        <f t="shared" si="3"/>
        <v>17590.22</v>
      </c>
      <c r="M50" s="178">
        <f t="shared" si="4"/>
        <v>4.295735294117647</v>
      </c>
      <c r="N50" s="179">
        <f t="shared" si="5"/>
        <v>0.08303193479103728</v>
      </c>
      <c r="O50" s="179">
        <f t="shared" si="6"/>
        <v>0.37179751020737656</v>
      </c>
      <c r="P50" s="179">
        <f t="shared" si="7"/>
        <v>0.4577913181301882</v>
      </c>
      <c r="Q50" s="180">
        <f t="shared" si="8"/>
        <v>0.08737923687139786</v>
      </c>
    </row>
    <row r="51" spans="1:17" ht="15">
      <c r="A51" s="173" t="s">
        <v>97</v>
      </c>
      <c r="B51" s="174">
        <v>15352</v>
      </c>
      <c r="C51" s="175" t="s">
        <v>40</v>
      </c>
      <c r="D51" s="176" t="str">
        <f t="shared" si="0"/>
        <v>10,001-50,000</v>
      </c>
      <c r="E51" s="414">
        <v>258708</v>
      </c>
      <c r="F51" s="415">
        <v>0</v>
      </c>
      <c r="G51" s="417">
        <f t="shared" si="1"/>
        <v>258708</v>
      </c>
      <c r="H51" s="417">
        <v>77853</v>
      </c>
      <c r="I51" s="421">
        <v>102290.35</v>
      </c>
      <c r="J51" s="421">
        <v>56948.14</v>
      </c>
      <c r="K51" s="177">
        <f t="shared" si="2"/>
        <v>495799.49</v>
      </c>
      <c r="L51" s="177">
        <f t="shared" si="3"/>
        <v>495799.49</v>
      </c>
      <c r="M51" s="178">
        <f t="shared" si="4"/>
        <v>16.85174570088588</v>
      </c>
      <c r="N51" s="179">
        <f t="shared" si="5"/>
        <v>0.5217996492896756</v>
      </c>
      <c r="O51" s="179">
        <f t="shared" si="6"/>
        <v>0.1570251716071753</v>
      </c>
      <c r="P51" s="179">
        <f t="shared" si="7"/>
        <v>0.20631394760006713</v>
      </c>
      <c r="Q51" s="180">
        <f t="shared" si="8"/>
        <v>0.11486123150308203</v>
      </c>
    </row>
    <row r="52" spans="1:17" ht="15">
      <c r="A52" s="173" t="s">
        <v>98</v>
      </c>
      <c r="B52" s="174">
        <v>3758</v>
      </c>
      <c r="C52" s="175" t="s">
        <v>53</v>
      </c>
      <c r="D52" s="176" t="str">
        <f t="shared" si="0"/>
        <v>3,001-5,000</v>
      </c>
      <c r="E52" s="414">
        <v>152952</v>
      </c>
      <c r="F52" s="415">
        <v>0</v>
      </c>
      <c r="G52" s="417">
        <f t="shared" si="1"/>
        <v>152952</v>
      </c>
      <c r="H52" s="417">
        <v>20165</v>
      </c>
      <c r="I52" s="421">
        <v>20152.93</v>
      </c>
      <c r="J52" s="421">
        <v>57002.67</v>
      </c>
      <c r="K52" s="177">
        <f t="shared" si="2"/>
        <v>250272.59999999998</v>
      </c>
      <c r="L52" s="177">
        <f t="shared" si="3"/>
        <v>250272.59999999998</v>
      </c>
      <c r="M52" s="178">
        <f t="shared" si="4"/>
        <v>40.700372538584354</v>
      </c>
      <c r="N52" s="179">
        <f t="shared" si="5"/>
        <v>0.6111416111871616</v>
      </c>
      <c r="O52" s="179">
        <f t="shared" si="6"/>
        <v>0.08057214413403625</v>
      </c>
      <c r="P52" s="179">
        <f t="shared" si="7"/>
        <v>0.0805239167212072</v>
      </c>
      <c r="Q52" s="180">
        <f t="shared" si="8"/>
        <v>0.22776232795759505</v>
      </c>
    </row>
    <row r="53" spans="1:17" ht="15">
      <c r="A53" s="173" t="s">
        <v>99</v>
      </c>
      <c r="B53" s="174">
        <v>675</v>
      </c>
      <c r="C53" s="175" t="s">
        <v>48</v>
      </c>
      <c r="D53" s="176" t="str">
        <f t="shared" si="0"/>
        <v>601-1,200</v>
      </c>
      <c r="E53" s="414">
        <v>4532</v>
      </c>
      <c r="F53" s="415">
        <v>0</v>
      </c>
      <c r="G53" s="417">
        <f t="shared" si="1"/>
        <v>4532</v>
      </c>
      <c r="H53" s="417">
        <v>8350</v>
      </c>
      <c r="I53" s="421">
        <v>24292.96</v>
      </c>
      <c r="J53" s="421">
        <v>5264.22</v>
      </c>
      <c r="K53" s="177">
        <f t="shared" si="2"/>
        <v>42439.18</v>
      </c>
      <c r="L53" s="177">
        <f t="shared" si="3"/>
        <v>42439.18</v>
      </c>
      <c r="M53" s="178">
        <f t="shared" si="4"/>
        <v>6.714074074074074</v>
      </c>
      <c r="N53" s="179">
        <f t="shared" si="5"/>
        <v>0.10678811419070773</v>
      </c>
      <c r="O53" s="179">
        <f t="shared" si="6"/>
        <v>0.19675215213866054</v>
      </c>
      <c r="P53" s="179">
        <f t="shared" si="7"/>
        <v>0.5724182229722629</v>
      </c>
      <c r="Q53" s="180">
        <f t="shared" si="8"/>
        <v>0.12404151069836883</v>
      </c>
    </row>
    <row r="54" spans="1:17" ht="15">
      <c r="A54" s="173" t="s">
        <v>100</v>
      </c>
      <c r="B54" s="174">
        <v>7493</v>
      </c>
      <c r="C54" s="175" t="s">
        <v>53</v>
      </c>
      <c r="D54" s="176" t="str">
        <f t="shared" si="0"/>
        <v>5,001-10,000</v>
      </c>
      <c r="E54" s="414">
        <v>108181.86</v>
      </c>
      <c r="F54" s="415">
        <v>0</v>
      </c>
      <c r="G54" s="417">
        <f t="shared" si="1"/>
        <v>108181.86</v>
      </c>
      <c r="H54" s="417">
        <v>37839</v>
      </c>
      <c r="I54" s="421">
        <v>56563.340000000004</v>
      </c>
      <c r="J54" s="421">
        <v>14711.18</v>
      </c>
      <c r="K54" s="177">
        <f t="shared" si="2"/>
        <v>217295.37999999998</v>
      </c>
      <c r="L54" s="177">
        <f t="shared" si="3"/>
        <v>217295.37999999998</v>
      </c>
      <c r="M54" s="178">
        <f t="shared" si="4"/>
        <v>14.437723208327773</v>
      </c>
      <c r="N54" s="179">
        <f t="shared" si="5"/>
        <v>0.49785623605987395</v>
      </c>
      <c r="O54" s="179">
        <f t="shared" si="6"/>
        <v>0.1741362379632738</v>
      </c>
      <c r="P54" s="179">
        <f t="shared" si="7"/>
        <v>0.2603062246422359</v>
      </c>
      <c r="Q54" s="180">
        <f t="shared" si="8"/>
        <v>0.0677013013346165</v>
      </c>
    </row>
    <row r="55" spans="1:17" ht="15">
      <c r="A55" s="173" t="s">
        <v>101</v>
      </c>
      <c r="B55" s="174">
        <v>17580</v>
      </c>
      <c r="C55" s="175" t="s">
        <v>40</v>
      </c>
      <c r="D55" s="176" t="str">
        <f t="shared" si="0"/>
        <v>10,001-50,000</v>
      </c>
      <c r="E55" s="414">
        <v>255000</v>
      </c>
      <c r="F55" s="415">
        <v>0</v>
      </c>
      <c r="G55" s="417">
        <f t="shared" si="1"/>
        <v>255000</v>
      </c>
      <c r="H55" s="417">
        <v>84061</v>
      </c>
      <c r="I55" s="421">
        <v>82835</v>
      </c>
      <c r="J55" s="421">
        <v>82953</v>
      </c>
      <c r="K55" s="177">
        <f t="shared" si="2"/>
        <v>504849</v>
      </c>
      <c r="L55" s="177">
        <f t="shared" si="3"/>
        <v>504849</v>
      </c>
      <c r="M55" s="178">
        <f t="shared" si="4"/>
        <v>14.505119453924914</v>
      </c>
      <c r="N55" s="179">
        <f t="shared" si="5"/>
        <v>0.5051015254066067</v>
      </c>
      <c r="O55" s="179">
        <f t="shared" si="6"/>
        <v>0.16650721304786184</v>
      </c>
      <c r="P55" s="179">
        <f t="shared" si="7"/>
        <v>0.1640787641453187</v>
      </c>
      <c r="Q55" s="180">
        <f t="shared" si="8"/>
        <v>0.16431249740021273</v>
      </c>
    </row>
    <row r="56" spans="1:17" ht="15">
      <c r="A56" s="173" t="s">
        <v>102</v>
      </c>
      <c r="B56" s="174">
        <v>14400</v>
      </c>
      <c r="C56" s="175" t="s">
        <v>55</v>
      </c>
      <c r="D56" s="176" t="str">
        <f t="shared" si="0"/>
        <v>10,001-50,000</v>
      </c>
      <c r="E56" s="414">
        <v>376902</v>
      </c>
      <c r="F56" s="415">
        <v>0</v>
      </c>
      <c r="G56" s="417">
        <f t="shared" si="1"/>
        <v>376902</v>
      </c>
      <c r="H56" s="417">
        <v>75886</v>
      </c>
      <c r="I56" s="421">
        <v>13183</v>
      </c>
      <c r="J56" s="421">
        <v>13604</v>
      </c>
      <c r="K56" s="177">
        <f t="shared" si="2"/>
        <v>479575</v>
      </c>
      <c r="L56" s="177">
        <f t="shared" si="3"/>
        <v>479575</v>
      </c>
      <c r="M56" s="178">
        <f t="shared" si="4"/>
        <v>26.17375</v>
      </c>
      <c r="N56" s="179">
        <f t="shared" si="5"/>
        <v>0.7859083563571913</v>
      </c>
      <c r="O56" s="179">
        <f t="shared" si="6"/>
        <v>0.15823593807016628</v>
      </c>
      <c r="P56" s="179">
        <f t="shared" si="7"/>
        <v>0.027488922483448888</v>
      </c>
      <c r="Q56" s="180">
        <f t="shared" si="8"/>
        <v>0.02836678308919356</v>
      </c>
    </row>
    <row r="57" spans="1:17" ht="15">
      <c r="A57" s="173" t="s">
        <v>103</v>
      </c>
      <c r="B57" s="174">
        <v>722</v>
      </c>
      <c r="C57" s="175" t="s">
        <v>40</v>
      </c>
      <c r="D57" s="176" t="str">
        <f t="shared" si="0"/>
        <v>601-1,200</v>
      </c>
      <c r="E57" s="414">
        <v>2697</v>
      </c>
      <c r="F57" s="415">
        <v>0</v>
      </c>
      <c r="G57" s="417">
        <f t="shared" si="1"/>
        <v>2697</v>
      </c>
      <c r="H57" s="417">
        <v>8350</v>
      </c>
      <c r="I57" s="421">
        <v>16310.44</v>
      </c>
      <c r="J57" s="421">
        <v>11579.52</v>
      </c>
      <c r="K57" s="177">
        <f t="shared" si="2"/>
        <v>38936.96000000001</v>
      </c>
      <c r="L57" s="177">
        <f t="shared" si="3"/>
        <v>38936.96000000001</v>
      </c>
      <c r="M57" s="178">
        <f t="shared" si="4"/>
        <v>3.7354570637119116</v>
      </c>
      <c r="N57" s="179">
        <f t="shared" si="5"/>
        <v>0.06926580811650421</v>
      </c>
      <c r="O57" s="179">
        <f t="shared" si="6"/>
        <v>0.21444920199214315</v>
      </c>
      <c r="P57" s="179">
        <f t="shared" si="7"/>
        <v>0.4188935140288301</v>
      </c>
      <c r="Q57" s="180">
        <f t="shared" si="8"/>
        <v>0.29739147586252235</v>
      </c>
    </row>
    <row r="58" spans="1:17" ht="15">
      <c r="A58" s="173" t="s">
        <v>104</v>
      </c>
      <c r="B58" s="174">
        <v>947</v>
      </c>
      <c r="C58" s="175" t="s">
        <v>48</v>
      </c>
      <c r="D58" s="176" t="str">
        <f t="shared" si="0"/>
        <v>601-1,200</v>
      </c>
      <c r="E58" s="414">
        <v>12000</v>
      </c>
      <c r="F58" s="415">
        <v>217</v>
      </c>
      <c r="G58" s="417">
        <f t="shared" si="1"/>
        <v>12217</v>
      </c>
      <c r="H58" s="417">
        <v>8350</v>
      </c>
      <c r="I58" s="421">
        <v>12721.810000000001</v>
      </c>
      <c r="J58" s="421">
        <v>24766.15</v>
      </c>
      <c r="K58" s="177">
        <f t="shared" si="2"/>
        <v>57837.96</v>
      </c>
      <c r="L58" s="177">
        <f t="shared" si="3"/>
        <v>58054.96</v>
      </c>
      <c r="M58" s="178">
        <f t="shared" si="4"/>
        <v>12.900739176346358</v>
      </c>
      <c r="N58" s="179">
        <f t="shared" si="5"/>
        <v>0.21043852239326322</v>
      </c>
      <c r="O58" s="179">
        <f t="shared" si="6"/>
        <v>0.14382922665005712</v>
      </c>
      <c r="P58" s="179">
        <f t="shared" si="7"/>
        <v>0.21913390345975609</v>
      </c>
      <c r="Q58" s="180">
        <f t="shared" si="8"/>
        <v>0.42659834749692366</v>
      </c>
    </row>
    <row r="59" spans="1:17" ht="15">
      <c r="A59" s="173" t="s">
        <v>105</v>
      </c>
      <c r="B59" s="174">
        <v>277</v>
      </c>
      <c r="C59" s="175" t="s">
        <v>53</v>
      </c>
      <c r="D59" s="176" t="str">
        <f t="shared" si="0"/>
        <v>0-600</v>
      </c>
      <c r="E59" s="414">
        <v>14785.58</v>
      </c>
      <c r="F59" s="415">
        <v>5635</v>
      </c>
      <c r="G59" s="417">
        <f t="shared" si="1"/>
        <v>20420.58</v>
      </c>
      <c r="H59" s="417">
        <v>6540</v>
      </c>
      <c r="I59" s="421">
        <v>4443.09</v>
      </c>
      <c r="J59" s="421">
        <v>2797.27</v>
      </c>
      <c r="K59" s="177">
        <f t="shared" si="2"/>
        <v>28565.940000000002</v>
      </c>
      <c r="L59" s="177">
        <f t="shared" si="3"/>
        <v>34200.94</v>
      </c>
      <c r="M59" s="178">
        <f t="shared" si="4"/>
        <v>73.72050541516246</v>
      </c>
      <c r="N59" s="179">
        <f t="shared" si="5"/>
        <v>0.5970765715796116</v>
      </c>
      <c r="O59" s="179">
        <f t="shared" si="6"/>
        <v>0.1912228143436993</v>
      </c>
      <c r="P59" s="179">
        <f t="shared" si="7"/>
        <v>0.12991134161809587</v>
      </c>
      <c r="Q59" s="180">
        <f t="shared" si="8"/>
        <v>0.08178927245859324</v>
      </c>
    </row>
    <row r="60" spans="1:17" ht="15">
      <c r="A60" s="173" t="s">
        <v>106</v>
      </c>
      <c r="B60" s="174">
        <v>457</v>
      </c>
      <c r="C60" s="175" t="s">
        <v>48</v>
      </c>
      <c r="D60" s="176" t="str">
        <f t="shared" si="0"/>
        <v>0-600</v>
      </c>
      <c r="E60" s="414">
        <v>0</v>
      </c>
      <c r="F60" s="415">
        <v>1350</v>
      </c>
      <c r="G60" s="417">
        <f t="shared" si="1"/>
        <v>1350</v>
      </c>
      <c r="H60" s="417">
        <v>6540</v>
      </c>
      <c r="I60" s="421">
        <v>27579.56</v>
      </c>
      <c r="J60" s="421">
        <v>1529.11</v>
      </c>
      <c r="K60" s="177">
        <f t="shared" si="2"/>
        <v>35648.67</v>
      </c>
      <c r="L60" s="177">
        <f t="shared" si="3"/>
        <v>36998.67</v>
      </c>
      <c r="M60" s="178">
        <f t="shared" si="4"/>
        <v>2.9540481400437635</v>
      </c>
      <c r="N60" s="179">
        <f t="shared" si="5"/>
        <v>0.03648779807490377</v>
      </c>
      <c r="O60" s="179">
        <f t="shared" si="6"/>
        <v>0.1767631106739783</v>
      </c>
      <c r="P60" s="179">
        <f t="shared" si="7"/>
        <v>0.7454203083516246</v>
      </c>
      <c r="Q60" s="180">
        <f t="shared" si="8"/>
        <v>0.04132878289949341</v>
      </c>
    </row>
    <row r="61" spans="1:17" ht="15">
      <c r="A61" s="173" t="s">
        <v>107</v>
      </c>
      <c r="B61" s="174">
        <v>2853</v>
      </c>
      <c r="C61" s="175" t="s">
        <v>40</v>
      </c>
      <c r="D61" s="176" t="str">
        <f t="shared" si="0"/>
        <v>1,201-3,000</v>
      </c>
      <c r="E61" s="414">
        <v>70000</v>
      </c>
      <c r="F61" s="415">
        <v>0</v>
      </c>
      <c r="G61" s="417">
        <f t="shared" si="1"/>
        <v>70000</v>
      </c>
      <c r="H61" s="417">
        <v>16350</v>
      </c>
      <c r="I61" s="421">
        <v>12856.4</v>
      </c>
      <c r="J61" s="421">
        <v>26126.170000000002</v>
      </c>
      <c r="K61" s="177">
        <f t="shared" si="2"/>
        <v>125332.56999999999</v>
      </c>
      <c r="L61" s="177">
        <f t="shared" si="3"/>
        <v>125332.56999999999</v>
      </c>
      <c r="M61" s="178">
        <f t="shared" si="4"/>
        <v>24.53557658604977</v>
      </c>
      <c r="N61" s="179">
        <f t="shared" si="5"/>
        <v>0.5585140398860409</v>
      </c>
      <c r="O61" s="179">
        <f t="shared" si="6"/>
        <v>0.1304529221733824</v>
      </c>
      <c r="P61" s="179">
        <f t="shared" si="7"/>
        <v>0.10257828431986993</v>
      </c>
      <c r="Q61" s="180">
        <f t="shared" si="8"/>
        <v>0.20845475362070692</v>
      </c>
    </row>
    <row r="62" spans="1:17" ht="15">
      <c r="A62" s="173" t="s">
        <v>470</v>
      </c>
      <c r="B62" s="174">
        <v>5565</v>
      </c>
      <c r="C62" s="175" t="s">
        <v>53</v>
      </c>
      <c r="D62" s="176" t="str">
        <f t="shared" si="0"/>
        <v>5,001-10,000</v>
      </c>
      <c r="E62" s="414">
        <v>162821</v>
      </c>
      <c r="F62" s="415">
        <v>50321</v>
      </c>
      <c r="G62" s="417">
        <f t="shared" si="1"/>
        <v>213142</v>
      </c>
      <c r="H62" s="417">
        <v>31332</v>
      </c>
      <c r="I62" s="421">
        <v>0</v>
      </c>
      <c r="J62" s="421">
        <v>9595</v>
      </c>
      <c r="K62" s="177">
        <f t="shared" si="2"/>
        <v>203748</v>
      </c>
      <c r="L62" s="177">
        <f t="shared" si="3"/>
        <v>254069</v>
      </c>
      <c r="M62" s="178">
        <f t="shared" si="4"/>
        <v>38.30044923629829</v>
      </c>
      <c r="N62" s="179">
        <f t="shared" si="5"/>
        <v>0.8389138383667429</v>
      </c>
      <c r="O62" s="179">
        <f t="shared" si="6"/>
        <v>0.12332083016818265</v>
      </c>
      <c r="P62" s="179">
        <f t="shared" si="7"/>
        <v>0</v>
      </c>
      <c r="Q62" s="180">
        <f t="shared" si="8"/>
        <v>0.03776533146507445</v>
      </c>
    </row>
    <row r="63" spans="1:17" ht="15">
      <c r="A63" s="173" t="s">
        <v>109</v>
      </c>
      <c r="B63" s="174">
        <v>167</v>
      </c>
      <c r="C63" s="175" t="s">
        <v>48</v>
      </c>
      <c r="D63" s="176" t="str">
        <f t="shared" si="0"/>
        <v>0-600</v>
      </c>
      <c r="E63" s="414">
        <v>4271</v>
      </c>
      <c r="F63" s="415">
        <v>4271</v>
      </c>
      <c r="G63" s="417">
        <f t="shared" si="1"/>
        <v>8542</v>
      </c>
      <c r="H63" s="417">
        <v>9265</v>
      </c>
      <c r="I63" s="421">
        <v>7924.13</v>
      </c>
      <c r="J63" s="421">
        <v>386.78</v>
      </c>
      <c r="K63" s="177">
        <f t="shared" si="2"/>
        <v>21846.91</v>
      </c>
      <c r="L63" s="177">
        <f t="shared" si="3"/>
        <v>26117.91</v>
      </c>
      <c r="M63" s="178">
        <f t="shared" si="4"/>
        <v>51.1497005988024</v>
      </c>
      <c r="N63" s="179">
        <f t="shared" si="5"/>
        <v>0.3270552659075707</v>
      </c>
      <c r="O63" s="179">
        <f t="shared" si="6"/>
        <v>0.35473741964804995</v>
      </c>
      <c r="P63" s="179">
        <f t="shared" si="7"/>
        <v>0.30339831939079354</v>
      </c>
      <c r="Q63" s="180">
        <f t="shared" si="8"/>
        <v>0.014808995053585834</v>
      </c>
    </row>
    <row r="64" spans="1:17" ht="15">
      <c r="A64" s="173" t="s">
        <v>110</v>
      </c>
      <c r="B64" s="174">
        <v>807</v>
      </c>
      <c r="C64" s="175" t="s">
        <v>48</v>
      </c>
      <c r="D64" s="176" t="str">
        <f t="shared" si="0"/>
        <v>601-1,200</v>
      </c>
      <c r="E64" s="414">
        <v>0</v>
      </c>
      <c r="F64" s="415">
        <v>5838</v>
      </c>
      <c r="G64" s="417">
        <f t="shared" si="1"/>
        <v>5838</v>
      </c>
      <c r="H64" s="417">
        <v>8350</v>
      </c>
      <c r="I64" s="421">
        <v>6450.19</v>
      </c>
      <c r="J64" s="421">
        <v>1828.46</v>
      </c>
      <c r="K64" s="177">
        <f t="shared" si="2"/>
        <v>16628.649999999998</v>
      </c>
      <c r="L64" s="177">
        <f t="shared" si="3"/>
        <v>22466.649999999998</v>
      </c>
      <c r="M64" s="178">
        <f t="shared" si="4"/>
        <v>7.234200743494424</v>
      </c>
      <c r="N64" s="179">
        <f t="shared" si="5"/>
        <v>0.2598518248158938</v>
      </c>
      <c r="O64" s="179">
        <f t="shared" si="6"/>
        <v>0.37166199678189676</v>
      </c>
      <c r="P64" s="179">
        <f t="shared" si="7"/>
        <v>0.2871006580865416</v>
      </c>
      <c r="Q64" s="180">
        <f t="shared" si="8"/>
        <v>0.0813855203156679</v>
      </c>
    </row>
    <row r="65" spans="1:17" ht="15">
      <c r="A65" s="173" t="s">
        <v>111</v>
      </c>
      <c r="B65" s="174">
        <v>830</v>
      </c>
      <c r="C65" s="175" t="s">
        <v>48</v>
      </c>
      <c r="D65" s="176" t="str">
        <f t="shared" si="0"/>
        <v>601-1,200</v>
      </c>
      <c r="E65" s="414">
        <v>1660</v>
      </c>
      <c r="F65" s="415">
        <v>0</v>
      </c>
      <c r="G65" s="417">
        <f t="shared" si="1"/>
        <v>1660</v>
      </c>
      <c r="H65" s="417">
        <v>8350</v>
      </c>
      <c r="I65" s="421">
        <v>16138.52</v>
      </c>
      <c r="J65" s="421">
        <v>5519.110000000001</v>
      </c>
      <c r="K65" s="177">
        <f t="shared" si="2"/>
        <v>31667.63</v>
      </c>
      <c r="L65" s="177">
        <f t="shared" si="3"/>
        <v>31667.63</v>
      </c>
      <c r="M65" s="178">
        <f t="shared" si="4"/>
        <v>2</v>
      </c>
      <c r="N65" s="179">
        <f t="shared" si="5"/>
        <v>0.05241945797648893</v>
      </c>
      <c r="O65" s="179">
        <f t="shared" si="6"/>
        <v>0.26367618921908587</v>
      </c>
      <c r="P65" s="179">
        <f t="shared" si="7"/>
        <v>0.5096219704474253</v>
      </c>
      <c r="Q65" s="180">
        <f t="shared" si="8"/>
        <v>0.1742823823569999</v>
      </c>
    </row>
    <row r="66" spans="1:17" ht="15">
      <c r="A66" s="173" t="s">
        <v>112</v>
      </c>
      <c r="B66" s="174">
        <v>186</v>
      </c>
      <c r="C66" s="175" t="s">
        <v>40</v>
      </c>
      <c r="D66" s="176" t="str">
        <f aca="true" t="shared" si="9" ref="D66:D129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0-600</v>
      </c>
      <c r="E66" s="414">
        <v>1449</v>
      </c>
      <c r="F66" s="415">
        <v>0</v>
      </c>
      <c r="G66" s="417">
        <f aca="true" t="shared" si="10" ref="G66:G129">SUM(E66:F66)</f>
        <v>1449</v>
      </c>
      <c r="H66" s="417">
        <v>6540</v>
      </c>
      <c r="I66" s="421">
        <v>6697.45</v>
      </c>
      <c r="J66" s="421">
        <v>4227.47</v>
      </c>
      <c r="K66" s="177">
        <f aca="true" t="shared" si="11" ref="K66:K129">SUM(E66,H66:J66)</f>
        <v>18913.920000000002</v>
      </c>
      <c r="L66" s="177">
        <f aca="true" t="shared" si="12" ref="L66:L129">SUM(G66:J66)</f>
        <v>18913.920000000002</v>
      </c>
      <c r="M66" s="178">
        <f aca="true" t="shared" si="13" ref="M66:M129">G66/B66</f>
        <v>7.790322580645161</v>
      </c>
      <c r="N66" s="179">
        <f aca="true" t="shared" si="14" ref="N66:N129">G66/$L66</f>
        <v>0.07661024261496294</v>
      </c>
      <c r="O66" s="179">
        <f aca="true" t="shared" si="15" ref="O66:O129">H66/$L66</f>
        <v>0.3457770784691909</v>
      </c>
      <c r="P66" s="179">
        <f aca="true" t="shared" si="16" ref="P66:P129">I66/$L66</f>
        <v>0.3541016351977802</v>
      </c>
      <c r="Q66" s="180">
        <f aca="true" t="shared" si="17" ref="Q66:Q129">J66/$L66</f>
        <v>0.22351104371806585</v>
      </c>
    </row>
    <row r="67" spans="1:17" ht="15">
      <c r="A67" s="173" t="s">
        <v>113</v>
      </c>
      <c r="B67" s="174">
        <v>6510</v>
      </c>
      <c r="C67" s="175" t="s">
        <v>46</v>
      </c>
      <c r="D67" s="176" t="str">
        <f t="shared" si="9"/>
        <v>5,001-10,000</v>
      </c>
      <c r="E67" s="414">
        <v>380245</v>
      </c>
      <c r="F67" s="415">
        <v>0</v>
      </c>
      <c r="G67" s="417">
        <f t="shared" si="10"/>
        <v>380245</v>
      </c>
      <c r="H67" s="417">
        <v>35610</v>
      </c>
      <c r="I67" s="421">
        <v>45721.19</v>
      </c>
      <c r="J67" s="421">
        <v>21645.47</v>
      </c>
      <c r="K67" s="177">
        <f t="shared" si="11"/>
        <v>483221.66000000003</v>
      </c>
      <c r="L67" s="177">
        <f t="shared" si="12"/>
        <v>483221.66000000003</v>
      </c>
      <c r="M67" s="178">
        <f t="shared" si="13"/>
        <v>58.40937019969278</v>
      </c>
      <c r="N67" s="179">
        <f t="shared" si="14"/>
        <v>0.7868956039760303</v>
      </c>
      <c r="O67" s="179">
        <f t="shared" si="15"/>
        <v>0.0736928886838392</v>
      </c>
      <c r="P67" s="179">
        <f t="shared" si="16"/>
        <v>0.09461742671054936</v>
      </c>
      <c r="Q67" s="180">
        <f t="shared" si="17"/>
        <v>0.04479408062958105</v>
      </c>
    </row>
    <row r="68" spans="1:17" ht="15">
      <c r="A68" s="173" t="s">
        <v>114</v>
      </c>
      <c r="B68" s="174">
        <v>4957</v>
      </c>
      <c r="C68" s="175" t="s">
        <v>48</v>
      </c>
      <c r="D68" s="176" t="str">
        <f t="shared" si="9"/>
        <v>3,001-5,000</v>
      </c>
      <c r="E68" s="414">
        <v>160425</v>
      </c>
      <c r="F68" s="415">
        <v>1991.98</v>
      </c>
      <c r="G68" s="417">
        <f t="shared" si="10"/>
        <v>162416.98</v>
      </c>
      <c r="H68" s="417">
        <v>25065</v>
      </c>
      <c r="I68" s="421">
        <v>69473.23999999999</v>
      </c>
      <c r="J68" s="421">
        <v>29875.860000000004</v>
      </c>
      <c r="K68" s="177">
        <f t="shared" si="11"/>
        <v>284839.1</v>
      </c>
      <c r="L68" s="177">
        <f t="shared" si="12"/>
        <v>286831.08</v>
      </c>
      <c r="M68" s="178">
        <f t="shared" si="13"/>
        <v>32.76517651805528</v>
      </c>
      <c r="N68" s="179">
        <f t="shared" si="14"/>
        <v>0.5662460985748128</v>
      </c>
      <c r="O68" s="179">
        <f t="shared" si="15"/>
        <v>0.08738592763378361</v>
      </c>
      <c r="P68" s="179">
        <f t="shared" si="16"/>
        <v>0.24220959597544306</v>
      </c>
      <c r="Q68" s="180">
        <f t="shared" si="17"/>
        <v>0.10415837781596053</v>
      </c>
    </row>
    <row r="69" spans="1:17" ht="15">
      <c r="A69" s="173" t="s">
        <v>115</v>
      </c>
      <c r="B69" s="174">
        <v>259</v>
      </c>
      <c r="C69" s="175" t="s">
        <v>48</v>
      </c>
      <c r="D69" s="176" t="str">
        <f t="shared" si="9"/>
        <v>0-600</v>
      </c>
      <c r="E69" s="414">
        <v>3840</v>
      </c>
      <c r="F69" s="415">
        <v>0</v>
      </c>
      <c r="G69" s="417">
        <f t="shared" si="10"/>
        <v>3840</v>
      </c>
      <c r="H69" s="417">
        <v>6540</v>
      </c>
      <c r="I69" s="421">
        <v>11482.720000000001</v>
      </c>
      <c r="J69" s="421">
        <v>979.94</v>
      </c>
      <c r="K69" s="177">
        <f t="shared" si="11"/>
        <v>22842.66</v>
      </c>
      <c r="L69" s="177">
        <f t="shared" si="12"/>
        <v>22842.66</v>
      </c>
      <c r="M69" s="178">
        <f t="shared" si="13"/>
        <v>14.826254826254827</v>
      </c>
      <c r="N69" s="179">
        <f t="shared" si="14"/>
        <v>0.16810651649151193</v>
      </c>
      <c r="O69" s="179">
        <f t="shared" si="15"/>
        <v>0.2863064108996063</v>
      </c>
      <c r="P69" s="179">
        <f t="shared" si="16"/>
        <v>0.5026875153769308</v>
      </c>
      <c r="Q69" s="180">
        <f t="shared" si="17"/>
        <v>0.042899557231951095</v>
      </c>
    </row>
    <row r="70" spans="1:17" ht="15">
      <c r="A70" s="173" t="s">
        <v>116</v>
      </c>
      <c r="B70" s="174">
        <v>7049</v>
      </c>
      <c r="C70" s="175" t="s">
        <v>46</v>
      </c>
      <c r="D70" s="176" t="str">
        <f t="shared" si="9"/>
        <v>5,001-10,000</v>
      </c>
      <c r="E70" s="414">
        <v>224011</v>
      </c>
      <c r="F70" s="415">
        <v>0</v>
      </c>
      <c r="G70" s="417">
        <f t="shared" si="10"/>
        <v>224011</v>
      </c>
      <c r="H70" s="417">
        <v>37567</v>
      </c>
      <c r="I70" s="421">
        <v>28204</v>
      </c>
      <c r="J70" s="421">
        <v>30317</v>
      </c>
      <c r="K70" s="177">
        <f t="shared" si="11"/>
        <v>320099</v>
      </c>
      <c r="L70" s="177">
        <f t="shared" si="12"/>
        <v>320099</v>
      </c>
      <c r="M70" s="178">
        <f t="shared" si="13"/>
        <v>31.77911760533409</v>
      </c>
      <c r="N70" s="179">
        <f t="shared" si="14"/>
        <v>0.6998178688468255</v>
      </c>
      <c r="O70" s="179">
        <f t="shared" si="15"/>
        <v>0.11736056657471594</v>
      </c>
      <c r="P70" s="179">
        <f t="shared" si="16"/>
        <v>0.08811024089422335</v>
      </c>
      <c r="Q70" s="180">
        <f t="shared" si="17"/>
        <v>0.0947113236842352</v>
      </c>
    </row>
    <row r="71" spans="1:17" ht="15">
      <c r="A71" s="173" t="s">
        <v>117</v>
      </c>
      <c r="B71" s="174">
        <v>8029</v>
      </c>
      <c r="C71" s="175" t="s">
        <v>40</v>
      </c>
      <c r="D71" s="176" t="str">
        <f t="shared" si="9"/>
        <v>5,001-10,000</v>
      </c>
      <c r="E71" s="414">
        <v>142000</v>
      </c>
      <c r="F71" s="415">
        <v>41783</v>
      </c>
      <c r="G71" s="417">
        <f t="shared" si="10"/>
        <v>183783</v>
      </c>
      <c r="H71" s="417">
        <v>43229</v>
      </c>
      <c r="I71" s="421">
        <v>121267</v>
      </c>
      <c r="J71" s="421">
        <v>37809</v>
      </c>
      <c r="K71" s="177">
        <f t="shared" si="11"/>
        <v>344305</v>
      </c>
      <c r="L71" s="177">
        <f t="shared" si="12"/>
        <v>386088</v>
      </c>
      <c r="M71" s="178">
        <f t="shared" si="13"/>
        <v>22.889899115705568</v>
      </c>
      <c r="N71" s="179">
        <f t="shared" si="14"/>
        <v>0.4760132405047554</v>
      </c>
      <c r="O71" s="179">
        <f t="shared" si="15"/>
        <v>0.1119667018917967</v>
      </c>
      <c r="P71" s="179">
        <f t="shared" si="16"/>
        <v>0.3140916060587224</v>
      </c>
      <c r="Q71" s="180">
        <f t="shared" si="17"/>
        <v>0.09792845154472556</v>
      </c>
    </row>
    <row r="72" spans="1:17" ht="15">
      <c r="A72" s="173" t="s">
        <v>118</v>
      </c>
      <c r="B72" s="174">
        <v>992</v>
      </c>
      <c r="C72" s="175" t="s">
        <v>61</v>
      </c>
      <c r="D72" s="176" t="str">
        <f t="shared" si="9"/>
        <v>601-1,200</v>
      </c>
      <c r="E72" s="414">
        <v>4176</v>
      </c>
      <c r="F72" s="415">
        <v>0</v>
      </c>
      <c r="G72" s="417">
        <f t="shared" si="10"/>
        <v>4176</v>
      </c>
      <c r="H72" s="417">
        <v>8350</v>
      </c>
      <c r="I72" s="421">
        <v>25816.5</v>
      </c>
      <c r="J72" s="421">
        <v>2676.08</v>
      </c>
      <c r="K72" s="177">
        <f t="shared" si="11"/>
        <v>41018.58</v>
      </c>
      <c r="L72" s="177">
        <f t="shared" si="12"/>
        <v>41018.58</v>
      </c>
      <c r="M72" s="178">
        <f t="shared" si="13"/>
        <v>4.209677419354839</v>
      </c>
      <c r="N72" s="179">
        <f t="shared" si="14"/>
        <v>0.10180752234718998</v>
      </c>
      <c r="O72" s="179">
        <f t="shared" si="15"/>
        <v>0.20356628630245122</v>
      </c>
      <c r="P72" s="179">
        <f t="shared" si="16"/>
        <v>0.6293855126140397</v>
      </c>
      <c r="Q72" s="180">
        <f t="shared" si="17"/>
        <v>0.065240678736319</v>
      </c>
    </row>
    <row r="73" spans="1:17" ht="15">
      <c r="A73" s="173" t="s">
        <v>119</v>
      </c>
      <c r="B73" s="174">
        <v>1125</v>
      </c>
      <c r="C73" s="175" t="s">
        <v>48</v>
      </c>
      <c r="D73" s="176" t="str">
        <f t="shared" si="9"/>
        <v>601-1,200</v>
      </c>
      <c r="E73" s="414">
        <v>27350</v>
      </c>
      <c r="F73" s="415">
        <v>0</v>
      </c>
      <c r="G73" s="417">
        <f t="shared" si="10"/>
        <v>27350</v>
      </c>
      <c r="H73" s="417">
        <v>8350</v>
      </c>
      <c r="I73" s="421">
        <v>13982.06</v>
      </c>
      <c r="J73" s="421">
        <v>3802.6099999999997</v>
      </c>
      <c r="K73" s="177">
        <f t="shared" si="11"/>
        <v>53484.67</v>
      </c>
      <c r="L73" s="177">
        <f t="shared" si="12"/>
        <v>53484.67</v>
      </c>
      <c r="M73" s="178">
        <f t="shared" si="13"/>
        <v>24.31111111111111</v>
      </c>
      <c r="N73" s="179">
        <f t="shared" si="14"/>
        <v>0.5113614798408591</v>
      </c>
      <c r="O73" s="179">
        <f t="shared" si="15"/>
        <v>0.15611950115799536</v>
      </c>
      <c r="P73" s="179">
        <f t="shared" si="16"/>
        <v>0.26142182423486954</v>
      </c>
      <c r="Q73" s="180">
        <f t="shared" si="17"/>
        <v>0.07109719476627602</v>
      </c>
    </row>
    <row r="74" spans="1:17" ht="15">
      <c r="A74" s="173" t="s">
        <v>120</v>
      </c>
      <c r="B74" s="174">
        <v>168</v>
      </c>
      <c r="C74" s="175" t="s">
        <v>48</v>
      </c>
      <c r="D74" s="176" t="str">
        <f t="shared" si="9"/>
        <v>0-600</v>
      </c>
      <c r="E74" s="414">
        <v>500</v>
      </c>
      <c r="F74" s="415">
        <v>0</v>
      </c>
      <c r="G74" s="417">
        <f t="shared" si="10"/>
        <v>500</v>
      </c>
      <c r="H74" s="417">
        <v>6540</v>
      </c>
      <c r="I74" s="421">
        <v>3950.55</v>
      </c>
      <c r="J74" s="421">
        <v>316.13000000000005</v>
      </c>
      <c r="K74" s="177">
        <f t="shared" si="11"/>
        <v>11306.679999999998</v>
      </c>
      <c r="L74" s="177">
        <f t="shared" si="12"/>
        <v>11306.679999999998</v>
      </c>
      <c r="M74" s="178">
        <f t="shared" si="13"/>
        <v>2.9761904761904763</v>
      </c>
      <c r="N74" s="179">
        <f t="shared" si="14"/>
        <v>0.04422164596504014</v>
      </c>
      <c r="O74" s="179">
        <f t="shared" si="15"/>
        <v>0.5784191292227251</v>
      </c>
      <c r="P74" s="179">
        <f t="shared" si="16"/>
        <v>0.3493996469343787</v>
      </c>
      <c r="Q74" s="180">
        <f t="shared" si="17"/>
        <v>0.027959577877856284</v>
      </c>
    </row>
    <row r="75" spans="1:17" ht="15">
      <c r="A75" s="173" t="s">
        <v>121</v>
      </c>
      <c r="B75" s="174">
        <v>401</v>
      </c>
      <c r="C75" s="175" t="s">
        <v>55</v>
      </c>
      <c r="D75" s="176" t="str">
        <f t="shared" si="9"/>
        <v>0-600</v>
      </c>
      <c r="E75" s="414">
        <v>6000</v>
      </c>
      <c r="F75" s="415">
        <v>2883.67</v>
      </c>
      <c r="G75" s="417">
        <f t="shared" si="10"/>
        <v>8883.67</v>
      </c>
      <c r="H75" s="417">
        <v>6540</v>
      </c>
      <c r="I75" s="421">
        <v>14391.65</v>
      </c>
      <c r="J75" s="421">
        <v>5864.709999999999</v>
      </c>
      <c r="K75" s="177">
        <f t="shared" si="11"/>
        <v>32796.36</v>
      </c>
      <c r="L75" s="177">
        <f t="shared" si="12"/>
        <v>35680.03</v>
      </c>
      <c r="M75" s="178">
        <f t="shared" si="13"/>
        <v>22.153790523690773</v>
      </c>
      <c r="N75" s="179">
        <f t="shared" si="14"/>
        <v>0.24898157316571765</v>
      </c>
      <c r="O75" s="179">
        <f t="shared" si="15"/>
        <v>0.18329581000912837</v>
      </c>
      <c r="P75" s="179">
        <f t="shared" si="16"/>
        <v>0.40335308014034743</v>
      </c>
      <c r="Q75" s="180">
        <f t="shared" si="17"/>
        <v>0.16436953668480658</v>
      </c>
    </row>
    <row r="76" spans="1:17" ht="15">
      <c r="A76" s="173" t="s">
        <v>122</v>
      </c>
      <c r="B76" s="174">
        <v>817498</v>
      </c>
      <c r="C76" s="175"/>
      <c r="D76" s="176" t="str">
        <f t="shared" si="9"/>
        <v>100,000+</v>
      </c>
      <c r="E76" s="414">
        <v>30945897</v>
      </c>
      <c r="F76" s="415">
        <v>0</v>
      </c>
      <c r="G76" s="417">
        <f t="shared" si="10"/>
        <v>30945897</v>
      </c>
      <c r="H76" s="417">
        <v>4264293</v>
      </c>
      <c r="I76" s="421">
        <v>318197</v>
      </c>
      <c r="J76" s="421">
        <v>2451961</v>
      </c>
      <c r="K76" s="177">
        <f t="shared" si="11"/>
        <v>37980348</v>
      </c>
      <c r="L76" s="177">
        <f t="shared" si="12"/>
        <v>37980348</v>
      </c>
      <c r="M76" s="178">
        <f t="shared" si="13"/>
        <v>37.85440086703576</v>
      </c>
      <c r="N76" s="179">
        <f t="shared" si="14"/>
        <v>0.8147870840993874</v>
      </c>
      <c r="O76" s="179">
        <f t="shared" si="15"/>
        <v>0.11227630141777532</v>
      </c>
      <c r="P76" s="179">
        <f t="shared" si="16"/>
        <v>0.008377937979925828</v>
      </c>
      <c r="Q76" s="180">
        <f t="shared" si="17"/>
        <v>0.06455867650291146</v>
      </c>
    </row>
    <row r="77" spans="1:17" ht="15">
      <c r="A77" s="173" t="s">
        <v>123</v>
      </c>
      <c r="B77" s="174">
        <v>8646</v>
      </c>
      <c r="C77" s="175" t="s">
        <v>46</v>
      </c>
      <c r="D77" s="176" t="str">
        <f t="shared" si="9"/>
        <v>5,001-10,000</v>
      </c>
      <c r="E77" s="414">
        <v>284970</v>
      </c>
      <c r="F77" s="415">
        <v>0</v>
      </c>
      <c r="G77" s="417">
        <f t="shared" si="10"/>
        <v>284970</v>
      </c>
      <c r="H77" s="417">
        <v>45588</v>
      </c>
      <c r="I77" s="421">
        <v>132894</v>
      </c>
      <c r="J77" s="421">
        <v>31475</v>
      </c>
      <c r="K77" s="177">
        <f t="shared" si="11"/>
        <v>494927</v>
      </c>
      <c r="L77" s="177">
        <f t="shared" si="12"/>
        <v>494927</v>
      </c>
      <c r="M77" s="178">
        <f t="shared" si="13"/>
        <v>32.95975017349063</v>
      </c>
      <c r="N77" s="179">
        <f t="shared" si="14"/>
        <v>0.5757818829847634</v>
      </c>
      <c r="O77" s="179">
        <f t="shared" si="15"/>
        <v>0.09211055367761306</v>
      </c>
      <c r="P77" s="179">
        <f t="shared" si="16"/>
        <v>0.26851232606020686</v>
      </c>
      <c r="Q77" s="180">
        <f t="shared" si="17"/>
        <v>0.06359523727741667</v>
      </c>
    </row>
    <row r="78" spans="1:17" ht="15">
      <c r="A78" s="173" t="s">
        <v>124</v>
      </c>
      <c r="B78" s="174">
        <v>1571</v>
      </c>
      <c r="C78" s="175" t="s">
        <v>55</v>
      </c>
      <c r="D78" s="176" t="str">
        <f t="shared" si="9"/>
        <v>1,201-3,000</v>
      </c>
      <c r="E78" s="414">
        <v>27789.1</v>
      </c>
      <c r="F78" s="415">
        <v>34111.93</v>
      </c>
      <c r="G78" s="417">
        <f t="shared" si="10"/>
        <v>61901.03</v>
      </c>
      <c r="H78" s="417">
        <v>16350</v>
      </c>
      <c r="I78" s="421">
        <v>15671.3</v>
      </c>
      <c r="J78" s="421">
        <v>12237.409999999998</v>
      </c>
      <c r="K78" s="177">
        <f t="shared" si="11"/>
        <v>72047.81</v>
      </c>
      <c r="L78" s="177">
        <f t="shared" si="12"/>
        <v>106159.74</v>
      </c>
      <c r="M78" s="178">
        <f t="shared" si="13"/>
        <v>39.40231063017186</v>
      </c>
      <c r="N78" s="179">
        <f t="shared" si="14"/>
        <v>0.5830932705750786</v>
      </c>
      <c r="O78" s="179">
        <f t="shared" si="15"/>
        <v>0.1540131880503852</v>
      </c>
      <c r="P78" s="179">
        <f t="shared" si="16"/>
        <v>0.14761999228709488</v>
      </c>
      <c r="Q78" s="180">
        <f t="shared" si="17"/>
        <v>0.11527354908744122</v>
      </c>
    </row>
    <row r="79" spans="1:17" ht="15">
      <c r="A79" s="173" t="s">
        <v>125</v>
      </c>
      <c r="B79" s="174">
        <v>320</v>
      </c>
      <c r="C79" s="175" t="s">
        <v>48</v>
      </c>
      <c r="D79" s="176" t="str">
        <f t="shared" si="9"/>
        <v>0-600</v>
      </c>
      <c r="E79" s="414">
        <v>3400</v>
      </c>
      <c r="F79" s="415">
        <v>0</v>
      </c>
      <c r="G79" s="417">
        <f t="shared" si="10"/>
        <v>3400</v>
      </c>
      <c r="H79" s="417">
        <v>6540</v>
      </c>
      <c r="I79" s="421">
        <v>20385.56</v>
      </c>
      <c r="J79" s="421">
        <v>1828.7999999999997</v>
      </c>
      <c r="K79" s="177">
        <f t="shared" si="11"/>
        <v>32154.36</v>
      </c>
      <c r="L79" s="177">
        <f t="shared" si="12"/>
        <v>32154.36</v>
      </c>
      <c r="M79" s="178">
        <f t="shared" si="13"/>
        <v>10.625</v>
      </c>
      <c r="N79" s="179">
        <f t="shared" si="14"/>
        <v>0.10573993697899756</v>
      </c>
      <c r="O79" s="179">
        <f t="shared" si="15"/>
        <v>0.20339387877724824</v>
      </c>
      <c r="P79" s="179">
        <f t="shared" si="16"/>
        <v>0.6339905381416393</v>
      </c>
      <c r="Q79" s="180">
        <f t="shared" si="17"/>
        <v>0.056875646102114916</v>
      </c>
    </row>
    <row r="80" spans="1:17" ht="15">
      <c r="A80" s="173" t="s">
        <v>126</v>
      </c>
      <c r="B80" s="174">
        <v>188</v>
      </c>
      <c r="C80" s="175" t="s">
        <v>40</v>
      </c>
      <c r="D80" s="176" t="str">
        <f t="shared" si="9"/>
        <v>0-600</v>
      </c>
      <c r="E80" s="414">
        <v>1917.6</v>
      </c>
      <c r="F80" s="415">
        <v>5179.73</v>
      </c>
      <c r="G80" s="417">
        <f t="shared" si="10"/>
        <v>7097.33</v>
      </c>
      <c r="H80" s="417">
        <v>6540</v>
      </c>
      <c r="I80" s="421">
        <v>9952.720000000001</v>
      </c>
      <c r="J80" s="421">
        <v>4091.55</v>
      </c>
      <c r="K80" s="177">
        <f t="shared" si="11"/>
        <v>22501.87</v>
      </c>
      <c r="L80" s="177">
        <f t="shared" si="12"/>
        <v>27681.600000000002</v>
      </c>
      <c r="M80" s="178">
        <f t="shared" si="13"/>
        <v>37.751755319148934</v>
      </c>
      <c r="N80" s="179">
        <f t="shared" si="14"/>
        <v>0.2563916103115427</v>
      </c>
      <c r="O80" s="179">
        <f t="shared" si="15"/>
        <v>0.23625801976764346</v>
      </c>
      <c r="P80" s="179">
        <f t="shared" si="16"/>
        <v>0.3595428009941622</v>
      </c>
      <c r="Q80" s="180">
        <f t="shared" si="17"/>
        <v>0.14780756892665164</v>
      </c>
    </row>
    <row r="81" spans="1:17" ht="15">
      <c r="A81" s="173" t="s">
        <v>471</v>
      </c>
      <c r="B81" s="174">
        <v>4835</v>
      </c>
      <c r="C81" s="175" t="s">
        <v>65</v>
      </c>
      <c r="D81" s="176" t="str">
        <f t="shared" si="9"/>
        <v>3,001-5,000</v>
      </c>
      <c r="E81" s="414">
        <v>86261</v>
      </c>
      <c r="F81" s="415">
        <v>13237.47</v>
      </c>
      <c r="G81" s="417">
        <f t="shared" si="10"/>
        <v>99498.47</v>
      </c>
      <c r="H81" s="417">
        <v>28084</v>
      </c>
      <c r="I81" s="421">
        <v>53798</v>
      </c>
      <c r="J81" s="421">
        <v>29012</v>
      </c>
      <c r="K81" s="177">
        <f t="shared" si="11"/>
        <v>197155</v>
      </c>
      <c r="L81" s="177">
        <f t="shared" si="12"/>
        <v>210392.47</v>
      </c>
      <c r="M81" s="178">
        <f t="shared" si="13"/>
        <v>20.578794208893484</v>
      </c>
      <c r="N81" s="179">
        <f t="shared" si="14"/>
        <v>0.47291839864801244</v>
      </c>
      <c r="O81" s="179">
        <f t="shared" si="15"/>
        <v>0.13348386470295254</v>
      </c>
      <c r="P81" s="179">
        <f t="shared" si="16"/>
        <v>0.25570306770009404</v>
      </c>
      <c r="Q81" s="180">
        <f t="shared" si="17"/>
        <v>0.137894668948941</v>
      </c>
    </row>
    <row r="82" spans="1:17" ht="15">
      <c r="A82" s="173" t="s">
        <v>127</v>
      </c>
      <c r="B82" s="174">
        <v>1075</v>
      </c>
      <c r="C82" s="175" t="s">
        <v>65</v>
      </c>
      <c r="D82" s="176" t="str">
        <f t="shared" si="9"/>
        <v>601-1,200</v>
      </c>
      <c r="E82" s="414">
        <v>12000</v>
      </c>
      <c r="F82" s="415">
        <v>0</v>
      </c>
      <c r="G82" s="417">
        <f t="shared" si="10"/>
        <v>12000</v>
      </c>
      <c r="H82" s="417">
        <v>8350</v>
      </c>
      <c r="I82" s="421">
        <v>16866.45</v>
      </c>
      <c r="J82" s="421">
        <v>13420.23</v>
      </c>
      <c r="K82" s="177">
        <f t="shared" si="11"/>
        <v>50636.67999999999</v>
      </c>
      <c r="L82" s="177">
        <f t="shared" si="12"/>
        <v>50636.67999999999</v>
      </c>
      <c r="M82" s="178">
        <f t="shared" si="13"/>
        <v>11.162790697674419</v>
      </c>
      <c r="N82" s="179">
        <f t="shared" si="14"/>
        <v>0.23698236140284082</v>
      </c>
      <c r="O82" s="179">
        <f t="shared" si="15"/>
        <v>0.1649002264761434</v>
      </c>
      <c r="P82" s="179">
        <f t="shared" si="16"/>
        <v>0.3330875957902454</v>
      </c>
      <c r="Q82" s="180">
        <f t="shared" si="17"/>
        <v>0.26502981633077055</v>
      </c>
    </row>
    <row r="83" spans="1:17" ht="15">
      <c r="A83" s="173" t="s">
        <v>128</v>
      </c>
      <c r="B83" s="174">
        <v>526</v>
      </c>
      <c r="C83" s="175" t="s">
        <v>61</v>
      </c>
      <c r="D83" s="176" t="str">
        <f t="shared" si="9"/>
        <v>0-600</v>
      </c>
      <c r="E83" s="414">
        <v>2238</v>
      </c>
      <c r="F83" s="415">
        <v>0</v>
      </c>
      <c r="G83" s="417">
        <f t="shared" si="10"/>
        <v>2238</v>
      </c>
      <c r="H83" s="417">
        <v>6540</v>
      </c>
      <c r="I83" s="421">
        <v>17439</v>
      </c>
      <c r="J83" s="421">
        <v>28737</v>
      </c>
      <c r="K83" s="177">
        <f t="shared" si="11"/>
        <v>54954</v>
      </c>
      <c r="L83" s="177">
        <f t="shared" si="12"/>
        <v>54954</v>
      </c>
      <c r="M83" s="178">
        <f t="shared" si="13"/>
        <v>4.254752851711027</v>
      </c>
      <c r="N83" s="179">
        <f t="shared" si="14"/>
        <v>0.04072496997488809</v>
      </c>
      <c r="O83" s="179">
        <f t="shared" si="15"/>
        <v>0.11900862539578556</v>
      </c>
      <c r="P83" s="179">
        <f t="shared" si="16"/>
        <v>0.3173381373512392</v>
      </c>
      <c r="Q83" s="180">
        <f t="shared" si="17"/>
        <v>0.5229282672780872</v>
      </c>
    </row>
    <row r="84" spans="1:17" ht="15">
      <c r="A84" s="173" t="s">
        <v>129</v>
      </c>
      <c r="B84" s="174">
        <v>831</v>
      </c>
      <c r="C84" s="175" t="s">
        <v>48</v>
      </c>
      <c r="D84" s="176" t="str">
        <f t="shared" si="9"/>
        <v>601-1,200</v>
      </c>
      <c r="E84" s="414">
        <v>17000</v>
      </c>
      <c r="F84" s="415">
        <v>0</v>
      </c>
      <c r="G84" s="417">
        <f t="shared" si="10"/>
        <v>17000</v>
      </c>
      <c r="H84" s="417">
        <v>8350</v>
      </c>
      <c r="I84" s="421">
        <v>9702.01</v>
      </c>
      <c r="J84" s="421">
        <v>14604.739999999998</v>
      </c>
      <c r="K84" s="177">
        <f t="shared" si="11"/>
        <v>49656.75</v>
      </c>
      <c r="L84" s="177">
        <f t="shared" si="12"/>
        <v>49656.75</v>
      </c>
      <c r="M84" s="178">
        <f t="shared" si="13"/>
        <v>20.45728038507822</v>
      </c>
      <c r="N84" s="179">
        <f t="shared" si="14"/>
        <v>0.3423502343588737</v>
      </c>
      <c r="O84" s="179">
        <f t="shared" si="15"/>
        <v>0.16815437981744677</v>
      </c>
      <c r="P84" s="179">
        <f t="shared" si="16"/>
        <v>0.195381493956008</v>
      </c>
      <c r="Q84" s="180">
        <f t="shared" si="17"/>
        <v>0.2941138918676715</v>
      </c>
    </row>
    <row r="85" spans="1:17" ht="15">
      <c r="A85" s="173" t="s">
        <v>130</v>
      </c>
      <c r="B85" s="174">
        <v>3117</v>
      </c>
      <c r="C85" s="175" t="s">
        <v>53</v>
      </c>
      <c r="D85" s="176" t="str">
        <f t="shared" si="9"/>
        <v>3,001-5,000</v>
      </c>
      <c r="E85" s="414">
        <v>0</v>
      </c>
      <c r="F85" s="415">
        <v>95684</v>
      </c>
      <c r="G85" s="417">
        <f t="shared" si="10"/>
        <v>95684</v>
      </c>
      <c r="H85" s="417">
        <v>16742</v>
      </c>
      <c r="I85" s="421">
        <v>17118</v>
      </c>
      <c r="J85" s="421">
        <v>11204</v>
      </c>
      <c r="K85" s="177">
        <f t="shared" si="11"/>
        <v>45064</v>
      </c>
      <c r="L85" s="177">
        <f t="shared" si="12"/>
        <v>140748</v>
      </c>
      <c r="M85" s="178">
        <f t="shared" si="13"/>
        <v>30.69746551170998</v>
      </c>
      <c r="N85" s="179">
        <f t="shared" si="14"/>
        <v>0.6798249353454401</v>
      </c>
      <c r="O85" s="179">
        <f t="shared" si="15"/>
        <v>0.11895018046437605</v>
      </c>
      <c r="P85" s="179">
        <f t="shared" si="16"/>
        <v>0.12162162162162163</v>
      </c>
      <c r="Q85" s="180">
        <f t="shared" si="17"/>
        <v>0.07960326256856225</v>
      </c>
    </row>
    <row r="86" spans="1:17" ht="15">
      <c r="A86" s="173" t="s">
        <v>131</v>
      </c>
      <c r="B86" s="174">
        <v>20475</v>
      </c>
      <c r="C86" s="175"/>
      <c r="D86" s="176" t="str">
        <f t="shared" si="9"/>
        <v>10,001-50,000</v>
      </c>
      <c r="E86" s="414">
        <v>852950</v>
      </c>
      <c r="F86" s="415">
        <v>0</v>
      </c>
      <c r="G86" s="417">
        <f t="shared" si="10"/>
        <v>852950</v>
      </c>
      <c r="H86" s="417">
        <v>101659</v>
      </c>
      <c r="I86" s="421">
        <v>9292</v>
      </c>
      <c r="J86" s="421">
        <v>52709</v>
      </c>
      <c r="K86" s="177">
        <f t="shared" si="11"/>
        <v>1016610</v>
      </c>
      <c r="L86" s="177">
        <f t="shared" si="12"/>
        <v>1016610</v>
      </c>
      <c r="M86" s="178">
        <f t="shared" si="13"/>
        <v>41.65811965811966</v>
      </c>
      <c r="N86" s="179">
        <f t="shared" si="14"/>
        <v>0.8390139778282724</v>
      </c>
      <c r="O86" s="179">
        <f t="shared" si="15"/>
        <v>0.09999803267723119</v>
      </c>
      <c r="P86" s="179">
        <f t="shared" si="16"/>
        <v>0.00914018158389156</v>
      </c>
      <c r="Q86" s="180">
        <f t="shared" si="17"/>
        <v>0.05184780791060485</v>
      </c>
    </row>
    <row r="87" spans="1:17" ht="15">
      <c r="A87" s="173" t="s">
        <v>132</v>
      </c>
      <c r="B87" s="174">
        <v>1969</v>
      </c>
      <c r="C87" s="175" t="s">
        <v>65</v>
      </c>
      <c r="D87" s="176" t="str">
        <f t="shared" si="9"/>
        <v>1,201-3,000</v>
      </c>
      <c r="E87" s="414">
        <v>67380</v>
      </c>
      <c r="F87" s="415">
        <v>0</v>
      </c>
      <c r="G87" s="417">
        <f t="shared" si="10"/>
        <v>67380</v>
      </c>
      <c r="H87" s="417">
        <v>16350</v>
      </c>
      <c r="I87" s="421">
        <v>1340.4</v>
      </c>
      <c r="J87" s="421">
        <v>2345.05</v>
      </c>
      <c r="K87" s="177">
        <f t="shared" si="11"/>
        <v>87415.45</v>
      </c>
      <c r="L87" s="177">
        <f t="shared" si="12"/>
        <v>87415.45</v>
      </c>
      <c r="M87" s="178">
        <f t="shared" si="13"/>
        <v>34.220416455053325</v>
      </c>
      <c r="N87" s="179">
        <f t="shared" si="14"/>
        <v>0.7708019577774867</v>
      </c>
      <c r="O87" s="179">
        <f t="shared" si="15"/>
        <v>0.18703787488367332</v>
      </c>
      <c r="P87" s="179">
        <f t="shared" si="16"/>
        <v>0.01533367385284867</v>
      </c>
      <c r="Q87" s="180">
        <f t="shared" si="17"/>
        <v>0.026826493485991323</v>
      </c>
    </row>
    <row r="88" spans="1:17" ht="15">
      <c r="A88" s="173" t="s">
        <v>133</v>
      </c>
      <c r="B88" s="174">
        <v>119</v>
      </c>
      <c r="C88" s="175" t="s">
        <v>48</v>
      </c>
      <c r="D88" s="176" t="str">
        <f t="shared" si="9"/>
        <v>0-600</v>
      </c>
      <c r="E88" s="414">
        <v>1238</v>
      </c>
      <c r="F88" s="415">
        <v>0</v>
      </c>
      <c r="G88" s="417">
        <f t="shared" si="10"/>
        <v>1238</v>
      </c>
      <c r="H88" s="417">
        <v>6540</v>
      </c>
      <c r="I88" s="421">
        <v>3832.17</v>
      </c>
      <c r="J88" s="421">
        <v>20236.55</v>
      </c>
      <c r="K88" s="177">
        <f t="shared" si="11"/>
        <v>31846.72</v>
      </c>
      <c r="L88" s="177">
        <f t="shared" si="12"/>
        <v>31846.72</v>
      </c>
      <c r="M88" s="178">
        <f t="shared" si="13"/>
        <v>10.403361344537815</v>
      </c>
      <c r="N88" s="179">
        <f t="shared" si="14"/>
        <v>0.03887370504717597</v>
      </c>
      <c r="O88" s="179">
        <f t="shared" si="15"/>
        <v>0.2053586680198149</v>
      </c>
      <c r="P88" s="179">
        <f t="shared" si="16"/>
        <v>0.12033170134946393</v>
      </c>
      <c r="Q88" s="180">
        <f t="shared" si="17"/>
        <v>0.6354359255835451</v>
      </c>
    </row>
    <row r="89" spans="1:17" ht="15">
      <c r="A89" s="173" t="s">
        <v>134</v>
      </c>
      <c r="B89" s="174">
        <v>3030</v>
      </c>
      <c r="C89" s="175" t="s">
        <v>55</v>
      </c>
      <c r="D89" s="176" t="str">
        <f t="shared" si="9"/>
        <v>3,001-5,000</v>
      </c>
      <c r="E89" s="414">
        <v>7750</v>
      </c>
      <c r="F89" s="415">
        <v>14945</v>
      </c>
      <c r="G89" s="417">
        <f t="shared" si="10"/>
        <v>22695</v>
      </c>
      <c r="H89" s="417">
        <v>16350</v>
      </c>
      <c r="I89" s="421">
        <v>23765.739999999998</v>
      </c>
      <c r="J89" s="421">
        <v>6343.05</v>
      </c>
      <c r="K89" s="177">
        <f t="shared" si="11"/>
        <v>54208.79</v>
      </c>
      <c r="L89" s="177">
        <f t="shared" si="12"/>
        <v>69153.79</v>
      </c>
      <c r="M89" s="178">
        <f t="shared" si="13"/>
        <v>7.49009900990099</v>
      </c>
      <c r="N89" s="179">
        <f t="shared" si="14"/>
        <v>0.3281815790573445</v>
      </c>
      <c r="O89" s="179">
        <f t="shared" si="15"/>
        <v>0.23642955794613718</v>
      </c>
      <c r="P89" s="179">
        <f t="shared" si="16"/>
        <v>0.34366503990598346</v>
      </c>
      <c r="Q89" s="180">
        <f t="shared" si="17"/>
        <v>0.0917238230905349</v>
      </c>
    </row>
    <row r="90" spans="1:17" ht="15">
      <c r="A90" s="173" t="s">
        <v>135</v>
      </c>
      <c r="B90" s="174">
        <v>287</v>
      </c>
      <c r="C90" s="175" t="s">
        <v>53</v>
      </c>
      <c r="D90" s="176" t="str">
        <f t="shared" si="9"/>
        <v>0-600</v>
      </c>
      <c r="E90" s="414">
        <v>8526.79</v>
      </c>
      <c r="F90" s="415">
        <v>12070.9</v>
      </c>
      <c r="G90" s="417">
        <f t="shared" si="10"/>
        <v>20597.690000000002</v>
      </c>
      <c r="H90" s="417">
        <v>6540</v>
      </c>
      <c r="I90" s="421">
        <v>16765.4</v>
      </c>
      <c r="J90" s="421">
        <v>8006.25</v>
      </c>
      <c r="K90" s="177">
        <f t="shared" si="11"/>
        <v>39838.44</v>
      </c>
      <c r="L90" s="177">
        <f t="shared" si="12"/>
        <v>51909.340000000004</v>
      </c>
      <c r="M90" s="178">
        <f t="shared" si="13"/>
        <v>71.76895470383276</v>
      </c>
      <c r="N90" s="179">
        <f t="shared" si="14"/>
        <v>0.3968012307611694</v>
      </c>
      <c r="O90" s="179">
        <f t="shared" si="15"/>
        <v>0.1259888875489459</v>
      </c>
      <c r="P90" s="179">
        <f t="shared" si="16"/>
        <v>0.3229746323108712</v>
      </c>
      <c r="Q90" s="180">
        <f t="shared" si="17"/>
        <v>0.15423524937901348</v>
      </c>
    </row>
    <row r="91" spans="1:17" ht="15">
      <c r="A91" s="173" t="s">
        <v>136</v>
      </c>
      <c r="B91" s="174">
        <v>4319</v>
      </c>
      <c r="C91" s="175" t="s">
        <v>46</v>
      </c>
      <c r="D91" s="176" t="str">
        <f t="shared" si="9"/>
        <v>3,001-5,000</v>
      </c>
      <c r="E91" s="414">
        <v>74426</v>
      </c>
      <c r="F91" s="415">
        <v>0</v>
      </c>
      <c r="G91" s="417">
        <f t="shared" si="10"/>
        <v>74426</v>
      </c>
      <c r="H91" s="417">
        <v>20617</v>
      </c>
      <c r="I91" s="421">
        <v>18795.579999999998</v>
      </c>
      <c r="J91" s="421">
        <v>7419.6900000000005</v>
      </c>
      <c r="K91" s="177">
        <f t="shared" si="11"/>
        <v>121258.27</v>
      </c>
      <c r="L91" s="177">
        <f t="shared" si="12"/>
        <v>121258.27</v>
      </c>
      <c r="M91" s="178">
        <f t="shared" si="13"/>
        <v>17.232229682796945</v>
      </c>
      <c r="N91" s="179">
        <f t="shared" si="14"/>
        <v>0.6137808167640855</v>
      </c>
      <c r="O91" s="179">
        <f t="shared" si="15"/>
        <v>0.1700255166101248</v>
      </c>
      <c r="P91" s="179">
        <f t="shared" si="16"/>
        <v>0.15500452051641506</v>
      </c>
      <c r="Q91" s="180">
        <f t="shared" si="17"/>
        <v>0.06118914610937465</v>
      </c>
    </row>
    <row r="92" spans="1:17" ht="15">
      <c r="A92" s="173" t="s">
        <v>137</v>
      </c>
      <c r="B92" s="174">
        <v>55032</v>
      </c>
      <c r="C92" s="175" t="s">
        <v>65</v>
      </c>
      <c r="D92" s="176" t="str">
        <f t="shared" si="9"/>
        <v>50,001-100,000</v>
      </c>
      <c r="E92" s="414">
        <v>3424269</v>
      </c>
      <c r="F92" s="415">
        <v>0</v>
      </c>
      <c r="G92" s="417">
        <f t="shared" si="10"/>
        <v>3424269</v>
      </c>
      <c r="H92" s="417">
        <v>273737</v>
      </c>
      <c r="I92" s="421">
        <v>293438</v>
      </c>
      <c r="J92" s="421">
        <v>750290</v>
      </c>
      <c r="K92" s="177">
        <f t="shared" si="11"/>
        <v>4741734</v>
      </c>
      <c r="L92" s="177">
        <f t="shared" si="12"/>
        <v>4741734</v>
      </c>
      <c r="M92" s="178">
        <f t="shared" si="13"/>
        <v>62.22323375490624</v>
      </c>
      <c r="N92" s="179">
        <f t="shared" si="14"/>
        <v>0.7221554393392797</v>
      </c>
      <c r="O92" s="179">
        <f t="shared" si="15"/>
        <v>0.0577293032464495</v>
      </c>
      <c r="P92" s="179">
        <f t="shared" si="16"/>
        <v>0.061884112436505295</v>
      </c>
      <c r="Q92" s="180">
        <f t="shared" si="17"/>
        <v>0.15823114497776553</v>
      </c>
    </row>
    <row r="93" spans="1:17" ht="15">
      <c r="A93" s="173" t="s">
        <v>138</v>
      </c>
      <c r="B93" s="174">
        <v>20347</v>
      </c>
      <c r="C93" s="175" t="s">
        <v>65</v>
      </c>
      <c r="D93" s="176" t="str">
        <f t="shared" si="9"/>
        <v>10,001-50,000</v>
      </c>
      <c r="E93" s="414">
        <v>508344</v>
      </c>
      <c r="F93" s="415">
        <v>0</v>
      </c>
      <c r="G93" s="417">
        <f t="shared" si="10"/>
        <v>508344</v>
      </c>
      <c r="H93" s="417">
        <v>98040</v>
      </c>
      <c r="I93" s="421">
        <v>0</v>
      </c>
      <c r="J93" s="421">
        <v>0</v>
      </c>
      <c r="K93" s="177">
        <f t="shared" si="11"/>
        <v>606384</v>
      </c>
      <c r="L93" s="177">
        <f t="shared" si="12"/>
        <v>606384</v>
      </c>
      <c r="M93" s="178">
        <f t="shared" si="13"/>
        <v>24.983732245539883</v>
      </c>
      <c r="N93" s="179">
        <f t="shared" si="14"/>
        <v>0.8383202723026992</v>
      </c>
      <c r="O93" s="179">
        <f t="shared" si="15"/>
        <v>0.1616797276973007</v>
      </c>
      <c r="P93" s="179">
        <f t="shared" si="16"/>
        <v>0</v>
      </c>
      <c r="Q93" s="180">
        <f t="shared" si="17"/>
        <v>0</v>
      </c>
    </row>
    <row r="94" spans="1:17" ht="15">
      <c r="A94" s="173" t="s">
        <v>139</v>
      </c>
      <c r="B94" s="174">
        <v>447</v>
      </c>
      <c r="C94" s="175" t="s">
        <v>53</v>
      </c>
      <c r="D94" s="176" t="str">
        <f t="shared" si="9"/>
        <v>0-600</v>
      </c>
      <c r="E94" s="414">
        <v>4065</v>
      </c>
      <c r="F94" s="415">
        <v>0</v>
      </c>
      <c r="G94" s="417">
        <f t="shared" si="10"/>
        <v>4065</v>
      </c>
      <c r="H94" s="417">
        <v>6540</v>
      </c>
      <c r="I94" s="421">
        <v>14016.91</v>
      </c>
      <c r="J94" s="421">
        <v>3921.7200000000003</v>
      </c>
      <c r="K94" s="177">
        <f t="shared" si="11"/>
        <v>28543.63</v>
      </c>
      <c r="L94" s="177">
        <f t="shared" si="12"/>
        <v>28543.63</v>
      </c>
      <c r="M94" s="178">
        <f t="shared" si="13"/>
        <v>9.093959731543624</v>
      </c>
      <c r="N94" s="179">
        <f t="shared" si="14"/>
        <v>0.14241356127444196</v>
      </c>
      <c r="O94" s="179">
        <f t="shared" si="15"/>
        <v>0.22912292515002472</v>
      </c>
      <c r="P94" s="179">
        <f t="shared" si="16"/>
        <v>0.49106963620254324</v>
      </c>
      <c r="Q94" s="180">
        <f t="shared" si="17"/>
        <v>0.13739387737299005</v>
      </c>
    </row>
    <row r="95" spans="1:17" ht="15">
      <c r="A95" s="173" t="s">
        <v>140</v>
      </c>
      <c r="B95" s="174">
        <v>2515</v>
      </c>
      <c r="C95" s="175" t="s">
        <v>65</v>
      </c>
      <c r="D95" s="176" t="str">
        <f t="shared" si="9"/>
        <v>1,201-3,000</v>
      </c>
      <c r="E95" s="414">
        <v>53785</v>
      </c>
      <c r="F95" s="415">
        <v>14146.52</v>
      </c>
      <c r="G95" s="417">
        <f t="shared" si="10"/>
        <v>67931.52</v>
      </c>
      <c r="H95" s="417">
        <v>16350</v>
      </c>
      <c r="I95" s="421">
        <v>31601.809999999998</v>
      </c>
      <c r="J95" s="421">
        <v>23442.01</v>
      </c>
      <c r="K95" s="177">
        <f t="shared" si="11"/>
        <v>125178.81999999999</v>
      </c>
      <c r="L95" s="177">
        <f t="shared" si="12"/>
        <v>139325.34</v>
      </c>
      <c r="M95" s="178">
        <f t="shared" si="13"/>
        <v>27.010544731610338</v>
      </c>
      <c r="N95" s="179">
        <f t="shared" si="14"/>
        <v>0.48757476565282387</v>
      </c>
      <c r="O95" s="179">
        <f t="shared" si="15"/>
        <v>0.1173512298624213</v>
      </c>
      <c r="P95" s="179">
        <f t="shared" si="16"/>
        <v>0.22682026112407117</v>
      </c>
      <c r="Q95" s="180">
        <f t="shared" si="17"/>
        <v>0.1682537433606837</v>
      </c>
    </row>
    <row r="96" spans="1:17" ht="15">
      <c r="A96" s="173" t="s">
        <v>141</v>
      </c>
      <c r="B96" s="174">
        <v>2673</v>
      </c>
      <c r="C96" s="175" t="s">
        <v>40</v>
      </c>
      <c r="D96" s="176" t="str">
        <f t="shared" si="9"/>
        <v>1,201-3,000</v>
      </c>
      <c r="E96" s="414">
        <v>55824</v>
      </c>
      <c r="F96" s="415">
        <v>11605.25</v>
      </c>
      <c r="G96" s="417">
        <f t="shared" si="10"/>
        <v>67429.25</v>
      </c>
      <c r="H96" s="417">
        <v>16350</v>
      </c>
      <c r="I96" s="421">
        <v>24150</v>
      </c>
      <c r="J96" s="421">
        <v>17436</v>
      </c>
      <c r="K96" s="177">
        <f t="shared" si="11"/>
        <v>113760</v>
      </c>
      <c r="L96" s="177">
        <f t="shared" si="12"/>
        <v>125365.25</v>
      </c>
      <c r="M96" s="178">
        <f t="shared" si="13"/>
        <v>25.226056864945754</v>
      </c>
      <c r="N96" s="179">
        <f t="shared" si="14"/>
        <v>0.5378623661660628</v>
      </c>
      <c r="O96" s="179">
        <f t="shared" si="15"/>
        <v>0.1304189159276594</v>
      </c>
      <c r="P96" s="179">
        <f t="shared" si="16"/>
        <v>0.19263711435186384</v>
      </c>
      <c r="Q96" s="180">
        <f t="shared" si="17"/>
        <v>0.139081603554414</v>
      </c>
    </row>
    <row r="97" spans="1:17" ht="15">
      <c r="A97" s="173" t="s">
        <v>142</v>
      </c>
      <c r="B97" s="174">
        <v>639</v>
      </c>
      <c r="C97" s="175" t="s">
        <v>48</v>
      </c>
      <c r="D97" s="176" t="str">
        <f t="shared" si="9"/>
        <v>601-1,200</v>
      </c>
      <c r="E97" s="414">
        <v>6700</v>
      </c>
      <c r="F97" s="415">
        <v>0</v>
      </c>
      <c r="G97" s="417">
        <f t="shared" si="10"/>
        <v>6700</v>
      </c>
      <c r="H97" s="417">
        <v>8350</v>
      </c>
      <c r="I97" s="421">
        <v>4061.98</v>
      </c>
      <c r="J97" s="421">
        <v>10559.949999999999</v>
      </c>
      <c r="K97" s="177">
        <f t="shared" si="11"/>
        <v>29671.93</v>
      </c>
      <c r="L97" s="177">
        <f t="shared" si="12"/>
        <v>29671.93</v>
      </c>
      <c r="M97" s="178">
        <f t="shared" si="13"/>
        <v>10.485133020344287</v>
      </c>
      <c r="N97" s="179">
        <f t="shared" si="14"/>
        <v>0.22580263568969056</v>
      </c>
      <c r="O97" s="179">
        <f t="shared" si="15"/>
        <v>0.28141074746401734</v>
      </c>
      <c r="P97" s="179">
        <f t="shared" si="16"/>
        <v>0.1368963865848969</v>
      </c>
      <c r="Q97" s="180">
        <f t="shared" si="17"/>
        <v>0.35589023026139516</v>
      </c>
    </row>
    <row r="98" spans="1:17" ht="15">
      <c r="A98" s="173" t="s">
        <v>143</v>
      </c>
      <c r="B98" s="174">
        <v>425</v>
      </c>
      <c r="C98" s="175" t="s">
        <v>48</v>
      </c>
      <c r="D98" s="176" t="str">
        <f t="shared" si="9"/>
        <v>0-600</v>
      </c>
      <c r="E98" s="414">
        <v>13284</v>
      </c>
      <c r="F98" s="415">
        <v>1027.2</v>
      </c>
      <c r="G98" s="417">
        <f t="shared" si="10"/>
        <v>14311.2</v>
      </c>
      <c r="H98" s="417">
        <v>6540</v>
      </c>
      <c r="I98" s="421">
        <v>14094.560000000001</v>
      </c>
      <c r="J98" s="421">
        <v>5194.47</v>
      </c>
      <c r="K98" s="177">
        <f t="shared" si="11"/>
        <v>39113.03</v>
      </c>
      <c r="L98" s="177">
        <f t="shared" si="12"/>
        <v>40140.23</v>
      </c>
      <c r="M98" s="178">
        <f t="shared" si="13"/>
        <v>33.67341176470588</v>
      </c>
      <c r="N98" s="179">
        <f t="shared" si="14"/>
        <v>0.35653009462078317</v>
      </c>
      <c r="O98" s="179">
        <f t="shared" si="15"/>
        <v>0.1629288123162224</v>
      </c>
      <c r="P98" s="179">
        <f t="shared" si="16"/>
        <v>0.3511330154311522</v>
      </c>
      <c r="Q98" s="180">
        <f t="shared" si="17"/>
        <v>0.12940807763184217</v>
      </c>
    </row>
    <row r="99" spans="1:17" ht="15">
      <c r="A99" s="173" t="s">
        <v>144</v>
      </c>
      <c r="B99" s="174">
        <v>151</v>
      </c>
      <c r="C99" s="175" t="s">
        <v>48</v>
      </c>
      <c r="D99" s="176" t="str">
        <f t="shared" si="9"/>
        <v>0-600</v>
      </c>
      <c r="E99" s="414">
        <v>2600</v>
      </c>
      <c r="F99" s="415">
        <v>0</v>
      </c>
      <c r="G99" s="417">
        <f t="shared" si="10"/>
        <v>2600</v>
      </c>
      <c r="H99" s="417">
        <v>6540</v>
      </c>
      <c r="I99" s="421">
        <v>2120.05</v>
      </c>
      <c r="J99" s="421">
        <v>1067.45</v>
      </c>
      <c r="K99" s="177">
        <f t="shared" si="11"/>
        <v>12327.5</v>
      </c>
      <c r="L99" s="177">
        <f t="shared" si="12"/>
        <v>12327.5</v>
      </c>
      <c r="M99" s="178">
        <f t="shared" si="13"/>
        <v>17.218543046357617</v>
      </c>
      <c r="N99" s="179">
        <f t="shared" si="14"/>
        <v>0.2109105658081525</v>
      </c>
      <c r="O99" s="179">
        <f t="shared" si="15"/>
        <v>0.5305211924558914</v>
      </c>
      <c r="P99" s="179">
        <f t="shared" si="16"/>
        <v>0.17197728655445144</v>
      </c>
      <c r="Q99" s="180">
        <f t="shared" si="17"/>
        <v>0.08659095518150477</v>
      </c>
    </row>
    <row r="100" spans="1:17" ht="15">
      <c r="A100" s="173" t="s">
        <v>145</v>
      </c>
      <c r="B100" s="174">
        <v>3641</v>
      </c>
      <c r="C100" s="175" t="s">
        <v>65</v>
      </c>
      <c r="D100" s="176" t="str">
        <f t="shared" si="9"/>
        <v>3,001-5,000</v>
      </c>
      <c r="E100" s="414">
        <v>117000</v>
      </c>
      <c r="F100" s="415">
        <v>0</v>
      </c>
      <c r="G100" s="417">
        <f t="shared" si="10"/>
        <v>117000</v>
      </c>
      <c r="H100" s="417">
        <v>21184</v>
      </c>
      <c r="I100" s="421">
        <v>17509.2</v>
      </c>
      <c r="J100" s="421">
        <v>17890.32</v>
      </c>
      <c r="K100" s="177">
        <f t="shared" si="11"/>
        <v>173583.52000000002</v>
      </c>
      <c r="L100" s="177">
        <f t="shared" si="12"/>
        <v>173583.52000000002</v>
      </c>
      <c r="M100" s="178">
        <f t="shared" si="13"/>
        <v>32.13402911288107</v>
      </c>
      <c r="N100" s="179">
        <f t="shared" si="14"/>
        <v>0.6740271196251809</v>
      </c>
      <c r="O100" s="179">
        <f t="shared" si="15"/>
        <v>0.12203923506102421</v>
      </c>
      <c r="P100" s="179">
        <f t="shared" si="16"/>
        <v>0.10086902258924119</v>
      </c>
      <c r="Q100" s="180">
        <f t="shared" si="17"/>
        <v>0.10306462272455356</v>
      </c>
    </row>
    <row r="101" spans="1:17" ht="15">
      <c r="A101" s="173" t="s">
        <v>146</v>
      </c>
      <c r="B101" s="174">
        <v>2600</v>
      </c>
      <c r="C101" s="175" t="s">
        <v>65</v>
      </c>
      <c r="D101" s="176" t="str">
        <f t="shared" si="9"/>
        <v>1,201-3,000</v>
      </c>
      <c r="E101" s="414">
        <v>165645</v>
      </c>
      <c r="F101" s="415">
        <v>0</v>
      </c>
      <c r="G101" s="417">
        <f t="shared" si="10"/>
        <v>165645</v>
      </c>
      <c r="H101" s="417">
        <v>16350</v>
      </c>
      <c r="I101" s="421">
        <v>183359</v>
      </c>
      <c r="J101" s="421">
        <v>36630</v>
      </c>
      <c r="K101" s="177">
        <f t="shared" si="11"/>
        <v>401984</v>
      </c>
      <c r="L101" s="177">
        <f t="shared" si="12"/>
        <v>401984</v>
      </c>
      <c r="M101" s="178">
        <f t="shared" si="13"/>
        <v>63.70961538461538</v>
      </c>
      <c r="N101" s="179">
        <f t="shared" si="14"/>
        <v>0.4120686395478427</v>
      </c>
      <c r="O101" s="179">
        <f t="shared" si="15"/>
        <v>0.04067326062728865</v>
      </c>
      <c r="P101" s="179">
        <f t="shared" si="16"/>
        <v>0.4561350700525394</v>
      </c>
      <c r="Q101" s="180">
        <f t="shared" si="17"/>
        <v>0.09112302977232925</v>
      </c>
    </row>
    <row r="102" spans="1:17" ht="15">
      <c r="A102" s="173" t="s">
        <v>147</v>
      </c>
      <c r="B102" s="174">
        <v>12920</v>
      </c>
      <c r="C102" s="175" t="s">
        <v>40</v>
      </c>
      <c r="D102" s="176" t="str">
        <f t="shared" si="9"/>
        <v>10,001-50,000</v>
      </c>
      <c r="E102" s="414">
        <v>320250</v>
      </c>
      <c r="F102" s="415">
        <v>4356.33</v>
      </c>
      <c r="G102" s="417">
        <f t="shared" si="10"/>
        <v>324606.33</v>
      </c>
      <c r="H102" s="417">
        <v>64217</v>
      </c>
      <c r="I102" s="421">
        <v>70507</v>
      </c>
      <c r="J102" s="421">
        <v>81129</v>
      </c>
      <c r="K102" s="177">
        <f t="shared" si="11"/>
        <v>536103</v>
      </c>
      <c r="L102" s="177">
        <f t="shared" si="12"/>
        <v>540459.3300000001</v>
      </c>
      <c r="M102" s="178">
        <f t="shared" si="13"/>
        <v>25.124328947368422</v>
      </c>
      <c r="N102" s="179">
        <f t="shared" si="14"/>
        <v>0.6006119461384818</v>
      </c>
      <c r="O102" s="179">
        <f t="shared" si="15"/>
        <v>0.11881930135242552</v>
      </c>
      <c r="P102" s="179">
        <f t="shared" si="16"/>
        <v>0.13045754987706473</v>
      </c>
      <c r="Q102" s="180">
        <f t="shared" si="17"/>
        <v>0.15011120263202782</v>
      </c>
    </row>
    <row r="103" spans="1:17" ht="15">
      <c r="A103" s="173" t="s">
        <v>148</v>
      </c>
      <c r="B103" s="174">
        <v>380</v>
      </c>
      <c r="C103" s="175" t="s">
        <v>65</v>
      </c>
      <c r="D103" s="176" t="str">
        <f t="shared" si="9"/>
        <v>0-600</v>
      </c>
      <c r="E103" s="414">
        <v>2500</v>
      </c>
      <c r="F103" s="415">
        <v>2632</v>
      </c>
      <c r="G103" s="417">
        <f t="shared" si="10"/>
        <v>5132</v>
      </c>
      <c r="H103" s="417">
        <v>6450</v>
      </c>
      <c r="I103" s="421">
        <v>7836.26</v>
      </c>
      <c r="J103" s="421">
        <v>1936.4</v>
      </c>
      <c r="K103" s="177">
        <f t="shared" si="11"/>
        <v>18722.660000000003</v>
      </c>
      <c r="L103" s="177">
        <f t="shared" si="12"/>
        <v>21354.660000000003</v>
      </c>
      <c r="M103" s="178">
        <f t="shared" si="13"/>
        <v>13.505263157894737</v>
      </c>
      <c r="N103" s="179">
        <f t="shared" si="14"/>
        <v>0.24032225284785613</v>
      </c>
      <c r="O103" s="179">
        <f t="shared" si="15"/>
        <v>0.3020418025854778</v>
      </c>
      <c r="P103" s="179">
        <f t="shared" si="16"/>
        <v>0.3669578443299963</v>
      </c>
      <c r="Q103" s="180">
        <f t="shared" si="17"/>
        <v>0.09067810023666964</v>
      </c>
    </row>
    <row r="104" spans="1:17" ht="15">
      <c r="A104" s="173" t="s">
        <v>149</v>
      </c>
      <c r="B104" s="174">
        <v>9640</v>
      </c>
      <c r="C104" s="175" t="s">
        <v>46</v>
      </c>
      <c r="D104" s="176" t="str">
        <f t="shared" si="9"/>
        <v>5,001-10,000</v>
      </c>
      <c r="E104" s="414">
        <v>434214</v>
      </c>
      <c r="F104" s="415">
        <v>0</v>
      </c>
      <c r="G104" s="417">
        <f t="shared" si="10"/>
        <v>434214</v>
      </c>
      <c r="H104" s="417">
        <v>53546</v>
      </c>
      <c r="I104" s="421">
        <v>55232.36</v>
      </c>
      <c r="J104" s="421">
        <v>60619.899999999994</v>
      </c>
      <c r="K104" s="177">
        <f t="shared" si="11"/>
        <v>603612.26</v>
      </c>
      <c r="L104" s="177">
        <f t="shared" si="12"/>
        <v>603612.26</v>
      </c>
      <c r="M104" s="178">
        <f t="shared" si="13"/>
        <v>45.04294605809129</v>
      </c>
      <c r="N104" s="179">
        <f t="shared" si="14"/>
        <v>0.7193591462174741</v>
      </c>
      <c r="O104" s="179">
        <f t="shared" si="15"/>
        <v>0.08870926511664955</v>
      </c>
      <c r="P104" s="179">
        <f t="shared" si="16"/>
        <v>0.09150304534901263</v>
      </c>
      <c r="Q104" s="180">
        <f t="shared" si="17"/>
        <v>0.1004285433168637</v>
      </c>
    </row>
    <row r="105" spans="1:17" ht="15">
      <c r="A105" s="173" t="s">
        <v>150</v>
      </c>
      <c r="B105" s="174">
        <v>381</v>
      </c>
      <c r="C105" s="175" t="s">
        <v>55</v>
      </c>
      <c r="D105" s="176" t="str">
        <f t="shared" si="9"/>
        <v>0-600</v>
      </c>
      <c r="E105" s="414">
        <v>4701.68</v>
      </c>
      <c r="F105" s="415">
        <v>6607.82</v>
      </c>
      <c r="G105" s="417">
        <f t="shared" si="10"/>
        <v>11309.5</v>
      </c>
      <c r="H105" s="417">
        <v>6540</v>
      </c>
      <c r="I105" s="421">
        <v>27099.07</v>
      </c>
      <c r="J105" s="421">
        <v>1874.28</v>
      </c>
      <c r="K105" s="177">
        <f t="shared" si="11"/>
        <v>40215.03</v>
      </c>
      <c r="L105" s="177">
        <f t="shared" si="12"/>
        <v>46822.85</v>
      </c>
      <c r="M105" s="178">
        <f t="shared" si="13"/>
        <v>29.683727034120736</v>
      </c>
      <c r="N105" s="179">
        <f t="shared" si="14"/>
        <v>0.2415380524679724</v>
      </c>
      <c r="O105" s="179">
        <f t="shared" si="15"/>
        <v>0.13967539353114986</v>
      </c>
      <c r="P105" s="179">
        <f t="shared" si="16"/>
        <v>0.5787573802107304</v>
      </c>
      <c r="Q105" s="180">
        <f t="shared" si="17"/>
        <v>0.04002917379014733</v>
      </c>
    </row>
    <row r="106" spans="1:17" ht="15">
      <c r="A106" s="173" t="s">
        <v>151</v>
      </c>
      <c r="B106" s="174">
        <v>258</v>
      </c>
      <c r="C106" s="175" t="s">
        <v>48</v>
      </c>
      <c r="D106" s="176" t="str">
        <f t="shared" si="9"/>
        <v>0-600</v>
      </c>
      <c r="E106" s="414">
        <v>5145</v>
      </c>
      <c r="F106" s="415">
        <v>0</v>
      </c>
      <c r="G106" s="417">
        <f t="shared" si="10"/>
        <v>5145</v>
      </c>
      <c r="H106" s="417">
        <v>6540</v>
      </c>
      <c r="I106" s="421">
        <v>11669.009999999998</v>
      </c>
      <c r="J106" s="421">
        <v>3488.2099999999996</v>
      </c>
      <c r="K106" s="177">
        <f t="shared" si="11"/>
        <v>26842.219999999998</v>
      </c>
      <c r="L106" s="177">
        <f t="shared" si="12"/>
        <v>26842.219999999998</v>
      </c>
      <c r="M106" s="178">
        <f t="shared" si="13"/>
        <v>19.941860465116278</v>
      </c>
      <c r="N106" s="179">
        <f t="shared" si="14"/>
        <v>0.1916756512687848</v>
      </c>
      <c r="O106" s="179">
        <f t="shared" si="15"/>
        <v>0.24364601735623956</v>
      </c>
      <c r="P106" s="179">
        <f t="shared" si="16"/>
        <v>0.4347259652890111</v>
      </c>
      <c r="Q106" s="180">
        <f t="shared" si="17"/>
        <v>0.12995236608596458</v>
      </c>
    </row>
    <row r="107" spans="1:17" ht="15">
      <c r="A107" s="173" t="s">
        <v>152</v>
      </c>
      <c r="B107" s="174">
        <v>176</v>
      </c>
      <c r="C107" s="175" t="s">
        <v>40</v>
      </c>
      <c r="D107" s="176" t="str">
        <f t="shared" si="9"/>
        <v>0-600</v>
      </c>
      <c r="E107" s="414">
        <v>500</v>
      </c>
      <c r="F107" s="415">
        <v>0</v>
      </c>
      <c r="G107" s="417">
        <f t="shared" si="10"/>
        <v>500</v>
      </c>
      <c r="H107" s="417">
        <v>6540</v>
      </c>
      <c r="I107" s="421">
        <v>9900</v>
      </c>
      <c r="J107" s="421">
        <v>2793.2</v>
      </c>
      <c r="K107" s="177">
        <f t="shared" si="11"/>
        <v>19733.2</v>
      </c>
      <c r="L107" s="177">
        <f t="shared" si="12"/>
        <v>19733.2</v>
      </c>
      <c r="M107" s="178">
        <f t="shared" si="13"/>
        <v>2.840909090909091</v>
      </c>
      <c r="N107" s="179">
        <f t="shared" si="14"/>
        <v>0.025338009040601624</v>
      </c>
      <c r="O107" s="179">
        <f t="shared" si="15"/>
        <v>0.33142115825106927</v>
      </c>
      <c r="P107" s="179">
        <f t="shared" si="16"/>
        <v>0.5016925790039122</v>
      </c>
      <c r="Q107" s="180">
        <f t="shared" si="17"/>
        <v>0.1415482537044169</v>
      </c>
    </row>
    <row r="108" spans="1:17" ht="15">
      <c r="A108" s="173" t="s">
        <v>153</v>
      </c>
      <c r="B108" s="174">
        <v>820</v>
      </c>
      <c r="C108" s="175" t="s">
        <v>65</v>
      </c>
      <c r="D108" s="176" t="str">
        <f t="shared" si="9"/>
        <v>601-1,200</v>
      </c>
      <c r="E108" s="414">
        <v>8075</v>
      </c>
      <c r="F108" s="415">
        <v>4458</v>
      </c>
      <c r="G108" s="417">
        <f t="shared" si="10"/>
        <v>12533</v>
      </c>
      <c r="H108" s="417">
        <v>8350</v>
      </c>
      <c r="I108" s="421">
        <v>37783.16</v>
      </c>
      <c r="J108" s="421">
        <v>11712</v>
      </c>
      <c r="K108" s="177">
        <f t="shared" si="11"/>
        <v>65920.16</v>
      </c>
      <c r="L108" s="177">
        <f t="shared" si="12"/>
        <v>70378.16</v>
      </c>
      <c r="M108" s="178">
        <f t="shared" si="13"/>
        <v>15.284146341463414</v>
      </c>
      <c r="N108" s="179">
        <f t="shared" si="14"/>
        <v>0.17808081370697953</v>
      </c>
      <c r="O108" s="179">
        <f t="shared" si="15"/>
        <v>0.11864476138620277</v>
      </c>
      <c r="P108" s="179">
        <f t="shared" si="16"/>
        <v>0.5368591619900265</v>
      </c>
      <c r="Q108" s="180">
        <f t="shared" si="17"/>
        <v>0.16641526291679123</v>
      </c>
    </row>
    <row r="109" spans="1:17" ht="15">
      <c r="A109" s="173" t="s">
        <v>154</v>
      </c>
      <c r="B109" s="174">
        <v>7922</v>
      </c>
      <c r="C109" s="175" t="s">
        <v>48</v>
      </c>
      <c r="D109" s="176" t="str">
        <f t="shared" si="9"/>
        <v>5,001-10,000</v>
      </c>
      <c r="E109" s="414">
        <v>95700</v>
      </c>
      <c r="F109" s="415">
        <v>70095.24</v>
      </c>
      <c r="G109" s="417">
        <f t="shared" si="10"/>
        <v>165795.24</v>
      </c>
      <c r="H109" s="417">
        <v>43324</v>
      </c>
      <c r="I109" s="421">
        <v>26774.989999999998</v>
      </c>
      <c r="J109" s="421">
        <v>132373.49</v>
      </c>
      <c r="K109" s="177">
        <f t="shared" si="11"/>
        <v>298172.48</v>
      </c>
      <c r="L109" s="177">
        <f t="shared" si="12"/>
        <v>368267.72</v>
      </c>
      <c r="M109" s="178">
        <f t="shared" si="13"/>
        <v>20.92845746023731</v>
      </c>
      <c r="N109" s="179">
        <f t="shared" si="14"/>
        <v>0.45020302078064295</v>
      </c>
      <c r="O109" s="179">
        <f t="shared" si="15"/>
        <v>0.11764267582290407</v>
      </c>
      <c r="P109" s="179">
        <f t="shared" si="16"/>
        <v>0.07270523194376091</v>
      </c>
      <c r="Q109" s="180">
        <f t="shared" si="17"/>
        <v>0.35944907145269206</v>
      </c>
    </row>
    <row r="110" spans="1:17" ht="15">
      <c r="A110" s="173" t="s">
        <v>468</v>
      </c>
      <c r="B110" s="174">
        <v>220</v>
      </c>
      <c r="C110" s="181" t="s">
        <v>55</v>
      </c>
      <c r="D110" s="176" t="str">
        <f t="shared" si="9"/>
        <v>0-600</v>
      </c>
      <c r="E110" s="414">
        <v>3500</v>
      </c>
      <c r="F110" s="415">
        <v>0</v>
      </c>
      <c r="G110" s="417">
        <f t="shared" si="10"/>
        <v>3500</v>
      </c>
      <c r="H110" s="417">
        <v>6540</v>
      </c>
      <c r="I110" s="421">
        <v>15029.44</v>
      </c>
      <c r="J110" s="421">
        <v>6774.280000000001</v>
      </c>
      <c r="K110" s="177">
        <f t="shared" si="11"/>
        <v>31843.72</v>
      </c>
      <c r="L110" s="177">
        <f t="shared" si="12"/>
        <v>31843.72</v>
      </c>
      <c r="M110" s="178">
        <f t="shared" si="13"/>
        <v>15.909090909090908</v>
      </c>
      <c r="N110" s="179">
        <f t="shared" si="14"/>
        <v>0.1099117816637001</v>
      </c>
      <c r="O110" s="179">
        <f t="shared" si="15"/>
        <v>0.20537801488017102</v>
      </c>
      <c r="P110" s="179">
        <f t="shared" si="16"/>
        <v>0.47197500794505165</v>
      </c>
      <c r="Q110" s="180">
        <f t="shared" si="17"/>
        <v>0.21273519551107722</v>
      </c>
    </row>
    <row r="111" spans="1:17" ht="15">
      <c r="A111" s="173" t="s">
        <v>155</v>
      </c>
      <c r="B111" s="174">
        <v>457</v>
      </c>
      <c r="C111" s="175" t="s">
        <v>55</v>
      </c>
      <c r="D111" s="176" t="str">
        <f t="shared" si="9"/>
        <v>0-600</v>
      </c>
      <c r="E111" s="414">
        <v>914</v>
      </c>
      <c r="F111" s="415">
        <v>0</v>
      </c>
      <c r="G111" s="417">
        <f t="shared" si="10"/>
        <v>914</v>
      </c>
      <c r="H111" s="417">
        <v>6540</v>
      </c>
      <c r="I111" s="421">
        <v>4485.35</v>
      </c>
      <c r="J111" s="421">
        <v>1306.05</v>
      </c>
      <c r="K111" s="177">
        <f t="shared" si="11"/>
        <v>13245.4</v>
      </c>
      <c r="L111" s="177">
        <f t="shared" si="12"/>
        <v>13245.4</v>
      </c>
      <c r="M111" s="178">
        <f t="shared" si="13"/>
        <v>2</v>
      </c>
      <c r="N111" s="179">
        <f t="shared" si="14"/>
        <v>0.06900508855904691</v>
      </c>
      <c r="O111" s="179">
        <f t="shared" si="15"/>
        <v>0.4937563229498543</v>
      </c>
      <c r="P111" s="179">
        <f t="shared" si="16"/>
        <v>0.33863454482310845</v>
      </c>
      <c r="Q111" s="180">
        <f t="shared" si="17"/>
        <v>0.0986040436679904</v>
      </c>
    </row>
    <row r="112" spans="1:17" ht="15">
      <c r="A112" s="173" t="s">
        <v>156</v>
      </c>
      <c r="B112" s="174">
        <v>1162</v>
      </c>
      <c r="C112" s="175" t="s">
        <v>40</v>
      </c>
      <c r="D112" s="176" t="str">
        <f t="shared" si="9"/>
        <v>601-1,200</v>
      </c>
      <c r="E112" s="414">
        <v>21294.5</v>
      </c>
      <c r="F112" s="415">
        <v>0</v>
      </c>
      <c r="G112" s="417">
        <f t="shared" si="10"/>
        <v>21294.5</v>
      </c>
      <c r="H112" s="417">
        <v>16350</v>
      </c>
      <c r="I112" s="421">
        <v>10205.29</v>
      </c>
      <c r="J112" s="421">
        <v>11967.190000000002</v>
      </c>
      <c r="K112" s="177">
        <f t="shared" si="11"/>
        <v>59816.98</v>
      </c>
      <c r="L112" s="177">
        <f t="shared" si="12"/>
        <v>59816.98</v>
      </c>
      <c r="M112" s="178">
        <f t="shared" si="13"/>
        <v>18.325731497418243</v>
      </c>
      <c r="N112" s="179">
        <f t="shared" si="14"/>
        <v>0.3559942344130379</v>
      </c>
      <c r="O112" s="179">
        <f t="shared" si="15"/>
        <v>0.27333375907643614</v>
      </c>
      <c r="P112" s="179">
        <f t="shared" si="16"/>
        <v>0.17060857970429133</v>
      </c>
      <c r="Q112" s="180">
        <f t="shared" si="17"/>
        <v>0.20006342680623465</v>
      </c>
    </row>
    <row r="113" spans="1:17" ht="15">
      <c r="A113" s="173" t="s">
        <v>472</v>
      </c>
      <c r="B113" s="174">
        <v>5236</v>
      </c>
      <c r="C113" s="175" t="s">
        <v>46</v>
      </c>
      <c r="D113" s="176" t="str">
        <f t="shared" si="9"/>
        <v>5,001-10,000</v>
      </c>
      <c r="E113" s="414">
        <v>123085</v>
      </c>
      <c r="F113" s="415">
        <v>18810.14</v>
      </c>
      <c r="G113" s="417">
        <f t="shared" si="10"/>
        <v>141895.14</v>
      </c>
      <c r="H113" s="417">
        <v>25860</v>
      </c>
      <c r="I113" s="421">
        <v>3532.19</v>
      </c>
      <c r="J113" s="421">
        <v>58277.82000000001</v>
      </c>
      <c r="K113" s="177">
        <f t="shared" si="11"/>
        <v>210755.01</v>
      </c>
      <c r="L113" s="177">
        <f t="shared" si="12"/>
        <v>229565.15000000002</v>
      </c>
      <c r="M113" s="178">
        <f t="shared" si="13"/>
        <v>27.099912146676854</v>
      </c>
      <c r="N113" s="179">
        <f t="shared" si="14"/>
        <v>0.6181040109964426</v>
      </c>
      <c r="O113" s="179">
        <f t="shared" si="15"/>
        <v>0.11264776034167207</v>
      </c>
      <c r="P113" s="179">
        <f t="shared" si="16"/>
        <v>0.015386438228973343</v>
      </c>
      <c r="Q113" s="180">
        <f t="shared" si="17"/>
        <v>0.25386179043291196</v>
      </c>
    </row>
    <row r="114" spans="1:17" ht="15">
      <c r="A114" s="173" t="s">
        <v>158</v>
      </c>
      <c r="B114" s="174">
        <v>981</v>
      </c>
      <c r="C114" s="175" t="s">
        <v>48</v>
      </c>
      <c r="D114" s="176" t="str">
        <f t="shared" si="9"/>
        <v>601-1,200</v>
      </c>
      <c r="E114" s="414">
        <v>15000</v>
      </c>
      <c r="F114" s="415">
        <v>0</v>
      </c>
      <c r="G114" s="417">
        <f t="shared" si="10"/>
        <v>15000</v>
      </c>
      <c r="H114" s="417">
        <v>8350</v>
      </c>
      <c r="I114" s="421">
        <v>5026.75</v>
      </c>
      <c r="J114" s="421">
        <v>7458.85</v>
      </c>
      <c r="K114" s="177">
        <f t="shared" si="11"/>
        <v>35835.6</v>
      </c>
      <c r="L114" s="177">
        <f t="shared" si="12"/>
        <v>35835.6</v>
      </c>
      <c r="M114" s="178">
        <f t="shared" si="13"/>
        <v>15.290519877675841</v>
      </c>
      <c r="N114" s="179">
        <f t="shared" si="14"/>
        <v>0.4185781736597127</v>
      </c>
      <c r="O114" s="179">
        <f t="shared" si="15"/>
        <v>0.2330085166705734</v>
      </c>
      <c r="P114" s="179">
        <f t="shared" si="16"/>
        <v>0.14027252229626405</v>
      </c>
      <c r="Q114" s="180">
        <f t="shared" si="17"/>
        <v>0.20814078737344988</v>
      </c>
    </row>
    <row r="115" spans="1:17" ht="15">
      <c r="A115" s="173" t="s">
        <v>159</v>
      </c>
      <c r="B115" s="174">
        <v>892</v>
      </c>
      <c r="C115" s="175" t="s">
        <v>55</v>
      </c>
      <c r="D115" s="176" t="str">
        <f t="shared" si="9"/>
        <v>601-1,200</v>
      </c>
      <c r="E115" s="414">
        <v>2300</v>
      </c>
      <c r="F115" s="415">
        <v>0</v>
      </c>
      <c r="G115" s="417">
        <f t="shared" si="10"/>
        <v>2300</v>
      </c>
      <c r="H115" s="417">
        <v>8350</v>
      </c>
      <c r="I115" s="421">
        <v>12276</v>
      </c>
      <c r="J115" s="421">
        <v>884.04</v>
      </c>
      <c r="K115" s="177">
        <f t="shared" si="11"/>
        <v>23810.04</v>
      </c>
      <c r="L115" s="177">
        <f t="shared" si="12"/>
        <v>23810.04</v>
      </c>
      <c r="M115" s="178">
        <f t="shared" si="13"/>
        <v>2.57847533632287</v>
      </c>
      <c r="N115" s="179">
        <f t="shared" si="14"/>
        <v>0.09659790575740318</v>
      </c>
      <c r="O115" s="179">
        <f t="shared" si="15"/>
        <v>0.35069239698883325</v>
      </c>
      <c r="P115" s="179">
        <f t="shared" si="16"/>
        <v>0.5155808222077746</v>
      </c>
      <c r="Q115" s="180">
        <f t="shared" si="17"/>
        <v>0.037128875045989</v>
      </c>
    </row>
    <row r="116" spans="1:17" ht="15">
      <c r="A116" s="173" t="s">
        <v>160</v>
      </c>
      <c r="B116" s="174">
        <v>8397</v>
      </c>
      <c r="C116" s="175" t="s">
        <v>55</v>
      </c>
      <c r="D116" s="176" t="str">
        <f t="shared" si="9"/>
        <v>5,001-10,000</v>
      </c>
      <c r="E116" s="414">
        <v>360368</v>
      </c>
      <c r="F116" s="415">
        <v>0</v>
      </c>
      <c r="G116" s="417">
        <f t="shared" si="10"/>
        <v>360368</v>
      </c>
      <c r="H116" s="417">
        <v>49720</v>
      </c>
      <c r="I116" s="421">
        <v>4460</v>
      </c>
      <c r="J116" s="421">
        <v>82306.56999999999</v>
      </c>
      <c r="K116" s="177">
        <f t="shared" si="11"/>
        <v>496854.57</v>
      </c>
      <c r="L116" s="177">
        <f t="shared" si="12"/>
        <v>496854.57</v>
      </c>
      <c r="M116" s="178">
        <f t="shared" si="13"/>
        <v>42.91627962367512</v>
      </c>
      <c r="N116" s="179">
        <f t="shared" si="14"/>
        <v>0.7252987529127487</v>
      </c>
      <c r="O116" s="179">
        <f t="shared" si="15"/>
        <v>0.1000695233617354</v>
      </c>
      <c r="P116" s="179">
        <f t="shared" si="16"/>
        <v>0.008976469714266692</v>
      </c>
      <c r="Q116" s="180">
        <f t="shared" si="17"/>
        <v>0.1656552540112492</v>
      </c>
    </row>
    <row r="117" spans="1:17" ht="15">
      <c r="A117" s="173" t="s">
        <v>161</v>
      </c>
      <c r="B117" s="174">
        <v>10260</v>
      </c>
      <c r="C117" s="175" t="s">
        <v>46</v>
      </c>
      <c r="D117" s="176" t="str">
        <f t="shared" si="9"/>
        <v>10,001-50,000</v>
      </c>
      <c r="E117" s="414">
        <v>114385</v>
      </c>
      <c r="F117" s="415">
        <v>0</v>
      </c>
      <c r="G117" s="417">
        <f t="shared" si="10"/>
        <v>114385</v>
      </c>
      <c r="H117" s="417">
        <v>55699</v>
      </c>
      <c r="I117" s="421">
        <v>24743</v>
      </c>
      <c r="J117" s="421">
        <v>24.79</v>
      </c>
      <c r="K117" s="177">
        <f t="shared" si="11"/>
        <v>194851.79</v>
      </c>
      <c r="L117" s="177">
        <f t="shared" si="12"/>
        <v>194851.79</v>
      </c>
      <c r="M117" s="178">
        <f t="shared" si="13"/>
        <v>11.148635477582847</v>
      </c>
      <c r="N117" s="179">
        <f t="shared" si="14"/>
        <v>0.5870359209941053</v>
      </c>
      <c r="O117" s="179">
        <f t="shared" si="15"/>
        <v>0.2858531604970116</v>
      </c>
      <c r="P117" s="179">
        <f t="shared" si="16"/>
        <v>0.12698369360630457</v>
      </c>
      <c r="Q117" s="180">
        <f t="shared" si="17"/>
        <v>0.00012722490257851876</v>
      </c>
    </row>
    <row r="118" spans="1:17" ht="15">
      <c r="A118" s="173" t="s">
        <v>162</v>
      </c>
      <c r="B118" s="174">
        <v>11707</v>
      </c>
      <c r="C118" s="175" t="s">
        <v>48</v>
      </c>
      <c r="D118" s="176" t="str">
        <f t="shared" si="9"/>
        <v>10,001-50,000</v>
      </c>
      <c r="E118" s="414">
        <v>217558</v>
      </c>
      <c r="F118" s="415">
        <v>0</v>
      </c>
      <c r="G118" s="417">
        <f t="shared" si="10"/>
        <v>217558</v>
      </c>
      <c r="H118" s="417">
        <v>63945</v>
      </c>
      <c r="I118" s="421">
        <v>36032</v>
      </c>
      <c r="J118" s="421">
        <v>63652</v>
      </c>
      <c r="K118" s="177">
        <f t="shared" si="11"/>
        <v>381187</v>
      </c>
      <c r="L118" s="177">
        <f t="shared" si="12"/>
        <v>381187</v>
      </c>
      <c r="M118" s="178">
        <f t="shared" si="13"/>
        <v>18.583582472025284</v>
      </c>
      <c r="N118" s="179">
        <f t="shared" si="14"/>
        <v>0.570738246582386</v>
      </c>
      <c r="O118" s="179">
        <f t="shared" si="15"/>
        <v>0.16775231054574263</v>
      </c>
      <c r="P118" s="179">
        <f t="shared" si="16"/>
        <v>0.09452578393282038</v>
      </c>
      <c r="Q118" s="180">
        <f t="shared" si="17"/>
        <v>0.1669836589390509</v>
      </c>
    </row>
    <row r="119" spans="1:17" ht="15">
      <c r="A119" s="173" t="s">
        <v>163</v>
      </c>
      <c r="B119" s="174">
        <v>1753</v>
      </c>
      <c r="C119" s="175"/>
      <c r="D119" s="176" t="str">
        <f t="shared" si="9"/>
        <v>1,201-3,000</v>
      </c>
      <c r="E119" s="414">
        <v>6156.8</v>
      </c>
      <c r="F119" s="415">
        <v>0</v>
      </c>
      <c r="G119" s="417">
        <f t="shared" si="10"/>
        <v>6156.8</v>
      </c>
      <c r="H119" s="417">
        <v>16350</v>
      </c>
      <c r="I119" s="421">
        <v>8000</v>
      </c>
      <c r="J119" s="421">
        <v>834.5699999999999</v>
      </c>
      <c r="K119" s="177">
        <f t="shared" si="11"/>
        <v>31341.37</v>
      </c>
      <c r="L119" s="177">
        <f t="shared" si="12"/>
        <v>31341.37</v>
      </c>
      <c r="M119" s="178">
        <f t="shared" si="13"/>
        <v>3.512150598973189</v>
      </c>
      <c r="N119" s="179">
        <f t="shared" si="14"/>
        <v>0.1964432314222384</v>
      </c>
      <c r="O119" s="179">
        <f t="shared" si="15"/>
        <v>0.5216747066257793</v>
      </c>
      <c r="P119" s="179">
        <f t="shared" si="16"/>
        <v>0.2552536790829501</v>
      </c>
      <c r="Q119" s="180">
        <f t="shared" si="17"/>
        <v>0.026628382869032206</v>
      </c>
    </row>
    <row r="120" spans="1:17" ht="15">
      <c r="A120" s="173" t="s">
        <v>164</v>
      </c>
      <c r="B120" s="174">
        <v>3872</v>
      </c>
      <c r="C120" s="175"/>
      <c r="D120" s="176" t="str">
        <f t="shared" si="9"/>
        <v>3,001-5,000</v>
      </c>
      <c r="E120" s="414">
        <v>13463</v>
      </c>
      <c r="F120" s="415">
        <v>0</v>
      </c>
      <c r="G120" s="417">
        <f t="shared" si="10"/>
        <v>13463</v>
      </c>
      <c r="H120" s="417">
        <v>21195</v>
      </c>
      <c r="I120" s="421">
        <v>0</v>
      </c>
      <c r="J120" s="421">
        <v>0</v>
      </c>
      <c r="K120" s="177">
        <f t="shared" si="11"/>
        <v>34658</v>
      </c>
      <c r="L120" s="177">
        <f t="shared" si="12"/>
        <v>34658</v>
      </c>
      <c r="M120" s="178">
        <f t="shared" si="13"/>
        <v>3.4770144628099175</v>
      </c>
      <c r="N120" s="179">
        <f t="shared" si="14"/>
        <v>0.3884528824513821</v>
      </c>
      <c r="O120" s="179">
        <f t="shared" si="15"/>
        <v>0.6115471175486179</v>
      </c>
      <c r="P120" s="179">
        <f t="shared" si="16"/>
        <v>0</v>
      </c>
      <c r="Q120" s="180">
        <f t="shared" si="17"/>
        <v>0</v>
      </c>
    </row>
    <row r="121" spans="1:17" ht="15">
      <c r="A121" s="173" t="s">
        <v>165</v>
      </c>
      <c r="B121" s="174">
        <v>25482</v>
      </c>
      <c r="C121" s="175" t="s">
        <v>46</v>
      </c>
      <c r="D121" s="176" t="str">
        <f t="shared" si="9"/>
        <v>10,001-50,000</v>
      </c>
      <c r="E121" s="414">
        <v>728324</v>
      </c>
      <c r="F121" s="415">
        <v>0</v>
      </c>
      <c r="G121" s="417">
        <f t="shared" si="10"/>
        <v>728324</v>
      </c>
      <c r="H121" s="417">
        <v>126947</v>
      </c>
      <c r="I121" s="421">
        <v>251382</v>
      </c>
      <c r="J121" s="421">
        <v>77088</v>
      </c>
      <c r="K121" s="177">
        <f t="shared" si="11"/>
        <v>1183741</v>
      </c>
      <c r="L121" s="177">
        <f t="shared" si="12"/>
        <v>1183741</v>
      </c>
      <c r="M121" s="178">
        <f t="shared" si="13"/>
        <v>28.581900949689977</v>
      </c>
      <c r="N121" s="179">
        <f t="shared" si="14"/>
        <v>0.615273104505124</v>
      </c>
      <c r="O121" s="179">
        <f t="shared" si="15"/>
        <v>0.10724220923326978</v>
      </c>
      <c r="P121" s="179">
        <f t="shared" si="16"/>
        <v>0.21236233263864307</v>
      </c>
      <c r="Q121" s="180">
        <f t="shared" si="17"/>
        <v>0.06512235362296313</v>
      </c>
    </row>
    <row r="122" spans="1:17" ht="15">
      <c r="A122" s="173" t="s">
        <v>166</v>
      </c>
      <c r="B122" s="174">
        <v>13541</v>
      </c>
      <c r="C122" s="175" t="s">
        <v>46</v>
      </c>
      <c r="D122" s="176" t="str">
        <f t="shared" si="9"/>
        <v>10,001-50,000</v>
      </c>
      <c r="E122" s="414">
        <v>27875</v>
      </c>
      <c r="F122" s="415">
        <v>16857.71</v>
      </c>
      <c r="G122" s="417">
        <f t="shared" si="10"/>
        <v>44732.71</v>
      </c>
      <c r="H122" s="417">
        <v>72267</v>
      </c>
      <c r="I122" s="421">
        <v>2353.56</v>
      </c>
      <c r="J122" s="421">
        <v>7042.259999999999</v>
      </c>
      <c r="K122" s="177">
        <f t="shared" si="11"/>
        <v>109537.81999999999</v>
      </c>
      <c r="L122" s="177">
        <f t="shared" si="12"/>
        <v>126395.52999999998</v>
      </c>
      <c r="M122" s="178">
        <f t="shared" si="13"/>
        <v>3.3035012185215273</v>
      </c>
      <c r="N122" s="179">
        <f t="shared" si="14"/>
        <v>0.3539105378172789</v>
      </c>
      <c r="O122" s="179">
        <f t="shared" si="15"/>
        <v>0.5717528143598117</v>
      </c>
      <c r="P122" s="179">
        <f t="shared" si="16"/>
        <v>0.01862059520617541</v>
      </c>
      <c r="Q122" s="180">
        <f t="shared" si="17"/>
        <v>0.05571605261673415</v>
      </c>
    </row>
    <row r="123" spans="1:17" ht="15">
      <c r="A123" s="173" t="s">
        <v>167</v>
      </c>
      <c r="B123" s="174">
        <v>89074</v>
      </c>
      <c r="C123" s="175" t="s">
        <v>53</v>
      </c>
      <c r="D123" s="176" t="str">
        <f t="shared" si="9"/>
        <v>50,001-100,000</v>
      </c>
      <c r="E123" s="415">
        <v>5375949</v>
      </c>
      <c r="F123" s="415">
        <v>0</v>
      </c>
      <c r="G123" s="417">
        <f t="shared" si="10"/>
        <v>5375949</v>
      </c>
      <c r="H123" s="417">
        <v>472292</v>
      </c>
      <c r="I123" s="421">
        <v>309137</v>
      </c>
      <c r="J123" s="421">
        <v>280494</v>
      </c>
      <c r="K123" s="177">
        <f t="shared" si="11"/>
        <v>6437872</v>
      </c>
      <c r="L123" s="177">
        <f t="shared" si="12"/>
        <v>6437872</v>
      </c>
      <c r="M123" s="178">
        <f t="shared" si="13"/>
        <v>60.35373958730943</v>
      </c>
      <c r="N123" s="179">
        <f t="shared" si="14"/>
        <v>0.83505061921082</v>
      </c>
      <c r="O123" s="179">
        <f t="shared" si="15"/>
        <v>0.07336150827478397</v>
      </c>
      <c r="P123" s="179">
        <f t="shared" si="16"/>
        <v>0.048018506736387426</v>
      </c>
      <c r="Q123" s="180">
        <f t="shared" si="17"/>
        <v>0.043569365778008635</v>
      </c>
    </row>
    <row r="124" spans="1:17" ht="15">
      <c r="A124" s="173" t="s">
        <v>168</v>
      </c>
      <c r="B124" s="174">
        <v>725</v>
      </c>
      <c r="C124" s="175" t="s">
        <v>40</v>
      </c>
      <c r="D124" s="176" t="str">
        <f t="shared" si="9"/>
        <v>601-1,200</v>
      </c>
      <c r="E124" s="414">
        <v>4000</v>
      </c>
      <c r="F124" s="415">
        <v>0</v>
      </c>
      <c r="G124" s="417">
        <f t="shared" si="10"/>
        <v>4000</v>
      </c>
      <c r="H124" s="417">
        <v>8350</v>
      </c>
      <c r="I124" s="421">
        <v>3049.75</v>
      </c>
      <c r="J124" s="421">
        <v>2725.33</v>
      </c>
      <c r="K124" s="177">
        <f t="shared" si="11"/>
        <v>18125.08</v>
      </c>
      <c r="L124" s="177">
        <f t="shared" si="12"/>
        <v>18125.08</v>
      </c>
      <c r="M124" s="178">
        <f t="shared" si="13"/>
        <v>5.517241379310345</v>
      </c>
      <c r="N124" s="179">
        <f t="shared" si="14"/>
        <v>0.22068868109823514</v>
      </c>
      <c r="O124" s="179">
        <f t="shared" si="15"/>
        <v>0.46068762179256584</v>
      </c>
      <c r="P124" s="179">
        <f t="shared" si="16"/>
        <v>0.16826132629483564</v>
      </c>
      <c r="Q124" s="180">
        <f t="shared" si="17"/>
        <v>0.1503623708143633</v>
      </c>
    </row>
    <row r="125" spans="1:17" ht="15">
      <c r="A125" s="173" t="s">
        <v>169</v>
      </c>
      <c r="B125" s="174">
        <v>18032</v>
      </c>
      <c r="C125" s="175"/>
      <c r="D125" s="176" t="str">
        <f t="shared" si="9"/>
        <v>10,001-50,000</v>
      </c>
      <c r="E125" s="414">
        <v>746830</v>
      </c>
      <c r="F125" s="415">
        <v>0</v>
      </c>
      <c r="G125" s="417">
        <f t="shared" si="10"/>
        <v>746830</v>
      </c>
      <c r="H125" s="417">
        <v>94841</v>
      </c>
      <c r="I125" s="421">
        <v>166717</v>
      </c>
      <c r="J125" s="421">
        <v>28529</v>
      </c>
      <c r="K125" s="177">
        <f t="shared" si="11"/>
        <v>1036917</v>
      </c>
      <c r="L125" s="177">
        <f t="shared" si="12"/>
        <v>1036917</v>
      </c>
      <c r="M125" s="178">
        <f t="shared" si="13"/>
        <v>41.41692546583851</v>
      </c>
      <c r="N125" s="179">
        <f t="shared" si="14"/>
        <v>0.7202408678804572</v>
      </c>
      <c r="O125" s="179">
        <f t="shared" si="15"/>
        <v>0.09146440843384765</v>
      </c>
      <c r="P125" s="179">
        <f t="shared" si="16"/>
        <v>0.16078143187931146</v>
      </c>
      <c r="Q125" s="180">
        <f t="shared" si="17"/>
        <v>0.027513291806383733</v>
      </c>
    </row>
    <row r="126" spans="1:17" ht="15">
      <c r="A126" s="173" t="s">
        <v>170</v>
      </c>
      <c r="B126" s="174">
        <v>173</v>
      </c>
      <c r="C126" s="175" t="s">
        <v>53</v>
      </c>
      <c r="D126" s="176" t="str">
        <f t="shared" si="9"/>
        <v>0-600</v>
      </c>
      <c r="E126" s="414">
        <v>1817</v>
      </c>
      <c r="F126" s="415">
        <v>0</v>
      </c>
      <c r="G126" s="417">
        <f t="shared" si="10"/>
        <v>1817</v>
      </c>
      <c r="H126" s="417">
        <v>6540</v>
      </c>
      <c r="I126" s="421">
        <v>14100</v>
      </c>
      <c r="J126" s="421">
        <v>2295.6099999999997</v>
      </c>
      <c r="K126" s="177">
        <f t="shared" si="11"/>
        <v>24752.61</v>
      </c>
      <c r="L126" s="177">
        <f t="shared" si="12"/>
        <v>24752.61</v>
      </c>
      <c r="M126" s="178">
        <f t="shared" si="13"/>
        <v>10.502890173410405</v>
      </c>
      <c r="N126" s="179">
        <f t="shared" si="14"/>
        <v>0.07340640037555636</v>
      </c>
      <c r="O126" s="179">
        <f t="shared" si="15"/>
        <v>0.26421456161592655</v>
      </c>
      <c r="P126" s="179">
        <f t="shared" si="16"/>
        <v>0.5696368988967224</v>
      </c>
      <c r="Q126" s="180">
        <f t="shared" si="17"/>
        <v>0.09274213911179466</v>
      </c>
    </row>
    <row r="127" spans="1:17" ht="15">
      <c r="A127" s="173" t="s">
        <v>171</v>
      </c>
      <c r="B127" s="174">
        <v>307</v>
      </c>
      <c r="C127" s="175" t="s">
        <v>40</v>
      </c>
      <c r="D127" s="176" t="str">
        <f t="shared" si="9"/>
        <v>0-600</v>
      </c>
      <c r="E127" s="414">
        <v>2250</v>
      </c>
      <c r="F127" s="415">
        <v>3014.03</v>
      </c>
      <c r="G127" s="417">
        <f t="shared" si="10"/>
        <v>5264.030000000001</v>
      </c>
      <c r="H127" s="417">
        <v>6540</v>
      </c>
      <c r="I127" s="421">
        <v>9158.82</v>
      </c>
      <c r="J127" s="421">
        <v>12453.33</v>
      </c>
      <c r="K127" s="177">
        <f t="shared" si="11"/>
        <v>30402.15</v>
      </c>
      <c r="L127" s="177">
        <f t="shared" si="12"/>
        <v>33416.18</v>
      </c>
      <c r="M127" s="178">
        <f t="shared" si="13"/>
        <v>17.14667752442997</v>
      </c>
      <c r="N127" s="179">
        <f t="shared" si="14"/>
        <v>0.15752937648767754</v>
      </c>
      <c r="O127" s="179">
        <f t="shared" si="15"/>
        <v>0.19571357348446172</v>
      </c>
      <c r="P127" s="179">
        <f t="shared" si="16"/>
        <v>0.274083393134703</v>
      </c>
      <c r="Q127" s="180">
        <f t="shared" si="17"/>
        <v>0.37267365689315773</v>
      </c>
    </row>
    <row r="128" spans="1:17" ht="15">
      <c r="A128" s="173" t="s">
        <v>172</v>
      </c>
      <c r="B128" s="174">
        <v>233</v>
      </c>
      <c r="C128" s="175" t="s">
        <v>48</v>
      </c>
      <c r="D128" s="176" t="str">
        <f t="shared" si="9"/>
        <v>0-600</v>
      </c>
      <c r="E128" s="414">
        <v>1500</v>
      </c>
      <c r="F128" s="415">
        <v>2074.05</v>
      </c>
      <c r="G128" s="417">
        <f t="shared" si="10"/>
        <v>3574.05</v>
      </c>
      <c r="H128" s="417">
        <v>6540</v>
      </c>
      <c r="I128" s="421">
        <v>4870.05</v>
      </c>
      <c r="J128" s="421">
        <v>4499.99</v>
      </c>
      <c r="K128" s="177">
        <f t="shared" si="11"/>
        <v>17410.04</v>
      </c>
      <c r="L128" s="177">
        <f t="shared" si="12"/>
        <v>19484.089999999997</v>
      </c>
      <c r="M128" s="178">
        <f t="shared" si="13"/>
        <v>15.339270386266096</v>
      </c>
      <c r="N128" s="179">
        <f t="shared" si="14"/>
        <v>0.18343427894246028</v>
      </c>
      <c r="O128" s="179">
        <f t="shared" si="15"/>
        <v>0.3356584782763784</v>
      </c>
      <c r="P128" s="179">
        <f t="shared" si="16"/>
        <v>0.2499500874816325</v>
      </c>
      <c r="Q128" s="180">
        <f t="shared" si="17"/>
        <v>0.23095715529952904</v>
      </c>
    </row>
    <row r="129" spans="1:17" ht="15">
      <c r="A129" s="173" t="s">
        <v>173</v>
      </c>
      <c r="B129" s="174">
        <v>10927</v>
      </c>
      <c r="C129" s="175"/>
      <c r="D129" s="176" t="str">
        <f t="shared" si="9"/>
        <v>10,001-50,000</v>
      </c>
      <c r="E129" s="414">
        <v>186756</v>
      </c>
      <c r="F129" s="415">
        <v>0</v>
      </c>
      <c r="G129" s="417">
        <f t="shared" si="10"/>
        <v>186756</v>
      </c>
      <c r="H129" s="417">
        <v>54511</v>
      </c>
      <c r="I129" s="421">
        <v>0</v>
      </c>
      <c r="J129" s="421">
        <v>22.12</v>
      </c>
      <c r="K129" s="177">
        <f t="shared" si="11"/>
        <v>241289.12</v>
      </c>
      <c r="L129" s="177">
        <f t="shared" si="12"/>
        <v>241289.12</v>
      </c>
      <c r="M129" s="178">
        <f t="shared" si="13"/>
        <v>17.091241877917085</v>
      </c>
      <c r="N129" s="179">
        <f t="shared" si="14"/>
        <v>0.77399262759962</v>
      </c>
      <c r="O129" s="179">
        <f t="shared" si="15"/>
        <v>0.2259156981466881</v>
      </c>
      <c r="P129" s="179">
        <f t="shared" si="16"/>
        <v>0</v>
      </c>
      <c r="Q129" s="180">
        <f t="shared" si="17"/>
        <v>9.167425369200236E-05</v>
      </c>
    </row>
    <row r="130" spans="1:17" ht="15">
      <c r="A130" s="173" t="s">
        <v>174</v>
      </c>
      <c r="B130" s="174">
        <v>2217</v>
      </c>
      <c r="C130" s="175" t="s">
        <v>53</v>
      </c>
      <c r="D130" s="176" t="str">
        <f aca="true" t="shared" si="18" ref="D130:D193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1,201-3,000</v>
      </c>
      <c r="E130" s="414">
        <v>35000</v>
      </c>
      <c r="F130" s="415">
        <v>8569.51</v>
      </c>
      <c r="G130" s="417">
        <f aca="true" t="shared" si="19" ref="G130:G193">SUM(E130:F130)</f>
        <v>43569.51</v>
      </c>
      <c r="H130" s="417">
        <v>16350</v>
      </c>
      <c r="I130" s="421">
        <v>16827.15</v>
      </c>
      <c r="J130" s="421">
        <v>13542.63</v>
      </c>
      <c r="K130" s="177">
        <f aca="true" t="shared" si="20" ref="K130:K193">SUM(E130,H130:J130)</f>
        <v>81719.78</v>
      </c>
      <c r="L130" s="177">
        <f aca="true" t="shared" si="21" ref="L130:L193">SUM(G130:J130)</f>
        <v>90289.29000000001</v>
      </c>
      <c r="M130" s="178">
        <f aca="true" t="shared" si="22" ref="M130:M193">G130/B130</f>
        <v>19.652462787550746</v>
      </c>
      <c r="N130" s="179">
        <f aca="true" t="shared" si="23" ref="N130:N193">G130/$L130</f>
        <v>0.4825545754097745</v>
      </c>
      <c r="O130" s="179">
        <f aca="true" t="shared" si="24" ref="O130:O193">H130/$L130</f>
        <v>0.18108460039944935</v>
      </c>
      <c r="P130" s="179">
        <f aca="true" t="shared" si="25" ref="P130:P193">I130/$L130</f>
        <v>0.1863692803432168</v>
      </c>
      <c r="Q130" s="180">
        <f aca="true" t="shared" si="26" ref="Q130:Q193">J130/$L130</f>
        <v>0.1499915438475593</v>
      </c>
    </row>
    <row r="131" spans="1:17" ht="15">
      <c r="A131" s="173" t="s">
        <v>175</v>
      </c>
      <c r="B131" s="174">
        <v>1164</v>
      </c>
      <c r="C131" s="175" t="s">
        <v>65</v>
      </c>
      <c r="D131" s="176" t="str">
        <f t="shared" si="18"/>
        <v>601-1,200</v>
      </c>
      <c r="E131" s="414">
        <v>77193</v>
      </c>
      <c r="F131" s="415">
        <v>0</v>
      </c>
      <c r="G131" s="417">
        <f t="shared" si="19"/>
        <v>77193</v>
      </c>
      <c r="H131" s="417">
        <v>16350</v>
      </c>
      <c r="I131" s="421">
        <v>42392</v>
      </c>
      <c r="J131" s="421">
        <v>16453</v>
      </c>
      <c r="K131" s="177">
        <f t="shared" si="20"/>
        <v>152388</v>
      </c>
      <c r="L131" s="177">
        <f t="shared" si="21"/>
        <v>152388</v>
      </c>
      <c r="M131" s="178">
        <f t="shared" si="22"/>
        <v>66.31701030927834</v>
      </c>
      <c r="N131" s="179">
        <f t="shared" si="23"/>
        <v>0.5065556343019135</v>
      </c>
      <c r="O131" s="179">
        <f t="shared" si="24"/>
        <v>0.10729191274903535</v>
      </c>
      <c r="P131" s="179">
        <f t="shared" si="25"/>
        <v>0.27818463396067933</v>
      </c>
      <c r="Q131" s="180">
        <f t="shared" si="26"/>
        <v>0.1079678189883718</v>
      </c>
    </row>
    <row r="132" spans="1:17" ht="15">
      <c r="A132" s="173" t="s">
        <v>176</v>
      </c>
      <c r="B132" s="174">
        <v>803</v>
      </c>
      <c r="C132" s="175" t="s">
        <v>55</v>
      </c>
      <c r="D132" s="176" t="str">
        <f t="shared" si="18"/>
        <v>601-1,200</v>
      </c>
      <c r="E132" s="414">
        <v>9635</v>
      </c>
      <c r="F132" s="415">
        <v>348.43</v>
      </c>
      <c r="G132" s="417">
        <f t="shared" si="19"/>
        <v>9983.43</v>
      </c>
      <c r="H132" s="417">
        <v>8350</v>
      </c>
      <c r="I132" s="421">
        <v>16956.04</v>
      </c>
      <c r="J132" s="421">
        <v>7055.030000000002</v>
      </c>
      <c r="K132" s="177">
        <f t="shared" si="20"/>
        <v>41996.07</v>
      </c>
      <c r="L132" s="177">
        <f t="shared" si="21"/>
        <v>42344.5</v>
      </c>
      <c r="M132" s="178">
        <f t="shared" si="22"/>
        <v>12.432665006226651</v>
      </c>
      <c r="N132" s="179">
        <f t="shared" si="23"/>
        <v>0.23576686464593985</v>
      </c>
      <c r="O132" s="179">
        <f t="shared" si="24"/>
        <v>0.1971920792546848</v>
      </c>
      <c r="P132" s="179">
        <f t="shared" si="25"/>
        <v>0.4004307525180366</v>
      </c>
      <c r="Q132" s="180">
        <f t="shared" si="26"/>
        <v>0.16661030358133883</v>
      </c>
    </row>
    <row r="133" spans="1:17" ht="15">
      <c r="A133" s="173" t="s">
        <v>177</v>
      </c>
      <c r="B133" s="174">
        <v>612</v>
      </c>
      <c r="C133" s="175" t="s">
        <v>55</v>
      </c>
      <c r="D133" s="176" t="str">
        <f t="shared" si="18"/>
        <v>601-1,200</v>
      </c>
      <c r="E133" s="414">
        <v>1391</v>
      </c>
      <c r="F133" s="415">
        <v>0</v>
      </c>
      <c r="G133" s="417">
        <f t="shared" si="19"/>
        <v>1391</v>
      </c>
      <c r="H133" s="417">
        <v>6540</v>
      </c>
      <c r="I133" s="421">
        <v>11011</v>
      </c>
      <c r="J133" s="421">
        <v>368</v>
      </c>
      <c r="K133" s="177">
        <f t="shared" si="20"/>
        <v>19310</v>
      </c>
      <c r="L133" s="177">
        <f t="shared" si="21"/>
        <v>19310</v>
      </c>
      <c r="M133" s="178">
        <f t="shared" si="22"/>
        <v>2.272875816993464</v>
      </c>
      <c r="N133" s="179">
        <f t="shared" si="23"/>
        <v>0.07203521491455205</v>
      </c>
      <c r="O133" s="179">
        <f t="shared" si="24"/>
        <v>0.338684619368203</v>
      </c>
      <c r="P133" s="179">
        <f t="shared" si="25"/>
        <v>0.5702226825479026</v>
      </c>
      <c r="Q133" s="180">
        <f t="shared" si="26"/>
        <v>0.01905748316934231</v>
      </c>
    </row>
    <row r="134" spans="1:17" ht="15">
      <c r="A134" s="173" t="s">
        <v>178</v>
      </c>
      <c r="B134" s="174">
        <v>1398</v>
      </c>
      <c r="C134" s="175" t="s">
        <v>46</v>
      </c>
      <c r="D134" s="176" t="str">
        <f t="shared" si="18"/>
        <v>1,201-3,000</v>
      </c>
      <c r="E134" s="414">
        <v>9700</v>
      </c>
      <c r="F134" s="415">
        <v>0</v>
      </c>
      <c r="G134" s="417">
        <f t="shared" si="19"/>
        <v>9700</v>
      </c>
      <c r="H134" s="417">
        <v>16350</v>
      </c>
      <c r="I134" s="421">
        <v>57439.91</v>
      </c>
      <c r="J134" s="421">
        <v>15935.850000000002</v>
      </c>
      <c r="K134" s="177">
        <f t="shared" si="20"/>
        <v>99425.76000000001</v>
      </c>
      <c r="L134" s="177">
        <f t="shared" si="21"/>
        <v>99425.76000000001</v>
      </c>
      <c r="M134" s="178">
        <f t="shared" si="22"/>
        <v>6.938483547925608</v>
      </c>
      <c r="N134" s="179">
        <f t="shared" si="23"/>
        <v>0.09756022986397085</v>
      </c>
      <c r="O134" s="179">
        <f t="shared" si="24"/>
        <v>0.16444430497689932</v>
      </c>
      <c r="P134" s="179">
        <f t="shared" si="25"/>
        <v>0.5777165796871957</v>
      </c>
      <c r="Q134" s="180">
        <f t="shared" si="26"/>
        <v>0.16027888547193403</v>
      </c>
    </row>
    <row r="135" spans="1:17" ht="15">
      <c r="A135" s="173" t="s">
        <v>179</v>
      </c>
      <c r="B135" s="174">
        <v>809</v>
      </c>
      <c r="C135" s="175" t="s">
        <v>65</v>
      </c>
      <c r="D135" s="176" t="str">
        <f t="shared" si="18"/>
        <v>601-1,200</v>
      </c>
      <c r="E135" s="414">
        <v>0</v>
      </c>
      <c r="F135" s="415">
        <v>19981.25</v>
      </c>
      <c r="G135" s="417">
        <f t="shared" si="19"/>
        <v>19981.25</v>
      </c>
      <c r="H135" s="417">
        <v>8350</v>
      </c>
      <c r="I135" s="421">
        <v>13794.6</v>
      </c>
      <c r="J135" s="421">
        <v>3769.1800000000003</v>
      </c>
      <c r="K135" s="177">
        <f t="shared" si="20"/>
        <v>25913.78</v>
      </c>
      <c r="L135" s="177">
        <f t="shared" si="21"/>
        <v>45895.03</v>
      </c>
      <c r="M135" s="178">
        <f t="shared" si="22"/>
        <v>24.698702101359704</v>
      </c>
      <c r="N135" s="179">
        <f t="shared" si="23"/>
        <v>0.4353684919696098</v>
      </c>
      <c r="O135" s="179">
        <f t="shared" si="24"/>
        <v>0.18193691125161046</v>
      </c>
      <c r="P135" s="179">
        <f t="shared" si="25"/>
        <v>0.3005684929283193</v>
      </c>
      <c r="Q135" s="180">
        <f t="shared" si="26"/>
        <v>0.0821261038504605</v>
      </c>
    </row>
    <row r="136" spans="1:17" ht="15">
      <c r="A136" s="173" t="s">
        <v>180</v>
      </c>
      <c r="B136" s="174">
        <v>61180</v>
      </c>
      <c r="C136" s="175" t="s">
        <v>61</v>
      </c>
      <c r="D136" s="176" t="str">
        <f t="shared" si="18"/>
        <v>50,001-100,000</v>
      </c>
      <c r="E136" s="414">
        <v>2065748</v>
      </c>
      <c r="F136" s="415">
        <v>0</v>
      </c>
      <c r="G136" s="417">
        <f t="shared" si="19"/>
        <v>2065748</v>
      </c>
      <c r="H136" s="417">
        <v>332979</v>
      </c>
      <c r="I136" s="421">
        <v>100915</v>
      </c>
      <c r="J136" s="421">
        <v>142978</v>
      </c>
      <c r="K136" s="177">
        <f t="shared" si="20"/>
        <v>2642620</v>
      </c>
      <c r="L136" s="177">
        <f t="shared" si="21"/>
        <v>2642620</v>
      </c>
      <c r="M136" s="178">
        <f t="shared" si="22"/>
        <v>33.76508662961752</v>
      </c>
      <c r="N136" s="179">
        <f t="shared" si="23"/>
        <v>0.7817045205137326</v>
      </c>
      <c r="O136" s="179">
        <f t="shared" si="24"/>
        <v>0.12600336030151896</v>
      </c>
      <c r="P136" s="179">
        <f t="shared" si="25"/>
        <v>0.038187480606367924</v>
      </c>
      <c r="Q136" s="180">
        <f t="shared" si="26"/>
        <v>0.05410463857838055</v>
      </c>
    </row>
    <row r="137" spans="1:17" ht="15">
      <c r="A137" s="173" t="s">
        <v>181</v>
      </c>
      <c r="B137" s="174">
        <v>811</v>
      </c>
      <c r="C137" s="175" t="s">
        <v>53</v>
      </c>
      <c r="D137" s="176" t="str">
        <f t="shared" si="18"/>
        <v>601-1,200</v>
      </c>
      <c r="E137" s="414">
        <v>7000</v>
      </c>
      <c r="F137" s="415">
        <v>0</v>
      </c>
      <c r="G137" s="417">
        <f t="shared" si="19"/>
        <v>7000</v>
      </c>
      <c r="H137" s="417">
        <v>8350</v>
      </c>
      <c r="I137" s="421">
        <v>4443.09</v>
      </c>
      <c r="J137" s="421">
        <v>2517</v>
      </c>
      <c r="K137" s="177">
        <f t="shared" si="20"/>
        <v>22310.09</v>
      </c>
      <c r="L137" s="177">
        <f t="shared" si="21"/>
        <v>22310.09</v>
      </c>
      <c r="M137" s="178">
        <f t="shared" si="22"/>
        <v>8.631319358816276</v>
      </c>
      <c r="N137" s="179">
        <f t="shared" si="23"/>
        <v>0.31375937972459994</v>
      </c>
      <c r="O137" s="179">
        <f t="shared" si="24"/>
        <v>0.37427011724291565</v>
      </c>
      <c r="P137" s="179">
        <f t="shared" si="25"/>
        <v>0.19915159463722468</v>
      </c>
      <c r="Q137" s="180">
        <f t="shared" si="26"/>
        <v>0.11281890839525972</v>
      </c>
    </row>
    <row r="138" spans="1:17" ht="15">
      <c r="A138" s="173" t="s">
        <v>182</v>
      </c>
      <c r="B138" s="174">
        <v>2092</v>
      </c>
      <c r="C138" s="175" t="s">
        <v>46</v>
      </c>
      <c r="D138" s="176" t="str">
        <f t="shared" si="18"/>
        <v>1,201-3,000</v>
      </c>
      <c r="E138" s="415">
        <v>27000</v>
      </c>
      <c r="F138" s="415">
        <v>0</v>
      </c>
      <c r="G138" s="417">
        <f t="shared" si="19"/>
        <v>27000</v>
      </c>
      <c r="H138" s="417">
        <v>16350</v>
      </c>
      <c r="I138" s="421">
        <v>39247</v>
      </c>
      <c r="J138" s="421">
        <v>6078</v>
      </c>
      <c r="K138" s="177">
        <f t="shared" si="20"/>
        <v>88675</v>
      </c>
      <c r="L138" s="177">
        <f t="shared" si="21"/>
        <v>88675</v>
      </c>
      <c r="M138" s="178">
        <f t="shared" si="22"/>
        <v>12.906309751434035</v>
      </c>
      <c r="N138" s="179">
        <f t="shared" si="23"/>
        <v>0.3044826614040034</v>
      </c>
      <c r="O138" s="179">
        <f t="shared" si="24"/>
        <v>0.1843811671835354</v>
      </c>
      <c r="P138" s="179">
        <f t="shared" si="25"/>
        <v>0.4425937411897378</v>
      </c>
      <c r="Q138" s="180">
        <f t="shared" si="26"/>
        <v>0.06854243022272342</v>
      </c>
    </row>
    <row r="139" spans="1:17" ht="15">
      <c r="A139" s="173" t="s">
        <v>183</v>
      </c>
      <c r="B139" s="174">
        <v>122</v>
      </c>
      <c r="C139" s="175" t="s">
        <v>53</v>
      </c>
      <c r="D139" s="176" t="str">
        <f t="shared" si="18"/>
        <v>0-600</v>
      </c>
      <c r="E139" s="414">
        <v>500</v>
      </c>
      <c r="F139" s="415">
        <v>0</v>
      </c>
      <c r="G139" s="417">
        <f t="shared" si="19"/>
        <v>500</v>
      </c>
      <c r="H139" s="417">
        <v>6540</v>
      </c>
      <c r="I139" s="421">
        <v>13695.619999999999</v>
      </c>
      <c r="J139" s="421">
        <v>20542.359999999997</v>
      </c>
      <c r="K139" s="177">
        <f t="shared" si="20"/>
        <v>41277.979999999996</v>
      </c>
      <c r="L139" s="177">
        <f t="shared" si="21"/>
        <v>41277.979999999996</v>
      </c>
      <c r="M139" s="178">
        <f t="shared" si="22"/>
        <v>4.098360655737705</v>
      </c>
      <c r="N139" s="179">
        <f t="shared" si="23"/>
        <v>0.01211299583942819</v>
      </c>
      <c r="O139" s="179">
        <f t="shared" si="24"/>
        <v>0.15843798557972072</v>
      </c>
      <c r="P139" s="179">
        <f t="shared" si="25"/>
        <v>0.331789976156779</v>
      </c>
      <c r="Q139" s="180">
        <f t="shared" si="26"/>
        <v>0.4976590424240721</v>
      </c>
    </row>
    <row r="140" spans="1:17" ht="15">
      <c r="A140" s="173" t="s">
        <v>184</v>
      </c>
      <c r="B140" s="174">
        <v>8569</v>
      </c>
      <c r="C140" s="175" t="s">
        <v>55</v>
      </c>
      <c r="D140" s="176" t="str">
        <f t="shared" si="18"/>
        <v>5,001-10,000</v>
      </c>
      <c r="E140" s="414">
        <v>270273</v>
      </c>
      <c r="F140" s="415">
        <v>75000</v>
      </c>
      <c r="G140" s="417">
        <f t="shared" si="19"/>
        <v>345273</v>
      </c>
      <c r="H140" s="417">
        <v>41616</v>
      </c>
      <c r="I140" s="421">
        <v>68881.53</v>
      </c>
      <c r="J140" s="421">
        <v>59094.42999999999</v>
      </c>
      <c r="K140" s="177">
        <f t="shared" si="20"/>
        <v>439864.96</v>
      </c>
      <c r="L140" s="177">
        <f t="shared" si="21"/>
        <v>514864.96</v>
      </c>
      <c r="M140" s="178">
        <f t="shared" si="22"/>
        <v>40.29326642548722</v>
      </c>
      <c r="N140" s="179">
        <f t="shared" si="23"/>
        <v>0.670608852464926</v>
      </c>
      <c r="O140" s="179">
        <f t="shared" si="24"/>
        <v>0.08082896144262759</v>
      </c>
      <c r="P140" s="179">
        <f t="shared" si="25"/>
        <v>0.13378562409840436</v>
      </c>
      <c r="Q140" s="180">
        <f t="shared" si="26"/>
        <v>0.11477656199404207</v>
      </c>
    </row>
    <row r="141" spans="1:17" ht="15">
      <c r="A141" s="173" t="s">
        <v>185</v>
      </c>
      <c r="B141" s="174">
        <v>245</v>
      </c>
      <c r="C141" s="175" t="s">
        <v>40</v>
      </c>
      <c r="D141" s="176" t="str">
        <f t="shared" si="18"/>
        <v>0-600</v>
      </c>
      <c r="E141" s="415">
        <v>0</v>
      </c>
      <c r="F141" s="415">
        <v>4145.91</v>
      </c>
      <c r="G141" s="417">
        <f t="shared" si="19"/>
        <v>4145.91</v>
      </c>
      <c r="H141" s="417">
        <v>6540</v>
      </c>
      <c r="I141" s="421">
        <v>3752</v>
      </c>
      <c r="J141" s="421">
        <v>5993.43</v>
      </c>
      <c r="K141" s="177">
        <f t="shared" si="20"/>
        <v>16285.43</v>
      </c>
      <c r="L141" s="177">
        <f t="shared" si="21"/>
        <v>20431.34</v>
      </c>
      <c r="M141" s="178">
        <f t="shared" si="22"/>
        <v>16.92208163265306</v>
      </c>
      <c r="N141" s="179">
        <f t="shared" si="23"/>
        <v>0.20291914284623525</v>
      </c>
      <c r="O141" s="179">
        <f t="shared" si="24"/>
        <v>0.3200964792323949</v>
      </c>
      <c r="P141" s="179">
        <f t="shared" si="25"/>
        <v>0.18363944802445653</v>
      </c>
      <c r="Q141" s="180">
        <f t="shared" si="26"/>
        <v>0.2933449298969133</v>
      </c>
    </row>
    <row r="142" spans="1:17" ht="15">
      <c r="A142" s="173" t="s">
        <v>186</v>
      </c>
      <c r="B142" s="174">
        <v>855</v>
      </c>
      <c r="C142" s="175" t="s">
        <v>55</v>
      </c>
      <c r="D142" s="176" t="str">
        <f t="shared" si="18"/>
        <v>601-1,200</v>
      </c>
      <c r="E142" s="414">
        <v>2469</v>
      </c>
      <c r="F142" s="415">
        <v>11559.41</v>
      </c>
      <c r="G142" s="417">
        <f t="shared" si="19"/>
        <v>14028.41</v>
      </c>
      <c r="H142" s="417">
        <v>8350</v>
      </c>
      <c r="I142" s="421">
        <v>15000</v>
      </c>
      <c r="J142" s="421">
        <v>5680.280000000001</v>
      </c>
      <c r="K142" s="177">
        <f t="shared" si="20"/>
        <v>31499.28</v>
      </c>
      <c r="L142" s="177">
        <f t="shared" si="21"/>
        <v>43058.69</v>
      </c>
      <c r="M142" s="178">
        <f t="shared" si="22"/>
        <v>16.407497076023393</v>
      </c>
      <c r="N142" s="179">
        <f t="shared" si="23"/>
        <v>0.3257974174318819</v>
      </c>
      <c r="O142" s="179">
        <f t="shared" si="24"/>
        <v>0.19392136639549415</v>
      </c>
      <c r="P142" s="179">
        <f t="shared" si="25"/>
        <v>0.34836173603980986</v>
      </c>
      <c r="Q142" s="180">
        <f t="shared" si="26"/>
        <v>0.13191948013281407</v>
      </c>
    </row>
    <row r="143" spans="1:17" ht="15">
      <c r="A143" s="173" t="s">
        <v>187</v>
      </c>
      <c r="B143" s="174">
        <v>362</v>
      </c>
      <c r="C143" s="175" t="s">
        <v>65</v>
      </c>
      <c r="D143" s="176" t="str">
        <f t="shared" si="18"/>
        <v>0-600</v>
      </c>
      <c r="E143" s="414">
        <v>2232</v>
      </c>
      <c r="F143" s="415">
        <v>0</v>
      </c>
      <c r="G143" s="417">
        <f t="shared" si="19"/>
        <v>2232</v>
      </c>
      <c r="H143" s="417">
        <v>6540</v>
      </c>
      <c r="I143" s="421">
        <v>14258.880000000001</v>
      </c>
      <c r="J143" s="421">
        <v>7632.33</v>
      </c>
      <c r="K143" s="177">
        <f t="shared" si="20"/>
        <v>30663.21</v>
      </c>
      <c r="L143" s="177">
        <f t="shared" si="21"/>
        <v>30663.21</v>
      </c>
      <c r="M143" s="178">
        <f t="shared" si="22"/>
        <v>6.165745856353591</v>
      </c>
      <c r="N143" s="179">
        <f t="shared" si="23"/>
        <v>0.07279081348625926</v>
      </c>
      <c r="O143" s="179">
        <f t="shared" si="24"/>
        <v>0.21328491048393172</v>
      </c>
      <c r="P143" s="179">
        <f t="shared" si="25"/>
        <v>0.46501589363931567</v>
      </c>
      <c r="Q143" s="180">
        <f t="shared" si="26"/>
        <v>0.24890838239049337</v>
      </c>
    </row>
    <row r="144" spans="1:17" ht="15">
      <c r="A144" s="173" t="s">
        <v>188</v>
      </c>
      <c r="B144" s="174">
        <v>2132</v>
      </c>
      <c r="C144" s="175" t="s">
        <v>53</v>
      </c>
      <c r="D144" s="176" t="str">
        <f t="shared" si="18"/>
        <v>1,201-3,000</v>
      </c>
      <c r="E144" s="414">
        <v>28376</v>
      </c>
      <c r="F144" s="415">
        <v>11536.279999999999</v>
      </c>
      <c r="G144" s="417">
        <f t="shared" si="19"/>
        <v>39912.28</v>
      </c>
      <c r="H144" s="417">
        <v>16350</v>
      </c>
      <c r="I144" s="421">
        <v>14056.18</v>
      </c>
      <c r="J144" s="421">
        <v>15233.33</v>
      </c>
      <c r="K144" s="177">
        <f t="shared" si="20"/>
        <v>74015.51</v>
      </c>
      <c r="L144" s="177">
        <f t="shared" si="21"/>
        <v>85551.79</v>
      </c>
      <c r="M144" s="178">
        <f t="shared" si="22"/>
        <v>18.720581613508443</v>
      </c>
      <c r="N144" s="179">
        <f t="shared" si="23"/>
        <v>0.46652770210886296</v>
      </c>
      <c r="O144" s="179">
        <f t="shared" si="24"/>
        <v>0.19111230752740535</v>
      </c>
      <c r="P144" s="179">
        <f t="shared" si="25"/>
        <v>0.164300244331533</v>
      </c>
      <c r="Q144" s="180">
        <f t="shared" si="26"/>
        <v>0.17805974603219876</v>
      </c>
    </row>
    <row r="145" spans="1:17" ht="15">
      <c r="A145" s="173" t="s">
        <v>189</v>
      </c>
      <c r="B145" s="174">
        <v>6786</v>
      </c>
      <c r="C145" s="175" t="s">
        <v>61</v>
      </c>
      <c r="D145" s="176" t="str">
        <f t="shared" si="18"/>
        <v>5,001-10,000</v>
      </c>
      <c r="E145" s="414">
        <v>77270</v>
      </c>
      <c r="F145" s="415">
        <v>0</v>
      </c>
      <c r="G145" s="417">
        <f t="shared" si="19"/>
        <v>77270</v>
      </c>
      <c r="H145" s="417">
        <v>38700</v>
      </c>
      <c r="I145" s="421">
        <v>0</v>
      </c>
      <c r="J145" s="421">
        <v>5.04</v>
      </c>
      <c r="K145" s="177">
        <f t="shared" si="20"/>
        <v>115975.04</v>
      </c>
      <c r="L145" s="177">
        <f t="shared" si="21"/>
        <v>115975.04</v>
      </c>
      <c r="M145" s="178">
        <f t="shared" si="22"/>
        <v>11.386678455643972</v>
      </c>
      <c r="N145" s="179">
        <f t="shared" si="23"/>
        <v>0.6662640512993141</v>
      </c>
      <c r="O145" s="179">
        <f t="shared" si="24"/>
        <v>0.33369249107394144</v>
      </c>
      <c r="P145" s="179">
        <f t="shared" si="25"/>
        <v>0</v>
      </c>
      <c r="Q145" s="180">
        <f t="shared" si="26"/>
        <v>4.3457626744513304E-05</v>
      </c>
    </row>
    <row r="146" spans="1:17" ht="15">
      <c r="A146" s="173" t="s">
        <v>190</v>
      </c>
      <c r="B146" s="174">
        <v>24962</v>
      </c>
      <c r="C146" s="175" t="s">
        <v>40</v>
      </c>
      <c r="D146" s="176" t="str">
        <f t="shared" si="18"/>
        <v>10,001-50,000</v>
      </c>
      <c r="E146" s="414">
        <v>576305</v>
      </c>
      <c r="F146" s="415">
        <v>0</v>
      </c>
      <c r="G146" s="417">
        <f t="shared" si="19"/>
        <v>576305</v>
      </c>
      <c r="H146" s="417">
        <v>126445</v>
      </c>
      <c r="I146" s="421">
        <v>60063</v>
      </c>
      <c r="J146" s="421">
        <v>100111</v>
      </c>
      <c r="K146" s="177">
        <f t="shared" si="20"/>
        <v>862924</v>
      </c>
      <c r="L146" s="177">
        <f t="shared" si="21"/>
        <v>862924</v>
      </c>
      <c r="M146" s="178">
        <f t="shared" si="22"/>
        <v>23.087292684881017</v>
      </c>
      <c r="N146" s="179">
        <f t="shared" si="23"/>
        <v>0.6678513982691408</v>
      </c>
      <c r="O146" s="179">
        <f t="shared" si="24"/>
        <v>0.14653086482702996</v>
      </c>
      <c r="P146" s="179">
        <f t="shared" si="25"/>
        <v>0.06960404392507336</v>
      </c>
      <c r="Q146" s="180">
        <f t="shared" si="26"/>
        <v>0.11601369297875595</v>
      </c>
    </row>
    <row r="147" spans="1:17" ht="15">
      <c r="A147" s="173" t="s">
        <v>191</v>
      </c>
      <c r="B147" s="174">
        <v>8235</v>
      </c>
      <c r="C147" s="175" t="s">
        <v>48</v>
      </c>
      <c r="D147" s="176" t="str">
        <f t="shared" si="18"/>
        <v>5,001-10,000</v>
      </c>
      <c r="E147" s="414">
        <v>241815.24</v>
      </c>
      <c r="F147" s="415">
        <v>0</v>
      </c>
      <c r="G147" s="417">
        <f t="shared" si="19"/>
        <v>241815.24</v>
      </c>
      <c r="H147" s="417">
        <v>39502</v>
      </c>
      <c r="I147" s="421">
        <v>54608.4</v>
      </c>
      <c r="J147" s="421">
        <v>108236.43</v>
      </c>
      <c r="K147" s="177">
        <f t="shared" si="20"/>
        <v>444162.07</v>
      </c>
      <c r="L147" s="177">
        <f t="shared" si="21"/>
        <v>444162.07</v>
      </c>
      <c r="M147" s="178">
        <f t="shared" si="22"/>
        <v>29.36432786885246</v>
      </c>
      <c r="N147" s="179">
        <f t="shared" si="23"/>
        <v>0.5444301896377599</v>
      </c>
      <c r="O147" s="179">
        <f t="shared" si="24"/>
        <v>0.08893600482364467</v>
      </c>
      <c r="P147" s="179">
        <f t="shared" si="25"/>
        <v>0.12294701346290106</v>
      </c>
      <c r="Q147" s="180">
        <f t="shared" si="26"/>
        <v>0.24368679207569433</v>
      </c>
    </row>
    <row r="148" spans="1:17" ht="15">
      <c r="A148" s="173" t="s">
        <v>192</v>
      </c>
      <c r="B148" s="174">
        <v>1039</v>
      </c>
      <c r="C148" s="175" t="s">
        <v>46</v>
      </c>
      <c r="D148" s="176" t="str">
        <f t="shared" si="18"/>
        <v>601-1,200</v>
      </c>
      <c r="E148" s="414">
        <v>5000</v>
      </c>
      <c r="F148" s="415">
        <v>0</v>
      </c>
      <c r="G148" s="417">
        <f t="shared" si="19"/>
        <v>5000</v>
      </c>
      <c r="H148" s="417">
        <v>8350</v>
      </c>
      <c r="I148" s="421">
        <v>62171</v>
      </c>
      <c r="J148" s="421">
        <v>11584</v>
      </c>
      <c r="K148" s="177">
        <f t="shared" si="20"/>
        <v>87105</v>
      </c>
      <c r="L148" s="177">
        <f t="shared" si="21"/>
        <v>87105</v>
      </c>
      <c r="M148" s="178">
        <f t="shared" si="22"/>
        <v>4.8123195380173245</v>
      </c>
      <c r="N148" s="179">
        <f t="shared" si="23"/>
        <v>0.05740198610871936</v>
      </c>
      <c r="O148" s="179">
        <f t="shared" si="24"/>
        <v>0.09586131680156133</v>
      </c>
      <c r="P148" s="179">
        <f t="shared" si="25"/>
        <v>0.7137477756730383</v>
      </c>
      <c r="Q148" s="180">
        <f t="shared" si="26"/>
        <v>0.132988921416681</v>
      </c>
    </row>
    <row r="149" spans="1:17" ht="15">
      <c r="A149" s="173" t="s">
        <v>193</v>
      </c>
      <c r="B149" s="174">
        <v>3074</v>
      </c>
      <c r="C149" s="175" t="s">
        <v>65</v>
      </c>
      <c r="D149" s="176" t="str">
        <f t="shared" si="18"/>
        <v>3,001-5,000</v>
      </c>
      <c r="E149" s="414">
        <v>176899</v>
      </c>
      <c r="F149" s="415">
        <v>0</v>
      </c>
      <c r="G149" s="417">
        <f t="shared" si="19"/>
        <v>176899</v>
      </c>
      <c r="H149" s="417">
        <v>18478</v>
      </c>
      <c r="I149" s="421">
        <v>0</v>
      </c>
      <c r="J149" s="421">
        <v>0</v>
      </c>
      <c r="K149" s="177">
        <f t="shared" si="20"/>
        <v>195377</v>
      </c>
      <c r="L149" s="177">
        <f t="shared" si="21"/>
        <v>195377</v>
      </c>
      <c r="M149" s="178">
        <f t="shared" si="22"/>
        <v>57.54684450227716</v>
      </c>
      <c r="N149" s="179">
        <f t="shared" si="23"/>
        <v>0.9054238728202398</v>
      </c>
      <c r="O149" s="179">
        <f t="shared" si="24"/>
        <v>0.09457612717976016</v>
      </c>
      <c r="P149" s="179">
        <f t="shared" si="25"/>
        <v>0</v>
      </c>
      <c r="Q149" s="180">
        <f t="shared" si="26"/>
        <v>0</v>
      </c>
    </row>
    <row r="150" spans="1:17" ht="15">
      <c r="A150" s="173" t="s">
        <v>194</v>
      </c>
      <c r="B150" s="174">
        <v>1070</v>
      </c>
      <c r="C150" s="175" t="s">
        <v>40</v>
      </c>
      <c r="D150" s="176" t="str">
        <f t="shared" si="18"/>
        <v>601-1,200</v>
      </c>
      <c r="E150" s="414">
        <v>5950</v>
      </c>
      <c r="F150" s="415">
        <v>200</v>
      </c>
      <c r="G150" s="417">
        <f t="shared" si="19"/>
        <v>6150</v>
      </c>
      <c r="H150" s="417">
        <v>8350</v>
      </c>
      <c r="I150" s="421">
        <v>13058.689999999999</v>
      </c>
      <c r="J150" s="421">
        <v>1028.27</v>
      </c>
      <c r="K150" s="177">
        <f t="shared" si="20"/>
        <v>28386.96</v>
      </c>
      <c r="L150" s="177">
        <f t="shared" si="21"/>
        <v>28586.96</v>
      </c>
      <c r="M150" s="178">
        <f t="shared" si="22"/>
        <v>5.747663551401869</v>
      </c>
      <c r="N150" s="179">
        <f t="shared" si="23"/>
        <v>0.2151330536720239</v>
      </c>
      <c r="O150" s="179">
        <f t="shared" si="24"/>
        <v>0.2920912192132357</v>
      </c>
      <c r="P150" s="179">
        <f t="shared" si="25"/>
        <v>0.4568058303506214</v>
      </c>
      <c r="Q150" s="180">
        <f t="shared" si="26"/>
        <v>0.035969896764119026</v>
      </c>
    </row>
    <row r="151" spans="1:17" ht="15">
      <c r="A151" s="173" t="s">
        <v>195</v>
      </c>
      <c r="B151" s="174">
        <v>174</v>
      </c>
      <c r="C151" s="175" t="s">
        <v>55</v>
      </c>
      <c r="D151" s="176" t="str">
        <f t="shared" si="18"/>
        <v>0-600</v>
      </c>
      <c r="E151" s="414">
        <v>832.65</v>
      </c>
      <c r="F151" s="415">
        <v>0</v>
      </c>
      <c r="G151" s="417">
        <f t="shared" si="19"/>
        <v>832.65</v>
      </c>
      <c r="H151" s="417">
        <v>6540</v>
      </c>
      <c r="I151" s="421">
        <v>24486</v>
      </c>
      <c r="J151" s="421">
        <v>658.81</v>
      </c>
      <c r="K151" s="177">
        <f t="shared" si="20"/>
        <v>32517.460000000003</v>
      </c>
      <c r="L151" s="177">
        <f t="shared" si="21"/>
        <v>32517.460000000003</v>
      </c>
      <c r="M151" s="178">
        <f t="shared" si="22"/>
        <v>4.785344827586207</v>
      </c>
      <c r="N151" s="179">
        <f t="shared" si="23"/>
        <v>0.02560624353808692</v>
      </c>
      <c r="O151" s="179">
        <f t="shared" si="24"/>
        <v>0.2011227199172383</v>
      </c>
      <c r="P151" s="179">
        <f t="shared" si="25"/>
        <v>0.7530108440204124</v>
      </c>
      <c r="Q151" s="180">
        <f t="shared" si="26"/>
        <v>0.020260192524262345</v>
      </c>
    </row>
    <row r="152" spans="1:17" ht="15">
      <c r="A152" s="173" t="s">
        <v>196</v>
      </c>
      <c r="B152" s="174">
        <v>30568</v>
      </c>
      <c r="C152" s="175" t="s">
        <v>46</v>
      </c>
      <c r="D152" s="176" t="str">
        <f t="shared" si="18"/>
        <v>10,001-50,000</v>
      </c>
      <c r="E152" s="414">
        <v>415228</v>
      </c>
      <c r="F152" s="415">
        <v>0</v>
      </c>
      <c r="G152" s="417">
        <f t="shared" si="19"/>
        <v>415228</v>
      </c>
      <c r="H152" s="417">
        <v>163985</v>
      </c>
      <c r="I152" s="421">
        <v>0</v>
      </c>
      <c r="J152" s="421">
        <v>10830</v>
      </c>
      <c r="K152" s="177">
        <f t="shared" si="20"/>
        <v>590043</v>
      </c>
      <c r="L152" s="177">
        <f t="shared" si="21"/>
        <v>590043</v>
      </c>
      <c r="M152" s="178">
        <f t="shared" si="22"/>
        <v>13.583747710023554</v>
      </c>
      <c r="N152" s="179">
        <f t="shared" si="23"/>
        <v>0.7037249827554941</v>
      </c>
      <c r="O152" s="179">
        <f t="shared" si="24"/>
        <v>0.2779204227488505</v>
      </c>
      <c r="P152" s="179">
        <f t="shared" si="25"/>
        <v>0</v>
      </c>
      <c r="Q152" s="180">
        <f t="shared" si="26"/>
        <v>0.0183545944956554</v>
      </c>
    </row>
    <row r="153" spans="1:17" ht="15">
      <c r="A153" s="173" t="s">
        <v>197</v>
      </c>
      <c r="B153" s="174">
        <v>1344</v>
      </c>
      <c r="C153" s="175" t="s">
        <v>65</v>
      </c>
      <c r="D153" s="176" t="str">
        <f t="shared" si="18"/>
        <v>1,201-3,000</v>
      </c>
      <c r="E153" s="414">
        <v>8178.5</v>
      </c>
      <c r="F153" s="415">
        <v>0</v>
      </c>
      <c r="G153" s="417">
        <f t="shared" si="19"/>
        <v>8178.5</v>
      </c>
      <c r="H153" s="417">
        <v>16350</v>
      </c>
      <c r="I153" s="421">
        <v>0</v>
      </c>
      <c r="J153" s="421">
        <v>0</v>
      </c>
      <c r="K153" s="177">
        <f t="shared" si="20"/>
        <v>24528.5</v>
      </c>
      <c r="L153" s="177">
        <f t="shared" si="21"/>
        <v>24528.5</v>
      </c>
      <c r="M153" s="178">
        <f t="shared" si="22"/>
        <v>6.0851934523809526</v>
      </c>
      <c r="N153" s="179">
        <f t="shared" si="23"/>
        <v>0.33342846077012456</v>
      </c>
      <c r="O153" s="179">
        <f t="shared" si="24"/>
        <v>0.6665715392298754</v>
      </c>
      <c r="P153" s="179">
        <f t="shared" si="25"/>
        <v>0</v>
      </c>
      <c r="Q153" s="180">
        <f t="shared" si="26"/>
        <v>0</v>
      </c>
    </row>
    <row r="154" spans="1:17" ht="15">
      <c r="A154" s="173" t="s">
        <v>198</v>
      </c>
      <c r="B154" s="174">
        <v>6744</v>
      </c>
      <c r="C154" s="175" t="s">
        <v>65</v>
      </c>
      <c r="D154" s="176" t="str">
        <f t="shared" si="18"/>
        <v>5,001-10,000</v>
      </c>
      <c r="E154" s="414">
        <v>228921</v>
      </c>
      <c r="F154" s="415">
        <v>0</v>
      </c>
      <c r="G154" s="417">
        <f t="shared" si="19"/>
        <v>228921</v>
      </c>
      <c r="H154" s="417">
        <v>34417</v>
      </c>
      <c r="I154" s="421">
        <v>21316</v>
      </c>
      <c r="J154" s="421">
        <v>45574</v>
      </c>
      <c r="K154" s="177">
        <f t="shared" si="20"/>
        <v>330228</v>
      </c>
      <c r="L154" s="177">
        <f t="shared" si="21"/>
        <v>330228</v>
      </c>
      <c r="M154" s="178">
        <f t="shared" si="22"/>
        <v>33.944395017793596</v>
      </c>
      <c r="N154" s="179">
        <f t="shared" si="23"/>
        <v>0.6932210472764272</v>
      </c>
      <c r="O154" s="179">
        <f t="shared" si="24"/>
        <v>0.10422193151398428</v>
      </c>
      <c r="P154" s="179">
        <f t="shared" si="25"/>
        <v>0.06454934166696949</v>
      </c>
      <c r="Q154" s="180">
        <f t="shared" si="26"/>
        <v>0.13800767954261903</v>
      </c>
    </row>
    <row r="155" spans="1:17" ht="15">
      <c r="A155" s="173" t="s">
        <v>199</v>
      </c>
      <c r="B155" s="174">
        <v>2476</v>
      </c>
      <c r="C155" s="175" t="s">
        <v>48</v>
      </c>
      <c r="D155" s="176" t="str">
        <f t="shared" si="18"/>
        <v>1,201-3,000</v>
      </c>
      <c r="E155" s="414">
        <v>87790</v>
      </c>
      <c r="F155" s="415">
        <v>39708</v>
      </c>
      <c r="G155" s="417">
        <f t="shared" si="19"/>
        <v>127498</v>
      </c>
      <c r="H155" s="417">
        <v>16350</v>
      </c>
      <c r="I155" s="421">
        <v>30299</v>
      </c>
      <c r="J155" s="421">
        <v>14444</v>
      </c>
      <c r="K155" s="177">
        <f t="shared" si="20"/>
        <v>148883</v>
      </c>
      <c r="L155" s="177">
        <f t="shared" si="21"/>
        <v>188591</v>
      </c>
      <c r="M155" s="178">
        <f t="shared" si="22"/>
        <v>51.4935379644588</v>
      </c>
      <c r="N155" s="179">
        <f t="shared" si="23"/>
        <v>0.6760555912000042</v>
      </c>
      <c r="O155" s="179">
        <f t="shared" si="24"/>
        <v>0.08669554750756929</v>
      </c>
      <c r="P155" s="179">
        <f t="shared" si="25"/>
        <v>0.16065984060745211</v>
      </c>
      <c r="Q155" s="180">
        <f t="shared" si="26"/>
        <v>0.07658902068497436</v>
      </c>
    </row>
    <row r="156" spans="1:17" ht="15">
      <c r="A156" s="173" t="s">
        <v>200</v>
      </c>
      <c r="B156" s="174">
        <v>1650</v>
      </c>
      <c r="C156" s="175" t="s">
        <v>53</v>
      </c>
      <c r="D156" s="176" t="str">
        <f t="shared" si="18"/>
        <v>1,201-3,000</v>
      </c>
      <c r="E156" s="414">
        <v>17000</v>
      </c>
      <c r="F156" s="415">
        <v>22315.23</v>
      </c>
      <c r="G156" s="417">
        <f t="shared" si="19"/>
        <v>39315.229999999996</v>
      </c>
      <c r="H156" s="417">
        <v>16350</v>
      </c>
      <c r="I156" s="421">
        <v>37368.51</v>
      </c>
      <c r="J156" s="421">
        <v>11314.820000000002</v>
      </c>
      <c r="K156" s="177">
        <f t="shared" si="20"/>
        <v>82033.33000000002</v>
      </c>
      <c r="L156" s="177">
        <f t="shared" si="21"/>
        <v>104348.56</v>
      </c>
      <c r="M156" s="178">
        <f t="shared" si="22"/>
        <v>23.82741212121212</v>
      </c>
      <c r="N156" s="179">
        <f t="shared" si="23"/>
        <v>0.37676830422959356</v>
      </c>
      <c r="O156" s="179">
        <f t="shared" si="24"/>
        <v>0.15668639797233427</v>
      </c>
      <c r="P156" s="179">
        <f t="shared" si="25"/>
        <v>0.3581123687763396</v>
      </c>
      <c r="Q156" s="180">
        <f t="shared" si="26"/>
        <v>0.10843292902173256</v>
      </c>
    </row>
    <row r="157" spans="1:17" ht="15">
      <c r="A157" s="173" t="s">
        <v>473</v>
      </c>
      <c r="B157" s="174">
        <v>7079</v>
      </c>
      <c r="C157" s="175" t="s">
        <v>53</v>
      </c>
      <c r="D157" s="176" t="str">
        <f t="shared" si="18"/>
        <v>5,001-10,000</v>
      </c>
      <c r="E157" s="414">
        <v>165203</v>
      </c>
      <c r="F157" s="415">
        <v>13882.42</v>
      </c>
      <c r="G157" s="417">
        <f t="shared" si="19"/>
        <v>179085.42</v>
      </c>
      <c r="H157" s="417">
        <v>39545</v>
      </c>
      <c r="I157" s="421">
        <v>75180.31</v>
      </c>
      <c r="J157" s="421">
        <v>20860.460000000003</v>
      </c>
      <c r="K157" s="177">
        <f t="shared" si="20"/>
        <v>300788.77</v>
      </c>
      <c r="L157" s="177">
        <f t="shared" si="21"/>
        <v>314671.19</v>
      </c>
      <c r="M157" s="178">
        <f t="shared" si="22"/>
        <v>25.298124028817632</v>
      </c>
      <c r="N157" s="179">
        <f t="shared" si="23"/>
        <v>0.5691192129791101</v>
      </c>
      <c r="O157" s="179">
        <f t="shared" si="24"/>
        <v>0.1256708629728702</v>
      </c>
      <c r="P157" s="179">
        <f t="shared" si="25"/>
        <v>0.2389170422624327</v>
      </c>
      <c r="Q157" s="180">
        <f t="shared" si="26"/>
        <v>0.06629288178558705</v>
      </c>
    </row>
    <row r="158" spans="1:17" ht="15">
      <c r="A158" s="173" t="s">
        <v>201</v>
      </c>
      <c r="B158" s="174">
        <v>6773</v>
      </c>
      <c r="C158" s="175" t="s">
        <v>48</v>
      </c>
      <c r="D158" s="176" t="str">
        <f t="shared" si="18"/>
        <v>5,001-10,000</v>
      </c>
      <c r="E158" s="414">
        <v>65530</v>
      </c>
      <c r="F158" s="415">
        <v>4813.57</v>
      </c>
      <c r="G158" s="417">
        <f t="shared" si="19"/>
        <v>70343.57</v>
      </c>
      <c r="H158" s="417">
        <v>35839</v>
      </c>
      <c r="I158" s="421">
        <v>52314</v>
      </c>
      <c r="J158" s="421">
        <v>22660</v>
      </c>
      <c r="K158" s="177">
        <f t="shared" si="20"/>
        <v>176343</v>
      </c>
      <c r="L158" s="177">
        <f t="shared" si="21"/>
        <v>181156.57</v>
      </c>
      <c r="M158" s="178">
        <f t="shared" si="22"/>
        <v>10.385880702790493</v>
      </c>
      <c r="N158" s="179">
        <f t="shared" si="23"/>
        <v>0.38830261579803593</v>
      </c>
      <c r="O158" s="179">
        <f t="shared" si="24"/>
        <v>0.19783439264720015</v>
      </c>
      <c r="P158" s="179">
        <f t="shared" si="25"/>
        <v>0.28877782351476405</v>
      </c>
      <c r="Q158" s="180">
        <f t="shared" si="26"/>
        <v>0.12508516803999986</v>
      </c>
    </row>
    <row r="159" spans="1:17" ht="15">
      <c r="A159" s="173" t="s">
        <v>202</v>
      </c>
      <c r="B159" s="174">
        <v>2041</v>
      </c>
      <c r="C159" s="175" t="s">
        <v>48</v>
      </c>
      <c r="D159" s="176" t="str">
        <f t="shared" si="18"/>
        <v>1,201-3,000</v>
      </c>
      <c r="E159" s="414">
        <v>39998.55</v>
      </c>
      <c r="F159" s="415">
        <v>16925</v>
      </c>
      <c r="G159" s="417">
        <f t="shared" si="19"/>
        <v>56923.55</v>
      </c>
      <c r="H159" s="417">
        <v>16350</v>
      </c>
      <c r="I159" s="421">
        <v>9389.13</v>
      </c>
      <c r="J159" s="421">
        <v>7768.540000000001</v>
      </c>
      <c r="K159" s="177">
        <f t="shared" si="20"/>
        <v>73506.22</v>
      </c>
      <c r="L159" s="177">
        <f t="shared" si="21"/>
        <v>90431.22</v>
      </c>
      <c r="M159" s="178">
        <f t="shared" si="22"/>
        <v>27.89002939735424</v>
      </c>
      <c r="N159" s="179">
        <f t="shared" si="23"/>
        <v>0.6294678983651885</v>
      </c>
      <c r="O159" s="179">
        <f t="shared" si="24"/>
        <v>0.18080039172312393</v>
      </c>
      <c r="P159" s="179">
        <f t="shared" si="25"/>
        <v>0.10382620073023453</v>
      </c>
      <c r="Q159" s="180">
        <f t="shared" si="26"/>
        <v>0.08590550918145305</v>
      </c>
    </row>
    <row r="160" spans="1:17" ht="15">
      <c r="A160" s="173" t="s">
        <v>203</v>
      </c>
      <c r="B160" s="174">
        <v>2288</v>
      </c>
      <c r="C160" s="175" t="s">
        <v>48</v>
      </c>
      <c r="D160" s="176" t="str">
        <f t="shared" si="18"/>
        <v>1,201-3,000</v>
      </c>
      <c r="E160" s="414">
        <v>41960</v>
      </c>
      <c r="F160" s="415">
        <v>0</v>
      </c>
      <c r="G160" s="417">
        <f t="shared" si="19"/>
        <v>41960</v>
      </c>
      <c r="H160" s="417">
        <v>16350</v>
      </c>
      <c r="I160" s="421">
        <v>0</v>
      </c>
      <c r="J160" s="421">
        <v>433.23999999999995</v>
      </c>
      <c r="K160" s="177">
        <f t="shared" si="20"/>
        <v>58743.24</v>
      </c>
      <c r="L160" s="177">
        <f t="shared" si="21"/>
        <v>58743.24</v>
      </c>
      <c r="M160" s="178">
        <f t="shared" si="22"/>
        <v>18.33916083916084</v>
      </c>
      <c r="N160" s="179">
        <f t="shared" si="23"/>
        <v>0.7142949554706209</v>
      </c>
      <c r="O160" s="179">
        <f t="shared" si="24"/>
        <v>0.2783298980444388</v>
      </c>
      <c r="P160" s="179">
        <f t="shared" si="25"/>
        <v>0</v>
      </c>
      <c r="Q160" s="180">
        <f t="shared" si="26"/>
        <v>0.007375146484940224</v>
      </c>
    </row>
    <row r="161" spans="1:17" ht="15">
      <c r="A161" s="173" t="s">
        <v>204</v>
      </c>
      <c r="B161" s="174">
        <v>870</v>
      </c>
      <c r="C161" s="175" t="s">
        <v>65</v>
      </c>
      <c r="D161" s="176" t="str">
        <f t="shared" si="18"/>
        <v>601-1,200</v>
      </c>
      <c r="E161" s="414">
        <v>3000</v>
      </c>
      <c r="F161" s="415">
        <v>12811</v>
      </c>
      <c r="G161" s="417">
        <f t="shared" si="19"/>
        <v>15811</v>
      </c>
      <c r="H161" s="417">
        <v>8350</v>
      </c>
      <c r="I161" s="421">
        <v>239.21</v>
      </c>
      <c r="J161" s="421">
        <v>9604.710000000001</v>
      </c>
      <c r="K161" s="177">
        <f t="shared" si="20"/>
        <v>21193.92</v>
      </c>
      <c r="L161" s="177">
        <f t="shared" si="21"/>
        <v>34004.92</v>
      </c>
      <c r="M161" s="178">
        <f t="shared" si="22"/>
        <v>18.173563218390804</v>
      </c>
      <c r="N161" s="179">
        <f t="shared" si="23"/>
        <v>0.46496212900956685</v>
      </c>
      <c r="O161" s="179">
        <f t="shared" si="24"/>
        <v>0.24555270237365653</v>
      </c>
      <c r="P161" s="179">
        <f t="shared" si="25"/>
        <v>0.0070345702915931</v>
      </c>
      <c r="Q161" s="180">
        <f t="shared" si="26"/>
        <v>0.2824505983251836</v>
      </c>
    </row>
    <row r="162" spans="1:17" ht="15">
      <c r="A162" s="173" t="s">
        <v>205</v>
      </c>
      <c r="B162" s="174">
        <v>3891</v>
      </c>
      <c r="C162" s="175" t="s">
        <v>53</v>
      </c>
      <c r="D162" s="176" t="str">
        <f t="shared" si="18"/>
        <v>3,001-5,000</v>
      </c>
      <c r="E162" s="414">
        <v>106861.03</v>
      </c>
      <c r="F162" s="415">
        <v>0</v>
      </c>
      <c r="G162" s="417">
        <f t="shared" si="19"/>
        <v>106861.03</v>
      </c>
      <c r="H162" s="417">
        <v>21081</v>
      </c>
      <c r="I162" s="421">
        <v>22658.489999999998</v>
      </c>
      <c r="J162" s="421">
        <v>13517.480000000001</v>
      </c>
      <c r="K162" s="177">
        <f t="shared" si="20"/>
        <v>164118</v>
      </c>
      <c r="L162" s="177">
        <f t="shared" si="21"/>
        <v>164118</v>
      </c>
      <c r="M162" s="178">
        <f t="shared" si="22"/>
        <v>27.463641737342584</v>
      </c>
      <c r="N162" s="179">
        <f t="shared" si="23"/>
        <v>0.6511231552907054</v>
      </c>
      <c r="O162" s="179">
        <f t="shared" si="24"/>
        <v>0.12845026139728732</v>
      </c>
      <c r="P162" s="179">
        <f t="shared" si="25"/>
        <v>0.13806218696303876</v>
      </c>
      <c r="Q162" s="180">
        <f t="shared" si="26"/>
        <v>0.08236439634896843</v>
      </c>
    </row>
    <row r="163" spans="1:17" ht="15">
      <c r="A163" s="173" t="s">
        <v>206</v>
      </c>
      <c r="B163" s="174">
        <v>91877</v>
      </c>
      <c r="C163" s="175"/>
      <c r="D163" s="176" t="str">
        <f t="shared" si="18"/>
        <v>50,001-100,000</v>
      </c>
      <c r="E163" s="414">
        <v>3409345</v>
      </c>
      <c r="F163" s="415">
        <v>0</v>
      </c>
      <c r="G163" s="417">
        <f t="shared" si="19"/>
        <v>3409345</v>
      </c>
      <c r="H163" s="417">
        <v>490968</v>
      </c>
      <c r="I163" s="421">
        <v>322725</v>
      </c>
      <c r="J163" s="421">
        <v>295227</v>
      </c>
      <c r="K163" s="177">
        <f t="shared" si="20"/>
        <v>4518265</v>
      </c>
      <c r="L163" s="177">
        <f t="shared" si="21"/>
        <v>4518265</v>
      </c>
      <c r="M163" s="178">
        <f t="shared" si="22"/>
        <v>37.10770921993535</v>
      </c>
      <c r="N163" s="179">
        <f t="shared" si="23"/>
        <v>0.7545695084285672</v>
      </c>
      <c r="O163" s="179">
        <f t="shared" si="24"/>
        <v>0.10866294916300837</v>
      </c>
      <c r="P163" s="179">
        <f t="shared" si="25"/>
        <v>0.07142675341087784</v>
      </c>
      <c r="Q163" s="180">
        <f t="shared" si="26"/>
        <v>0.06534078899754663</v>
      </c>
    </row>
    <row r="164" spans="1:17" ht="15">
      <c r="A164" s="173" t="s">
        <v>207</v>
      </c>
      <c r="B164" s="174">
        <v>5588</v>
      </c>
      <c r="C164" s="175" t="s">
        <v>61</v>
      </c>
      <c r="D164" s="176" t="str">
        <f t="shared" si="18"/>
        <v>5,001-10,000</v>
      </c>
      <c r="E164" s="414">
        <v>137250</v>
      </c>
      <c r="F164" s="415">
        <v>0</v>
      </c>
      <c r="G164" s="417">
        <f t="shared" si="19"/>
        <v>137250</v>
      </c>
      <c r="H164" s="417">
        <v>27773</v>
      </c>
      <c r="I164" s="421">
        <v>12465.51</v>
      </c>
      <c r="J164" s="421">
        <v>13496.46</v>
      </c>
      <c r="K164" s="177">
        <f t="shared" si="20"/>
        <v>190984.97</v>
      </c>
      <c r="L164" s="177">
        <f t="shared" si="21"/>
        <v>190984.97</v>
      </c>
      <c r="M164" s="178">
        <f t="shared" si="22"/>
        <v>24.561560486757337</v>
      </c>
      <c r="N164" s="179">
        <f t="shared" si="23"/>
        <v>0.7186429382374958</v>
      </c>
      <c r="O164" s="179">
        <f t="shared" si="24"/>
        <v>0.1454198202088887</v>
      </c>
      <c r="P164" s="179">
        <f t="shared" si="25"/>
        <v>0.06526958639729608</v>
      </c>
      <c r="Q164" s="180">
        <f t="shared" si="26"/>
        <v>0.07066765515631937</v>
      </c>
    </row>
    <row r="165" spans="1:17" ht="15">
      <c r="A165" s="173" t="s">
        <v>208</v>
      </c>
      <c r="B165" s="174">
        <v>2116</v>
      </c>
      <c r="C165" s="175" t="s">
        <v>55</v>
      </c>
      <c r="D165" s="176" t="str">
        <f t="shared" si="18"/>
        <v>1,201-3,000</v>
      </c>
      <c r="E165" s="414">
        <v>46620</v>
      </c>
      <c r="F165" s="415">
        <v>1125</v>
      </c>
      <c r="G165" s="417">
        <f t="shared" si="19"/>
        <v>47745</v>
      </c>
      <c r="H165" s="417">
        <v>16350</v>
      </c>
      <c r="I165" s="421">
        <v>33361.96000000001</v>
      </c>
      <c r="J165" s="421">
        <v>21032.579999999998</v>
      </c>
      <c r="K165" s="177">
        <f t="shared" si="20"/>
        <v>117364.54000000001</v>
      </c>
      <c r="L165" s="177">
        <f t="shared" si="21"/>
        <v>118489.54000000001</v>
      </c>
      <c r="M165" s="178">
        <f t="shared" si="22"/>
        <v>22.563799621928165</v>
      </c>
      <c r="N165" s="179">
        <f t="shared" si="23"/>
        <v>0.402946960550273</v>
      </c>
      <c r="O165" s="179">
        <f t="shared" si="24"/>
        <v>0.13798686365058047</v>
      </c>
      <c r="P165" s="179">
        <f t="shared" si="25"/>
        <v>0.2815603807728514</v>
      </c>
      <c r="Q165" s="180">
        <f t="shared" si="26"/>
        <v>0.17750579502629513</v>
      </c>
    </row>
    <row r="166" spans="1:17" ht="15">
      <c r="A166" s="173" t="s">
        <v>209</v>
      </c>
      <c r="B166" s="174">
        <v>2378</v>
      </c>
      <c r="C166" s="175" t="s">
        <v>48</v>
      </c>
      <c r="D166" s="176" t="str">
        <f t="shared" si="18"/>
        <v>1,201-3,000</v>
      </c>
      <c r="E166" s="414">
        <v>76781</v>
      </c>
      <c r="F166" s="415">
        <v>0</v>
      </c>
      <c r="G166" s="417">
        <f t="shared" si="19"/>
        <v>76781</v>
      </c>
      <c r="H166" s="417">
        <v>16350</v>
      </c>
      <c r="I166" s="421">
        <v>77615.91</v>
      </c>
      <c r="J166" s="421">
        <v>41098.5</v>
      </c>
      <c r="K166" s="177">
        <f t="shared" si="20"/>
        <v>211845.41</v>
      </c>
      <c r="L166" s="177">
        <f t="shared" si="21"/>
        <v>211845.41</v>
      </c>
      <c r="M166" s="178">
        <f t="shared" si="22"/>
        <v>32.28805719091674</v>
      </c>
      <c r="N166" s="179">
        <f t="shared" si="23"/>
        <v>0.3624388180041286</v>
      </c>
      <c r="O166" s="179">
        <f t="shared" si="24"/>
        <v>0.07717892023244685</v>
      </c>
      <c r="P166" s="179">
        <f t="shared" si="25"/>
        <v>0.3663799465846345</v>
      </c>
      <c r="Q166" s="180">
        <f t="shared" si="26"/>
        <v>0.19400231517879005</v>
      </c>
    </row>
    <row r="167" spans="1:17" ht="15">
      <c r="A167" s="173" t="s">
        <v>210</v>
      </c>
      <c r="B167" s="174">
        <v>7300</v>
      </c>
      <c r="C167" s="175" t="s">
        <v>48</v>
      </c>
      <c r="D167" s="176" t="str">
        <f t="shared" si="18"/>
        <v>5,001-10,000</v>
      </c>
      <c r="E167" s="414">
        <v>112651</v>
      </c>
      <c r="F167" s="415">
        <v>0</v>
      </c>
      <c r="G167" s="417">
        <f t="shared" si="19"/>
        <v>112651</v>
      </c>
      <c r="H167" s="417">
        <v>39409</v>
      </c>
      <c r="I167" s="421">
        <v>48268.770000000004</v>
      </c>
      <c r="J167" s="421">
        <v>45635.3</v>
      </c>
      <c r="K167" s="177">
        <f t="shared" si="20"/>
        <v>245964.07</v>
      </c>
      <c r="L167" s="177">
        <f t="shared" si="21"/>
        <v>245964.07</v>
      </c>
      <c r="M167" s="178">
        <f t="shared" si="22"/>
        <v>15.431643835616438</v>
      </c>
      <c r="N167" s="179">
        <f t="shared" si="23"/>
        <v>0.4579977880509133</v>
      </c>
      <c r="O167" s="179">
        <f t="shared" si="24"/>
        <v>0.1602225886081654</v>
      </c>
      <c r="P167" s="179">
        <f t="shared" si="25"/>
        <v>0.1962431748669633</v>
      </c>
      <c r="Q167" s="180">
        <f t="shared" si="26"/>
        <v>0.185536448473958</v>
      </c>
    </row>
    <row r="168" spans="1:17" ht="15">
      <c r="A168" s="173" t="s">
        <v>211</v>
      </c>
      <c r="B168" s="174">
        <v>325</v>
      </c>
      <c r="C168" s="175" t="s">
        <v>40</v>
      </c>
      <c r="D168" s="176" t="str">
        <f t="shared" si="18"/>
        <v>0-600</v>
      </c>
      <c r="E168" s="414">
        <v>2930</v>
      </c>
      <c r="F168" s="415">
        <v>0</v>
      </c>
      <c r="G168" s="417">
        <f t="shared" si="19"/>
        <v>2930</v>
      </c>
      <c r="H168" s="417">
        <v>6540</v>
      </c>
      <c r="I168" s="421">
        <v>8497.51</v>
      </c>
      <c r="J168" s="421">
        <v>8141.22</v>
      </c>
      <c r="K168" s="177">
        <f t="shared" si="20"/>
        <v>26108.730000000003</v>
      </c>
      <c r="L168" s="177">
        <f t="shared" si="21"/>
        <v>26108.730000000003</v>
      </c>
      <c r="M168" s="178">
        <f t="shared" si="22"/>
        <v>9.015384615384615</v>
      </c>
      <c r="N168" s="179">
        <f t="shared" si="23"/>
        <v>0.11222299973993372</v>
      </c>
      <c r="O168" s="179">
        <f t="shared" si="24"/>
        <v>0.2504909277471558</v>
      </c>
      <c r="P168" s="179">
        <f t="shared" si="25"/>
        <v>0.32546623294200827</v>
      </c>
      <c r="Q168" s="180">
        <f t="shared" si="26"/>
        <v>0.3118198395709021</v>
      </c>
    </row>
    <row r="169" spans="1:17" ht="15">
      <c r="A169" s="173" t="s">
        <v>212</v>
      </c>
      <c r="B169" s="174">
        <v>421</v>
      </c>
      <c r="C169" s="175" t="s">
        <v>61</v>
      </c>
      <c r="D169" s="176" t="str">
        <f t="shared" si="18"/>
        <v>0-600</v>
      </c>
      <c r="E169" s="414">
        <v>1657</v>
      </c>
      <c r="F169" s="415">
        <v>0</v>
      </c>
      <c r="G169" s="417">
        <f t="shared" si="19"/>
        <v>1657</v>
      </c>
      <c r="H169" s="417">
        <v>6540</v>
      </c>
      <c r="I169" s="421">
        <v>10413.58</v>
      </c>
      <c r="J169" s="421">
        <v>475.09</v>
      </c>
      <c r="K169" s="177">
        <f t="shared" si="20"/>
        <v>19085.670000000002</v>
      </c>
      <c r="L169" s="177">
        <f t="shared" si="21"/>
        <v>19085.670000000002</v>
      </c>
      <c r="M169" s="178">
        <f t="shared" si="22"/>
        <v>3.9358669833729216</v>
      </c>
      <c r="N169" s="179">
        <f t="shared" si="23"/>
        <v>0.08681906372686941</v>
      </c>
      <c r="O169" s="179">
        <f t="shared" si="24"/>
        <v>0.3426654657656765</v>
      </c>
      <c r="P169" s="179">
        <f t="shared" si="25"/>
        <v>0.545622972628155</v>
      </c>
      <c r="Q169" s="180">
        <f t="shared" si="26"/>
        <v>0.024892497879298967</v>
      </c>
    </row>
    <row r="170" spans="1:17" ht="15">
      <c r="A170" s="173" t="s">
        <v>213</v>
      </c>
      <c r="B170" s="174">
        <v>628</v>
      </c>
      <c r="C170" s="175" t="s">
        <v>65</v>
      </c>
      <c r="D170" s="176" t="str">
        <f t="shared" si="18"/>
        <v>601-1,200</v>
      </c>
      <c r="E170" s="414">
        <v>11303.95</v>
      </c>
      <c r="F170" s="415">
        <v>1163.25</v>
      </c>
      <c r="G170" s="417">
        <f t="shared" si="19"/>
        <v>12467.2</v>
      </c>
      <c r="H170" s="417">
        <v>8350</v>
      </c>
      <c r="I170" s="421">
        <v>2250</v>
      </c>
      <c r="J170" s="421">
        <v>3877.58</v>
      </c>
      <c r="K170" s="177">
        <f t="shared" si="20"/>
        <v>25781.53</v>
      </c>
      <c r="L170" s="177">
        <f t="shared" si="21"/>
        <v>26944.78</v>
      </c>
      <c r="M170" s="178">
        <f t="shared" si="22"/>
        <v>19.85222929936306</v>
      </c>
      <c r="N170" s="179">
        <f t="shared" si="23"/>
        <v>0.4626944439702236</v>
      </c>
      <c r="O170" s="179">
        <f t="shared" si="24"/>
        <v>0.3098930479298773</v>
      </c>
      <c r="P170" s="179">
        <f t="shared" si="25"/>
        <v>0.0835041147116436</v>
      </c>
      <c r="Q170" s="180">
        <f t="shared" si="26"/>
        <v>0.14390839338825553</v>
      </c>
    </row>
    <row r="171" spans="1:17" ht="15">
      <c r="A171" s="173" t="s">
        <v>214</v>
      </c>
      <c r="B171" s="174">
        <v>497</v>
      </c>
      <c r="C171" s="175" t="s">
        <v>55</v>
      </c>
      <c r="D171" s="176" t="str">
        <f t="shared" si="18"/>
        <v>0-600</v>
      </c>
      <c r="E171" s="414">
        <v>10764.61</v>
      </c>
      <c r="F171" s="415">
        <v>4805.15</v>
      </c>
      <c r="G171" s="417">
        <f t="shared" si="19"/>
        <v>15569.76</v>
      </c>
      <c r="H171" s="417">
        <v>2667</v>
      </c>
      <c r="I171" s="421">
        <v>5936.84</v>
      </c>
      <c r="J171" s="421">
        <v>4719.17</v>
      </c>
      <c r="K171" s="177">
        <f t="shared" si="20"/>
        <v>24087.620000000003</v>
      </c>
      <c r="L171" s="177">
        <f t="shared" si="21"/>
        <v>28892.770000000004</v>
      </c>
      <c r="M171" s="178">
        <f t="shared" si="22"/>
        <v>31.32748490945674</v>
      </c>
      <c r="N171" s="179">
        <f t="shared" si="23"/>
        <v>0.5388808342017742</v>
      </c>
      <c r="O171" s="179">
        <f t="shared" si="24"/>
        <v>0.0923068297016866</v>
      </c>
      <c r="P171" s="179">
        <f t="shared" si="25"/>
        <v>0.20547839476796442</v>
      </c>
      <c r="Q171" s="180">
        <f t="shared" si="26"/>
        <v>0.16333394132857457</v>
      </c>
    </row>
    <row r="172" spans="1:17" ht="15">
      <c r="A172" s="173" t="s">
        <v>215</v>
      </c>
      <c r="B172" s="174">
        <v>2288</v>
      </c>
      <c r="C172" s="175" t="s">
        <v>65</v>
      </c>
      <c r="D172" s="176" t="str">
        <f t="shared" si="18"/>
        <v>1,201-3,000</v>
      </c>
      <c r="E172" s="414">
        <v>8500</v>
      </c>
      <c r="F172" s="415">
        <v>6000</v>
      </c>
      <c r="G172" s="417">
        <f t="shared" si="19"/>
        <v>14500</v>
      </c>
      <c r="H172" s="417">
        <v>16350</v>
      </c>
      <c r="I172" s="421">
        <v>0</v>
      </c>
      <c r="J172" s="421">
        <v>1800.21</v>
      </c>
      <c r="K172" s="177">
        <f t="shared" si="20"/>
        <v>26650.21</v>
      </c>
      <c r="L172" s="177">
        <f t="shared" si="21"/>
        <v>32650.21</v>
      </c>
      <c r="M172" s="178">
        <f t="shared" si="22"/>
        <v>6.3374125874125875</v>
      </c>
      <c r="N172" s="179">
        <f t="shared" si="23"/>
        <v>0.44410127836850055</v>
      </c>
      <c r="O172" s="179">
        <f t="shared" si="24"/>
        <v>0.5007624759534471</v>
      </c>
      <c r="P172" s="179">
        <f t="shared" si="25"/>
        <v>0</v>
      </c>
      <c r="Q172" s="180">
        <f t="shared" si="26"/>
        <v>0.0551362456780523</v>
      </c>
    </row>
    <row r="173" spans="1:17" ht="15">
      <c r="A173" s="173" t="s">
        <v>216</v>
      </c>
      <c r="B173" s="174">
        <v>143</v>
      </c>
      <c r="C173" s="175" t="s">
        <v>46</v>
      </c>
      <c r="D173" s="176" t="str">
        <f t="shared" si="18"/>
        <v>0-600</v>
      </c>
      <c r="E173" s="414">
        <v>8000</v>
      </c>
      <c r="F173" s="415">
        <v>980</v>
      </c>
      <c r="G173" s="417">
        <f t="shared" si="19"/>
        <v>8980</v>
      </c>
      <c r="H173" s="417">
        <v>6540</v>
      </c>
      <c r="I173" s="421">
        <v>24613.19</v>
      </c>
      <c r="J173" s="421">
        <v>1517.8300000000002</v>
      </c>
      <c r="K173" s="177">
        <f t="shared" si="20"/>
        <v>40671.020000000004</v>
      </c>
      <c r="L173" s="177">
        <f t="shared" si="21"/>
        <v>41651.020000000004</v>
      </c>
      <c r="M173" s="178">
        <f t="shared" si="22"/>
        <v>62.7972027972028</v>
      </c>
      <c r="N173" s="179">
        <f t="shared" si="23"/>
        <v>0.215600962473428</v>
      </c>
      <c r="O173" s="179">
        <f t="shared" si="24"/>
        <v>0.1570189637612716</v>
      </c>
      <c r="P173" s="179">
        <f t="shared" si="25"/>
        <v>0.5909384692139591</v>
      </c>
      <c r="Q173" s="180">
        <f t="shared" si="26"/>
        <v>0.03644160455134112</v>
      </c>
    </row>
    <row r="174" spans="1:17" ht="15">
      <c r="A174" s="173" t="s">
        <v>217</v>
      </c>
      <c r="B174" s="174">
        <v>857</v>
      </c>
      <c r="C174" s="175" t="s">
        <v>48</v>
      </c>
      <c r="D174" s="176" t="str">
        <f t="shared" si="18"/>
        <v>601-1,200</v>
      </c>
      <c r="E174" s="414">
        <v>6350</v>
      </c>
      <c r="F174" s="415">
        <v>0</v>
      </c>
      <c r="G174" s="417">
        <f t="shared" si="19"/>
        <v>6350</v>
      </c>
      <c r="H174" s="417">
        <v>8350</v>
      </c>
      <c r="I174" s="421">
        <v>2120</v>
      </c>
      <c r="J174" s="421">
        <v>11400</v>
      </c>
      <c r="K174" s="177">
        <f t="shared" si="20"/>
        <v>28220</v>
      </c>
      <c r="L174" s="177">
        <f t="shared" si="21"/>
        <v>28220</v>
      </c>
      <c r="M174" s="178">
        <f t="shared" si="22"/>
        <v>7.409568261376896</v>
      </c>
      <c r="N174" s="179">
        <f t="shared" si="23"/>
        <v>0.2250177179305457</v>
      </c>
      <c r="O174" s="179">
        <f t="shared" si="24"/>
        <v>0.29588944011339474</v>
      </c>
      <c r="P174" s="179">
        <f t="shared" si="25"/>
        <v>0.07512402551381998</v>
      </c>
      <c r="Q174" s="180">
        <f t="shared" si="26"/>
        <v>0.40396881644223953</v>
      </c>
    </row>
    <row r="175" spans="1:17" ht="15">
      <c r="A175" s="173" t="s">
        <v>218</v>
      </c>
      <c r="B175" s="174">
        <v>2418</v>
      </c>
      <c r="C175" s="175" t="s">
        <v>65</v>
      </c>
      <c r="D175" s="176" t="str">
        <f t="shared" si="18"/>
        <v>1,201-3,000</v>
      </c>
      <c r="E175" s="414">
        <v>0</v>
      </c>
      <c r="F175" s="415">
        <v>100069.40000000001</v>
      </c>
      <c r="G175" s="417">
        <f t="shared" si="19"/>
        <v>100069.40000000001</v>
      </c>
      <c r="H175" s="417">
        <v>16350</v>
      </c>
      <c r="I175" s="421">
        <v>45773</v>
      </c>
      <c r="J175" s="421">
        <v>10774.07</v>
      </c>
      <c r="K175" s="177">
        <f t="shared" si="20"/>
        <v>72897.07</v>
      </c>
      <c r="L175" s="177">
        <f t="shared" si="21"/>
        <v>172966.47000000003</v>
      </c>
      <c r="M175" s="178">
        <f t="shared" si="22"/>
        <v>41.38519437551696</v>
      </c>
      <c r="N175" s="179">
        <f t="shared" si="23"/>
        <v>0.5785479694417074</v>
      </c>
      <c r="O175" s="179">
        <f t="shared" si="24"/>
        <v>0.09452699127177654</v>
      </c>
      <c r="P175" s="179">
        <f t="shared" si="25"/>
        <v>0.2646351052894818</v>
      </c>
      <c r="Q175" s="180">
        <f t="shared" si="26"/>
        <v>0.06228993399703421</v>
      </c>
    </row>
    <row r="176" spans="1:17" ht="15">
      <c r="A176" s="173" t="s">
        <v>474</v>
      </c>
      <c r="B176" s="174">
        <v>4540</v>
      </c>
      <c r="C176" s="175" t="s">
        <v>40</v>
      </c>
      <c r="D176" s="176" t="str">
        <f t="shared" si="18"/>
        <v>3,001-5,000</v>
      </c>
      <c r="E176" s="414">
        <v>152698</v>
      </c>
      <c r="F176" s="415">
        <v>0</v>
      </c>
      <c r="G176" s="417">
        <f t="shared" si="19"/>
        <v>152698</v>
      </c>
      <c r="H176" s="417">
        <v>23599</v>
      </c>
      <c r="I176" s="421">
        <v>53416</v>
      </c>
      <c r="J176" s="421">
        <v>24330</v>
      </c>
      <c r="K176" s="177">
        <f t="shared" si="20"/>
        <v>254043</v>
      </c>
      <c r="L176" s="177">
        <f t="shared" si="21"/>
        <v>254043</v>
      </c>
      <c r="M176" s="178">
        <f t="shared" si="22"/>
        <v>33.63392070484581</v>
      </c>
      <c r="N176" s="179">
        <f t="shared" si="23"/>
        <v>0.6010714721523521</v>
      </c>
      <c r="O176" s="179">
        <f t="shared" si="24"/>
        <v>0.09289372271623308</v>
      </c>
      <c r="P176" s="179">
        <f t="shared" si="25"/>
        <v>0.2102636167892837</v>
      </c>
      <c r="Q176" s="180">
        <f t="shared" si="26"/>
        <v>0.09577118834213105</v>
      </c>
    </row>
    <row r="177" spans="1:17" ht="15">
      <c r="A177" s="173" t="s">
        <v>475</v>
      </c>
      <c r="B177" s="174">
        <v>9711</v>
      </c>
      <c r="C177" s="175" t="s">
        <v>65</v>
      </c>
      <c r="D177" s="176" t="str">
        <f t="shared" si="18"/>
        <v>5,001-10,000</v>
      </c>
      <c r="E177" s="414">
        <v>321831</v>
      </c>
      <c r="F177" s="415">
        <v>0</v>
      </c>
      <c r="G177" s="417">
        <f t="shared" si="19"/>
        <v>321831</v>
      </c>
      <c r="H177" s="417">
        <v>53688</v>
      </c>
      <c r="I177" s="421">
        <v>0</v>
      </c>
      <c r="J177" s="421">
        <v>535937</v>
      </c>
      <c r="K177" s="177">
        <f t="shared" si="20"/>
        <v>911456</v>
      </c>
      <c r="L177" s="177">
        <f t="shared" si="21"/>
        <v>911456</v>
      </c>
      <c r="M177" s="178">
        <f t="shared" si="22"/>
        <v>33.140871177015754</v>
      </c>
      <c r="N177" s="179">
        <f t="shared" si="23"/>
        <v>0.35309548678158903</v>
      </c>
      <c r="O177" s="179">
        <f t="shared" si="24"/>
        <v>0.058903556507390376</v>
      </c>
      <c r="P177" s="179">
        <f t="shared" si="25"/>
        <v>0</v>
      </c>
      <c r="Q177" s="180">
        <f t="shared" si="26"/>
        <v>0.5880009567110206</v>
      </c>
    </row>
    <row r="178" spans="1:17" ht="15">
      <c r="A178" s="173" t="s">
        <v>219</v>
      </c>
      <c r="B178" s="174">
        <v>1022</v>
      </c>
      <c r="C178" s="175" t="s">
        <v>55</v>
      </c>
      <c r="D178" s="176" t="str">
        <f t="shared" si="18"/>
        <v>601-1,200</v>
      </c>
      <c r="E178" s="414">
        <v>25227.17</v>
      </c>
      <c r="F178" s="415">
        <v>0</v>
      </c>
      <c r="G178" s="417">
        <f t="shared" si="19"/>
        <v>25227.17</v>
      </c>
      <c r="H178" s="417">
        <v>8350</v>
      </c>
      <c r="I178" s="421">
        <v>13139.33</v>
      </c>
      <c r="J178" s="421">
        <v>5527.8</v>
      </c>
      <c r="K178" s="177">
        <f t="shared" si="20"/>
        <v>52244.3</v>
      </c>
      <c r="L178" s="177">
        <f t="shared" si="21"/>
        <v>52244.3</v>
      </c>
      <c r="M178" s="178">
        <f t="shared" si="22"/>
        <v>24.684119373776905</v>
      </c>
      <c r="N178" s="179">
        <f t="shared" si="23"/>
        <v>0.4828693273715984</v>
      </c>
      <c r="O178" s="179">
        <f t="shared" si="24"/>
        <v>0.1598260480090651</v>
      </c>
      <c r="P178" s="179">
        <f t="shared" si="25"/>
        <v>0.25149786675292807</v>
      </c>
      <c r="Q178" s="180">
        <f t="shared" si="26"/>
        <v>0.10580675786640839</v>
      </c>
    </row>
    <row r="179" spans="1:17" ht="15">
      <c r="A179" s="173" t="s">
        <v>220</v>
      </c>
      <c r="B179" s="174">
        <v>1025</v>
      </c>
      <c r="C179" s="175" t="s">
        <v>65</v>
      </c>
      <c r="D179" s="176" t="str">
        <f t="shared" si="18"/>
        <v>601-1,200</v>
      </c>
      <c r="E179" s="414">
        <v>4400</v>
      </c>
      <c r="F179" s="415">
        <v>0</v>
      </c>
      <c r="G179" s="417">
        <f t="shared" si="19"/>
        <v>4400</v>
      </c>
      <c r="H179" s="417">
        <v>8350</v>
      </c>
      <c r="I179" s="421">
        <v>10610</v>
      </c>
      <c r="J179" s="421">
        <v>5587</v>
      </c>
      <c r="K179" s="177">
        <f t="shared" si="20"/>
        <v>28947</v>
      </c>
      <c r="L179" s="177">
        <f t="shared" si="21"/>
        <v>28947</v>
      </c>
      <c r="M179" s="178">
        <f t="shared" si="22"/>
        <v>4.2926829268292686</v>
      </c>
      <c r="N179" s="179">
        <f t="shared" si="23"/>
        <v>0.15200193457007635</v>
      </c>
      <c r="O179" s="179">
        <f t="shared" si="24"/>
        <v>0.28845821674094035</v>
      </c>
      <c r="P179" s="179">
        <f t="shared" si="25"/>
        <v>0.36653193767920683</v>
      </c>
      <c r="Q179" s="180">
        <f t="shared" si="26"/>
        <v>0.1930079110097765</v>
      </c>
    </row>
    <row r="180" spans="1:17" ht="15">
      <c r="A180" s="173" t="s">
        <v>221</v>
      </c>
      <c r="B180" s="174">
        <v>26171</v>
      </c>
      <c r="C180" s="175" t="s">
        <v>46</v>
      </c>
      <c r="D180" s="176" t="str">
        <f t="shared" si="18"/>
        <v>10,001-50,000</v>
      </c>
      <c r="E180" s="414">
        <v>459000</v>
      </c>
      <c r="F180" s="415">
        <v>0</v>
      </c>
      <c r="G180" s="417">
        <f t="shared" si="19"/>
        <v>459000</v>
      </c>
      <c r="H180" s="417">
        <v>134321</v>
      </c>
      <c r="I180" s="421">
        <v>140779</v>
      </c>
      <c r="J180" s="421">
        <v>160958</v>
      </c>
      <c r="K180" s="177">
        <f t="shared" si="20"/>
        <v>895058</v>
      </c>
      <c r="L180" s="177">
        <f t="shared" si="21"/>
        <v>895058</v>
      </c>
      <c r="M180" s="178">
        <f t="shared" si="22"/>
        <v>17.53849680944557</v>
      </c>
      <c r="N180" s="179">
        <f t="shared" si="23"/>
        <v>0.5128159292470432</v>
      </c>
      <c r="O180" s="179">
        <f t="shared" si="24"/>
        <v>0.15006960442786949</v>
      </c>
      <c r="P180" s="179">
        <f t="shared" si="25"/>
        <v>0.15728477931039106</v>
      </c>
      <c r="Q180" s="180">
        <f t="shared" si="26"/>
        <v>0.17982968701469626</v>
      </c>
    </row>
    <row r="181" spans="1:17" ht="15" customHeight="1">
      <c r="A181" s="173" t="s">
        <v>222</v>
      </c>
      <c r="B181" s="174">
        <v>61466</v>
      </c>
      <c r="C181" s="175"/>
      <c r="D181" s="176" t="str">
        <f t="shared" si="18"/>
        <v>50,001-100,000</v>
      </c>
      <c r="E181" s="414">
        <v>3460000</v>
      </c>
      <c r="F181" s="415">
        <v>0</v>
      </c>
      <c r="G181" s="417">
        <f t="shared" si="19"/>
        <v>3460000</v>
      </c>
      <c r="H181" s="417">
        <v>327752</v>
      </c>
      <c r="I181" s="421">
        <v>119999</v>
      </c>
      <c r="J181" s="421">
        <v>393390</v>
      </c>
      <c r="K181" s="177">
        <f t="shared" si="20"/>
        <v>4301141</v>
      </c>
      <c r="L181" s="177">
        <f t="shared" si="21"/>
        <v>4301141</v>
      </c>
      <c r="M181" s="178">
        <f t="shared" si="22"/>
        <v>56.29128298571568</v>
      </c>
      <c r="N181" s="179">
        <f t="shared" si="23"/>
        <v>0.8044377061807553</v>
      </c>
      <c r="O181" s="179">
        <f t="shared" si="24"/>
        <v>0.0762011754555361</v>
      </c>
      <c r="P181" s="179">
        <f t="shared" si="25"/>
        <v>0.027899341128319207</v>
      </c>
      <c r="Q181" s="180">
        <f t="shared" si="26"/>
        <v>0.0914617772353894</v>
      </c>
    </row>
    <row r="182" spans="1:17" ht="15">
      <c r="A182" s="173" t="s">
        <v>223</v>
      </c>
      <c r="B182" s="174">
        <v>5844</v>
      </c>
      <c r="C182" s="175" t="s">
        <v>55</v>
      </c>
      <c r="D182" s="176" t="str">
        <f t="shared" si="18"/>
        <v>5,001-10,000</v>
      </c>
      <c r="E182" s="414">
        <v>105000</v>
      </c>
      <c r="F182" s="415">
        <v>14010.11</v>
      </c>
      <c r="G182" s="417">
        <f t="shared" si="19"/>
        <v>119010.11</v>
      </c>
      <c r="H182" s="417">
        <v>30694</v>
      </c>
      <c r="I182" s="421">
        <v>15205</v>
      </c>
      <c r="J182" s="421">
        <v>32472.92</v>
      </c>
      <c r="K182" s="177">
        <f t="shared" si="20"/>
        <v>183371.91999999998</v>
      </c>
      <c r="L182" s="177">
        <f t="shared" si="21"/>
        <v>197382.02999999997</v>
      </c>
      <c r="M182" s="178">
        <f t="shared" si="22"/>
        <v>20.364495208761124</v>
      </c>
      <c r="N182" s="179">
        <f t="shared" si="23"/>
        <v>0.6029429832087552</v>
      </c>
      <c r="O182" s="179">
        <f t="shared" si="24"/>
        <v>0.15550554424837967</v>
      </c>
      <c r="P182" s="179">
        <f t="shared" si="25"/>
        <v>0.07703335506276839</v>
      </c>
      <c r="Q182" s="180">
        <f t="shared" si="26"/>
        <v>0.16451811748009687</v>
      </c>
    </row>
    <row r="183" spans="1:17" ht="15">
      <c r="A183" s="173" t="s">
        <v>224</v>
      </c>
      <c r="B183" s="174">
        <v>6168</v>
      </c>
      <c r="C183" s="175" t="s">
        <v>55</v>
      </c>
      <c r="D183" s="176" t="str">
        <f t="shared" si="18"/>
        <v>5,001-10,000</v>
      </c>
      <c r="E183" s="414">
        <v>37303</v>
      </c>
      <c r="F183" s="415">
        <v>0</v>
      </c>
      <c r="G183" s="417">
        <f t="shared" si="19"/>
        <v>37303</v>
      </c>
      <c r="H183" s="417">
        <v>32291</v>
      </c>
      <c r="I183" s="421">
        <v>0</v>
      </c>
      <c r="J183" s="421">
        <v>644.6</v>
      </c>
      <c r="K183" s="177">
        <f t="shared" si="20"/>
        <v>70238.6</v>
      </c>
      <c r="L183" s="177">
        <f t="shared" si="21"/>
        <v>70238.6</v>
      </c>
      <c r="M183" s="178">
        <f t="shared" si="22"/>
        <v>6.047827496757458</v>
      </c>
      <c r="N183" s="179">
        <f t="shared" si="23"/>
        <v>0.5310897426771034</v>
      </c>
      <c r="O183" s="179">
        <f t="shared" si="24"/>
        <v>0.4597329673427431</v>
      </c>
      <c r="P183" s="179">
        <f t="shared" si="25"/>
        <v>0</v>
      </c>
      <c r="Q183" s="180">
        <f t="shared" si="26"/>
        <v>0.009177289980153363</v>
      </c>
    </row>
    <row r="184" spans="1:17" ht="15">
      <c r="A184" s="173" t="s">
        <v>225</v>
      </c>
      <c r="B184" s="174">
        <v>379</v>
      </c>
      <c r="C184" s="175" t="s">
        <v>40</v>
      </c>
      <c r="D184" s="176" t="str">
        <f t="shared" si="18"/>
        <v>0-600</v>
      </c>
      <c r="E184" s="414">
        <v>3000</v>
      </c>
      <c r="F184" s="415">
        <v>0</v>
      </c>
      <c r="G184" s="417">
        <f t="shared" si="19"/>
        <v>3000</v>
      </c>
      <c r="H184" s="417">
        <v>6540</v>
      </c>
      <c r="I184" s="421">
        <v>31090</v>
      </c>
      <c r="J184" s="421">
        <v>23213.66</v>
      </c>
      <c r="K184" s="177">
        <f t="shared" si="20"/>
        <v>63843.66</v>
      </c>
      <c r="L184" s="177">
        <f t="shared" si="21"/>
        <v>63843.66</v>
      </c>
      <c r="M184" s="178">
        <f t="shared" si="22"/>
        <v>7.915567282321899</v>
      </c>
      <c r="N184" s="179">
        <f t="shared" si="23"/>
        <v>0.04698978723964133</v>
      </c>
      <c r="O184" s="179">
        <f t="shared" si="24"/>
        <v>0.10243773618241811</v>
      </c>
      <c r="P184" s="179">
        <f t="shared" si="25"/>
        <v>0.4869708284268164</v>
      </c>
      <c r="Q184" s="180">
        <f t="shared" si="26"/>
        <v>0.36360164815112417</v>
      </c>
    </row>
    <row r="185" spans="1:17" ht="15">
      <c r="A185" s="173" t="s">
        <v>226</v>
      </c>
      <c r="B185" s="174">
        <v>505</v>
      </c>
      <c r="C185" s="175" t="s">
        <v>53</v>
      </c>
      <c r="D185" s="176" t="str">
        <f t="shared" si="18"/>
        <v>0-600</v>
      </c>
      <c r="E185" s="414">
        <v>1568</v>
      </c>
      <c r="F185" s="415">
        <v>0</v>
      </c>
      <c r="G185" s="417">
        <f t="shared" si="19"/>
        <v>1568</v>
      </c>
      <c r="H185" s="417">
        <v>6540</v>
      </c>
      <c r="I185" s="421">
        <v>13359.86</v>
      </c>
      <c r="J185" s="421">
        <v>1833.96</v>
      </c>
      <c r="K185" s="177">
        <f t="shared" si="20"/>
        <v>23301.82</v>
      </c>
      <c r="L185" s="177">
        <f t="shared" si="21"/>
        <v>23301.82</v>
      </c>
      <c r="M185" s="178">
        <f t="shared" si="22"/>
        <v>3.104950495049505</v>
      </c>
      <c r="N185" s="179">
        <f t="shared" si="23"/>
        <v>0.06729088114147307</v>
      </c>
      <c r="O185" s="179">
        <f t="shared" si="24"/>
        <v>0.2806647721079298</v>
      </c>
      <c r="P185" s="179">
        <f t="shared" si="25"/>
        <v>0.573339764876735</v>
      </c>
      <c r="Q185" s="180">
        <f t="shared" si="26"/>
        <v>0.07870458187386221</v>
      </c>
    </row>
    <row r="186" spans="1:17" ht="15">
      <c r="A186" s="173" t="s">
        <v>477</v>
      </c>
      <c r="B186" s="174">
        <v>10837</v>
      </c>
      <c r="C186" s="175" t="s">
        <v>48</v>
      </c>
      <c r="D186" s="176" t="str">
        <f t="shared" si="18"/>
        <v>10,001-50,000</v>
      </c>
      <c r="E186" s="414">
        <v>280735</v>
      </c>
      <c r="F186" s="415">
        <v>19075.52</v>
      </c>
      <c r="G186" s="417">
        <f t="shared" si="19"/>
        <v>299810.52</v>
      </c>
      <c r="H186" s="417">
        <v>60272</v>
      </c>
      <c r="I186" s="421">
        <v>30691</v>
      </c>
      <c r="J186" s="421">
        <v>40657</v>
      </c>
      <c r="K186" s="177">
        <f t="shared" si="20"/>
        <v>412355</v>
      </c>
      <c r="L186" s="177">
        <f t="shared" si="21"/>
        <v>431430.52</v>
      </c>
      <c r="M186" s="178">
        <f t="shared" si="22"/>
        <v>27.665453538802254</v>
      </c>
      <c r="N186" s="179">
        <f t="shared" si="23"/>
        <v>0.6949219077037017</v>
      </c>
      <c r="O186" s="179">
        <f t="shared" si="24"/>
        <v>0.13970268028325858</v>
      </c>
      <c r="P186" s="179">
        <f t="shared" si="25"/>
        <v>0.07113775817250945</v>
      </c>
      <c r="Q186" s="180">
        <f t="shared" si="26"/>
        <v>0.09423765384053033</v>
      </c>
    </row>
    <row r="187" spans="1:17" ht="15">
      <c r="A187" s="173" t="s">
        <v>227</v>
      </c>
      <c r="B187" s="174">
        <v>1090</v>
      </c>
      <c r="C187" s="175" t="s">
        <v>53</v>
      </c>
      <c r="D187" s="176" t="str">
        <f t="shared" si="18"/>
        <v>601-1,200</v>
      </c>
      <c r="E187" s="414">
        <v>22863.04</v>
      </c>
      <c r="F187" s="415">
        <v>0</v>
      </c>
      <c r="G187" s="417">
        <f t="shared" si="19"/>
        <v>22863.04</v>
      </c>
      <c r="H187" s="417">
        <v>8350</v>
      </c>
      <c r="I187" s="421">
        <v>6832.05</v>
      </c>
      <c r="J187" s="421">
        <v>2482.62</v>
      </c>
      <c r="K187" s="177">
        <f t="shared" si="20"/>
        <v>40527.71000000001</v>
      </c>
      <c r="L187" s="177">
        <f t="shared" si="21"/>
        <v>40527.71000000001</v>
      </c>
      <c r="M187" s="178">
        <f t="shared" si="22"/>
        <v>20.97526605504587</v>
      </c>
      <c r="N187" s="179">
        <f t="shared" si="23"/>
        <v>0.5641335274063103</v>
      </c>
      <c r="O187" s="179">
        <f t="shared" si="24"/>
        <v>0.20603187300738182</v>
      </c>
      <c r="P187" s="179">
        <f t="shared" si="25"/>
        <v>0.16857725245270455</v>
      </c>
      <c r="Q187" s="180">
        <f t="shared" si="26"/>
        <v>0.061257347133603146</v>
      </c>
    </row>
    <row r="188" spans="1:17" ht="15">
      <c r="A188" s="173" t="s">
        <v>228</v>
      </c>
      <c r="B188" s="174">
        <v>15051</v>
      </c>
      <c r="C188" s="175" t="s">
        <v>46</v>
      </c>
      <c r="D188" s="176" t="str">
        <f t="shared" si="18"/>
        <v>10,001-50,000</v>
      </c>
      <c r="E188" s="414">
        <v>300000</v>
      </c>
      <c r="F188" s="415">
        <v>0</v>
      </c>
      <c r="G188" s="417">
        <f t="shared" si="19"/>
        <v>300000</v>
      </c>
      <c r="H188" s="417">
        <v>77265</v>
      </c>
      <c r="I188" s="421">
        <v>114497</v>
      </c>
      <c r="J188" s="421">
        <v>36276</v>
      </c>
      <c r="K188" s="177">
        <f t="shared" si="20"/>
        <v>528038</v>
      </c>
      <c r="L188" s="177">
        <f t="shared" si="21"/>
        <v>528038</v>
      </c>
      <c r="M188" s="178">
        <f t="shared" si="22"/>
        <v>19.932230416583614</v>
      </c>
      <c r="N188" s="179">
        <f t="shared" si="23"/>
        <v>0.5681409292513039</v>
      </c>
      <c r="O188" s="179">
        <f t="shared" si="24"/>
        <v>0.14632469632867331</v>
      </c>
      <c r="P188" s="179">
        <f t="shared" si="25"/>
        <v>0.21683477325495515</v>
      </c>
      <c r="Q188" s="180">
        <f t="shared" si="26"/>
        <v>0.06869960116506767</v>
      </c>
    </row>
    <row r="189" spans="1:17" ht="15">
      <c r="A189" s="173" t="s">
        <v>229</v>
      </c>
      <c r="B189" s="174">
        <v>92490</v>
      </c>
      <c r="C189" s="175"/>
      <c r="D189" s="176" t="str">
        <f t="shared" si="18"/>
        <v>50,001-100,000</v>
      </c>
      <c r="E189" s="414">
        <v>7836215</v>
      </c>
      <c r="F189" s="415">
        <v>0</v>
      </c>
      <c r="G189" s="417">
        <f t="shared" si="19"/>
        <v>7836215</v>
      </c>
      <c r="H189" s="417">
        <v>479589</v>
      </c>
      <c r="I189" s="421">
        <v>75984</v>
      </c>
      <c r="J189" s="421">
        <v>703229</v>
      </c>
      <c r="K189" s="177">
        <f t="shared" si="20"/>
        <v>9095017</v>
      </c>
      <c r="L189" s="177">
        <f t="shared" si="21"/>
        <v>9095017</v>
      </c>
      <c r="M189" s="178">
        <f t="shared" si="22"/>
        <v>84.72499729700507</v>
      </c>
      <c r="N189" s="179">
        <f t="shared" si="23"/>
        <v>0.8615943213740007</v>
      </c>
      <c r="O189" s="179">
        <f t="shared" si="24"/>
        <v>0.0527309624599932</v>
      </c>
      <c r="P189" s="179">
        <f t="shared" si="25"/>
        <v>0.008354464867960114</v>
      </c>
      <c r="Q189" s="180">
        <f t="shared" si="26"/>
        <v>0.07732025129804596</v>
      </c>
    </row>
    <row r="190" spans="1:17" ht="15">
      <c r="A190" s="173" t="s">
        <v>230</v>
      </c>
      <c r="B190" s="174">
        <v>12352</v>
      </c>
      <c r="C190" s="175" t="s">
        <v>40</v>
      </c>
      <c r="D190" s="176" t="str">
        <f t="shared" si="18"/>
        <v>10,001-50,000</v>
      </c>
      <c r="E190" s="414">
        <v>213643</v>
      </c>
      <c r="F190" s="415">
        <v>0</v>
      </c>
      <c r="G190" s="417">
        <f t="shared" si="19"/>
        <v>213643</v>
      </c>
      <c r="H190" s="417">
        <v>66158</v>
      </c>
      <c r="I190" s="421">
        <v>60104</v>
      </c>
      <c r="J190" s="421">
        <v>42412</v>
      </c>
      <c r="K190" s="177">
        <f t="shared" si="20"/>
        <v>382317</v>
      </c>
      <c r="L190" s="177">
        <f t="shared" si="21"/>
        <v>382317</v>
      </c>
      <c r="M190" s="178">
        <f t="shared" si="22"/>
        <v>17.296227331606218</v>
      </c>
      <c r="N190" s="179">
        <f t="shared" si="23"/>
        <v>0.5588111436321168</v>
      </c>
      <c r="O190" s="179">
        <f t="shared" si="24"/>
        <v>0.1730448816034861</v>
      </c>
      <c r="P190" s="179">
        <f t="shared" si="25"/>
        <v>0.15720985464941398</v>
      </c>
      <c r="Q190" s="180">
        <f t="shared" si="26"/>
        <v>0.11093412011498312</v>
      </c>
    </row>
    <row r="191" spans="1:17" ht="15">
      <c r="A191" s="173" t="s">
        <v>231</v>
      </c>
      <c r="B191" s="174">
        <v>2695</v>
      </c>
      <c r="C191" s="175" t="s">
        <v>48</v>
      </c>
      <c r="D191" s="176" t="str">
        <f t="shared" si="18"/>
        <v>1,201-3,000</v>
      </c>
      <c r="E191" s="414">
        <v>96596</v>
      </c>
      <c r="F191" s="415">
        <v>0</v>
      </c>
      <c r="G191" s="417">
        <f t="shared" si="19"/>
        <v>96596</v>
      </c>
      <c r="H191" s="417">
        <v>16350</v>
      </c>
      <c r="I191" s="421">
        <v>62776.41</v>
      </c>
      <c r="J191" s="421">
        <v>33194.649999999994</v>
      </c>
      <c r="K191" s="177">
        <f t="shared" si="20"/>
        <v>208917.06</v>
      </c>
      <c r="L191" s="177">
        <f t="shared" si="21"/>
        <v>208917.06</v>
      </c>
      <c r="M191" s="178">
        <f t="shared" si="22"/>
        <v>35.84267161410018</v>
      </c>
      <c r="N191" s="179">
        <f t="shared" si="23"/>
        <v>0.4623653042025386</v>
      </c>
      <c r="O191" s="179">
        <f t="shared" si="24"/>
        <v>0.07826072222153614</v>
      </c>
      <c r="P191" s="179">
        <f t="shared" si="25"/>
        <v>0.30048484312386936</v>
      </c>
      <c r="Q191" s="180">
        <f t="shared" si="26"/>
        <v>0.1588891304520559</v>
      </c>
    </row>
    <row r="192" spans="1:17" ht="15">
      <c r="A192" s="173" t="s">
        <v>232</v>
      </c>
      <c r="B192" s="174">
        <v>1465</v>
      </c>
      <c r="C192" s="175" t="s">
        <v>46</v>
      </c>
      <c r="D192" s="176" t="str">
        <f t="shared" si="18"/>
        <v>1,201-3,000</v>
      </c>
      <c r="E192" s="414">
        <v>38500</v>
      </c>
      <c r="F192" s="415">
        <v>640</v>
      </c>
      <c r="G192" s="417">
        <f t="shared" si="19"/>
        <v>39140</v>
      </c>
      <c r="H192" s="417">
        <v>16350</v>
      </c>
      <c r="I192" s="421">
        <v>1697.19</v>
      </c>
      <c r="J192" s="421">
        <v>4589.43</v>
      </c>
      <c r="K192" s="177">
        <f t="shared" si="20"/>
        <v>61136.62</v>
      </c>
      <c r="L192" s="177">
        <f t="shared" si="21"/>
        <v>61776.62</v>
      </c>
      <c r="M192" s="178">
        <f t="shared" si="22"/>
        <v>26.716723549488055</v>
      </c>
      <c r="N192" s="179">
        <f t="shared" si="23"/>
        <v>0.633573024875754</v>
      </c>
      <c r="O192" s="179">
        <f t="shared" si="24"/>
        <v>0.2646632334368568</v>
      </c>
      <c r="P192" s="179">
        <f t="shared" si="25"/>
        <v>0.027473014871969362</v>
      </c>
      <c r="Q192" s="180">
        <f t="shared" si="26"/>
        <v>0.07429072681541982</v>
      </c>
    </row>
    <row r="193" spans="1:17" ht="15">
      <c r="A193" s="173" t="s">
        <v>233</v>
      </c>
      <c r="B193" s="174">
        <v>12327</v>
      </c>
      <c r="C193" s="175" t="s">
        <v>48</v>
      </c>
      <c r="D193" s="176" t="str">
        <f t="shared" si="18"/>
        <v>10,001-50,000</v>
      </c>
      <c r="E193" s="414">
        <v>272950</v>
      </c>
      <c r="F193" s="415">
        <v>21788.45</v>
      </c>
      <c r="G193" s="417">
        <f t="shared" si="19"/>
        <v>294738.45</v>
      </c>
      <c r="H193" s="417">
        <v>60577</v>
      </c>
      <c r="I193" s="421">
        <v>24005</v>
      </c>
      <c r="J193" s="421">
        <v>42803</v>
      </c>
      <c r="K193" s="177">
        <f t="shared" si="20"/>
        <v>400335</v>
      </c>
      <c r="L193" s="177">
        <f t="shared" si="21"/>
        <v>422123.45</v>
      </c>
      <c r="M193" s="178">
        <f t="shared" si="22"/>
        <v>23.909990265271357</v>
      </c>
      <c r="N193" s="179">
        <f t="shared" si="23"/>
        <v>0.6982280894368698</v>
      </c>
      <c r="O193" s="179">
        <f t="shared" si="24"/>
        <v>0.14350541293074337</v>
      </c>
      <c r="P193" s="179">
        <f t="shared" si="25"/>
        <v>0.05686725056378649</v>
      </c>
      <c r="Q193" s="180">
        <f t="shared" si="26"/>
        <v>0.10139924706860043</v>
      </c>
    </row>
    <row r="194" spans="1:17" ht="15">
      <c r="A194" s="173" t="s">
        <v>234</v>
      </c>
      <c r="B194" s="174">
        <v>8104</v>
      </c>
      <c r="C194" s="175" t="s">
        <v>53</v>
      </c>
      <c r="D194" s="176" t="str">
        <f aca="true" t="shared" si="27" ref="D194:D226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5,001-10,000</v>
      </c>
      <c r="E194" s="414">
        <v>237660</v>
      </c>
      <c r="F194" s="415">
        <v>0</v>
      </c>
      <c r="G194" s="417">
        <f aca="true" t="shared" si="28" ref="G194:G226">SUM(E194:F194)</f>
        <v>237660</v>
      </c>
      <c r="H194" s="417">
        <v>42624</v>
      </c>
      <c r="I194" s="421">
        <v>21879</v>
      </c>
      <c r="J194" s="421">
        <v>30844</v>
      </c>
      <c r="K194" s="177">
        <f aca="true" t="shared" si="29" ref="K194:K226">SUM(E194,H194:J194)</f>
        <v>333007</v>
      </c>
      <c r="L194" s="177">
        <f aca="true" t="shared" si="30" ref="L194:L226">SUM(G194:J194)</f>
        <v>333007</v>
      </c>
      <c r="M194" s="178">
        <f aca="true" t="shared" si="31" ref="M194:M226">G194/B194</f>
        <v>29.326258637709774</v>
      </c>
      <c r="N194" s="179">
        <f aca="true" t="shared" si="32" ref="N194:N226">G194/$L194</f>
        <v>0.7136786914389187</v>
      </c>
      <c r="O194" s="179">
        <f aca="true" t="shared" si="33" ref="O194:O226">H194/$L194</f>
        <v>0.1279973093658692</v>
      </c>
      <c r="P194" s="179">
        <f aca="true" t="shared" si="34" ref="P194:P226">I194/$L194</f>
        <v>0.06570132159384037</v>
      </c>
      <c r="Q194" s="180">
        <f aca="true" t="shared" si="35" ref="Q194:Q226">J194/$L194</f>
        <v>0.09262267760137174</v>
      </c>
    </row>
    <row r="195" spans="1:17" ht="15">
      <c r="A195" s="173" t="s">
        <v>235</v>
      </c>
      <c r="B195" s="174">
        <v>6851</v>
      </c>
      <c r="C195" s="175" t="s">
        <v>53</v>
      </c>
      <c r="D195" s="176" t="str">
        <f t="shared" si="27"/>
        <v>5,001-10,000</v>
      </c>
      <c r="E195" s="414">
        <v>46020</v>
      </c>
      <c r="F195" s="415">
        <v>0</v>
      </c>
      <c r="G195" s="417">
        <f t="shared" si="28"/>
        <v>46020</v>
      </c>
      <c r="H195" s="417">
        <v>36591</v>
      </c>
      <c r="I195" s="421">
        <v>0</v>
      </c>
      <c r="J195" s="421">
        <v>0</v>
      </c>
      <c r="K195" s="177">
        <f t="shared" si="29"/>
        <v>82611</v>
      </c>
      <c r="L195" s="177">
        <f t="shared" si="30"/>
        <v>82611</v>
      </c>
      <c r="M195" s="178">
        <f t="shared" si="31"/>
        <v>6.717267552182163</v>
      </c>
      <c r="N195" s="179">
        <f t="shared" si="32"/>
        <v>0.5570686712423285</v>
      </c>
      <c r="O195" s="179">
        <f t="shared" si="33"/>
        <v>0.4429313287576715</v>
      </c>
      <c r="P195" s="179">
        <f t="shared" si="34"/>
        <v>0</v>
      </c>
      <c r="Q195" s="180">
        <f t="shared" si="35"/>
        <v>0</v>
      </c>
    </row>
    <row r="196" spans="1:17" ht="15">
      <c r="A196" s="173" t="s">
        <v>236</v>
      </c>
      <c r="B196" s="174">
        <v>3417</v>
      </c>
      <c r="C196" s="175" t="s">
        <v>55</v>
      </c>
      <c r="D196" s="176" t="str">
        <f t="shared" si="27"/>
        <v>3,001-5,000</v>
      </c>
      <c r="E196" s="414">
        <v>67000</v>
      </c>
      <c r="F196" s="415">
        <v>0</v>
      </c>
      <c r="G196" s="417">
        <f t="shared" si="28"/>
        <v>67000</v>
      </c>
      <c r="H196" s="417">
        <v>19331</v>
      </c>
      <c r="I196" s="421">
        <v>3209.75</v>
      </c>
      <c r="J196" s="421">
        <v>12487.619999999999</v>
      </c>
      <c r="K196" s="177">
        <f t="shared" si="29"/>
        <v>102028.37</v>
      </c>
      <c r="L196" s="177">
        <f t="shared" si="30"/>
        <v>102028.37</v>
      </c>
      <c r="M196" s="178">
        <f t="shared" si="31"/>
        <v>19.607843137254903</v>
      </c>
      <c r="N196" s="179">
        <f t="shared" si="32"/>
        <v>0.6566800978982611</v>
      </c>
      <c r="O196" s="179">
        <f t="shared" si="33"/>
        <v>0.18946691003688484</v>
      </c>
      <c r="P196" s="179">
        <f t="shared" si="34"/>
        <v>0.031459387227297665</v>
      </c>
      <c r="Q196" s="180">
        <f t="shared" si="35"/>
        <v>0.12239360483755646</v>
      </c>
    </row>
    <row r="197" spans="1:17" ht="15">
      <c r="A197" s="173" t="s">
        <v>237</v>
      </c>
      <c r="B197" s="174">
        <v>947</v>
      </c>
      <c r="C197" s="175" t="s">
        <v>46</v>
      </c>
      <c r="D197" s="176" t="str">
        <f t="shared" si="27"/>
        <v>601-1,200</v>
      </c>
      <c r="E197" s="414">
        <v>0</v>
      </c>
      <c r="F197" s="415">
        <v>25568</v>
      </c>
      <c r="G197" s="417">
        <f t="shared" si="28"/>
        <v>25568</v>
      </c>
      <c r="H197" s="417">
        <v>8350</v>
      </c>
      <c r="I197" s="421">
        <v>8587.19</v>
      </c>
      <c r="J197" s="421">
        <v>4657.1900000000005</v>
      </c>
      <c r="K197" s="177">
        <f t="shared" si="29"/>
        <v>21594.380000000005</v>
      </c>
      <c r="L197" s="177">
        <f t="shared" si="30"/>
        <v>47162.380000000005</v>
      </c>
      <c r="M197" s="178">
        <f t="shared" si="31"/>
        <v>26.99894403379092</v>
      </c>
      <c r="N197" s="179">
        <f t="shared" si="32"/>
        <v>0.5421270088574834</v>
      </c>
      <c r="O197" s="179">
        <f t="shared" si="33"/>
        <v>0.1770478928332285</v>
      </c>
      <c r="P197" s="179">
        <f t="shared" si="34"/>
        <v>0.18207711315671515</v>
      </c>
      <c r="Q197" s="180">
        <f t="shared" si="35"/>
        <v>0.09874798515257288</v>
      </c>
    </row>
    <row r="198" spans="1:17" ht="15">
      <c r="A198" s="173" t="s">
        <v>238</v>
      </c>
      <c r="B198" s="174">
        <v>3230</v>
      </c>
      <c r="C198" s="175" t="s">
        <v>40</v>
      </c>
      <c r="D198" s="176" t="str">
        <f t="shared" si="27"/>
        <v>3,001-5,000</v>
      </c>
      <c r="E198" s="414">
        <v>74000</v>
      </c>
      <c r="F198" s="415">
        <v>27148.780000000002</v>
      </c>
      <c r="G198" s="417">
        <f t="shared" si="28"/>
        <v>101148.78</v>
      </c>
      <c r="H198" s="417">
        <v>18413</v>
      </c>
      <c r="I198" s="421">
        <v>8320</v>
      </c>
      <c r="J198" s="421">
        <v>7939.96</v>
      </c>
      <c r="K198" s="177">
        <f t="shared" si="29"/>
        <v>108672.96</v>
      </c>
      <c r="L198" s="177">
        <f t="shared" si="30"/>
        <v>135821.74</v>
      </c>
      <c r="M198" s="178">
        <f t="shared" si="31"/>
        <v>31.315411764705882</v>
      </c>
      <c r="N198" s="179">
        <f t="shared" si="32"/>
        <v>0.7447171564728887</v>
      </c>
      <c r="O198" s="179">
        <f t="shared" si="33"/>
        <v>0.13556739885676625</v>
      </c>
      <c r="P198" s="179">
        <f t="shared" si="34"/>
        <v>0.06125676198817657</v>
      </c>
      <c r="Q198" s="180">
        <f t="shared" si="35"/>
        <v>0.058458682682168556</v>
      </c>
    </row>
    <row r="199" spans="1:17" ht="15">
      <c r="A199" s="173" t="s">
        <v>239</v>
      </c>
      <c r="B199" s="174">
        <v>352</v>
      </c>
      <c r="C199" s="175" t="s">
        <v>61</v>
      </c>
      <c r="D199" s="176" t="str">
        <f t="shared" si="27"/>
        <v>0-600</v>
      </c>
      <c r="E199" s="414">
        <v>3000</v>
      </c>
      <c r="F199" s="415">
        <v>0</v>
      </c>
      <c r="G199" s="417">
        <f t="shared" si="28"/>
        <v>3000</v>
      </c>
      <c r="H199" s="417">
        <v>6540</v>
      </c>
      <c r="I199" s="421">
        <v>14016.71</v>
      </c>
      <c r="J199" s="421">
        <v>12.37</v>
      </c>
      <c r="K199" s="177">
        <f t="shared" si="29"/>
        <v>23569.079999999998</v>
      </c>
      <c r="L199" s="177">
        <f t="shared" si="30"/>
        <v>23569.079999999998</v>
      </c>
      <c r="M199" s="178">
        <f t="shared" si="31"/>
        <v>8.522727272727273</v>
      </c>
      <c r="N199" s="179">
        <f t="shared" si="32"/>
        <v>0.12728540952807663</v>
      </c>
      <c r="O199" s="179">
        <f t="shared" si="33"/>
        <v>0.27748219277120706</v>
      </c>
      <c r="P199" s="179">
        <f t="shared" si="34"/>
        <v>0.5947075575287623</v>
      </c>
      <c r="Q199" s="180">
        <f t="shared" si="35"/>
        <v>0.0005248401719541026</v>
      </c>
    </row>
    <row r="200" spans="1:17" ht="15">
      <c r="A200" s="173" t="s">
        <v>240</v>
      </c>
      <c r="B200" s="174">
        <v>2182</v>
      </c>
      <c r="C200" s="175" t="s">
        <v>55</v>
      </c>
      <c r="D200" s="176" t="str">
        <f t="shared" si="27"/>
        <v>1,201-3,000</v>
      </c>
      <c r="E200" s="414">
        <v>106840</v>
      </c>
      <c r="F200" s="415">
        <v>15300.23</v>
      </c>
      <c r="G200" s="417">
        <f t="shared" si="28"/>
        <v>122140.23</v>
      </c>
      <c r="H200" s="417">
        <v>16350</v>
      </c>
      <c r="I200" s="421">
        <v>17197.67</v>
      </c>
      <c r="J200" s="421">
        <v>10788.78</v>
      </c>
      <c r="K200" s="177">
        <f t="shared" si="29"/>
        <v>151176.44999999998</v>
      </c>
      <c r="L200" s="177">
        <f t="shared" si="30"/>
        <v>166476.67999999996</v>
      </c>
      <c r="M200" s="178">
        <f t="shared" si="31"/>
        <v>55.97627406049496</v>
      </c>
      <c r="N200" s="179">
        <f t="shared" si="32"/>
        <v>0.7336777138996285</v>
      </c>
      <c r="O200" s="179">
        <f t="shared" si="33"/>
        <v>0.0982119537703419</v>
      </c>
      <c r="P200" s="179">
        <f t="shared" si="34"/>
        <v>0.10330377804266641</v>
      </c>
      <c r="Q200" s="180">
        <f t="shared" si="35"/>
        <v>0.06480655428736327</v>
      </c>
    </row>
    <row r="201" spans="1:17" ht="15">
      <c r="A201" s="173" t="s">
        <v>241</v>
      </c>
      <c r="B201" s="174">
        <v>1072</v>
      </c>
      <c r="C201" s="175" t="s">
        <v>40</v>
      </c>
      <c r="D201" s="176" t="str">
        <f t="shared" si="27"/>
        <v>601-1,200</v>
      </c>
      <c r="E201" s="414">
        <v>6500</v>
      </c>
      <c r="F201" s="415">
        <v>0</v>
      </c>
      <c r="G201" s="417">
        <f t="shared" si="28"/>
        <v>6500</v>
      </c>
      <c r="H201" s="417">
        <v>8350</v>
      </c>
      <c r="I201" s="421">
        <v>16444.93</v>
      </c>
      <c r="J201" s="421">
        <v>1355.49</v>
      </c>
      <c r="K201" s="177">
        <f t="shared" si="29"/>
        <v>32650.420000000002</v>
      </c>
      <c r="L201" s="177">
        <f t="shared" si="30"/>
        <v>32650.420000000002</v>
      </c>
      <c r="M201" s="178">
        <f t="shared" si="31"/>
        <v>6.063432835820896</v>
      </c>
      <c r="N201" s="179">
        <f t="shared" si="32"/>
        <v>0.19907860297049776</v>
      </c>
      <c r="O201" s="179">
        <f t="shared" si="33"/>
        <v>0.2557394361236394</v>
      </c>
      <c r="P201" s="179">
        <f t="shared" si="34"/>
        <v>0.5036667215919427</v>
      </c>
      <c r="Q201" s="180">
        <f t="shared" si="35"/>
        <v>0.041515239313920003</v>
      </c>
    </row>
    <row r="202" spans="1:17" ht="15">
      <c r="A202" s="173" t="s">
        <v>242</v>
      </c>
      <c r="B202" s="174">
        <v>1431</v>
      </c>
      <c r="C202" s="175" t="s">
        <v>55</v>
      </c>
      <c r="D202" s="176" t="str">
        <f t="shared" si="27"/>
        <v>1,201-3,000</v>
      </c>
      <c r="E202" s="414">
        <v>17248</v>
      </c>
      <c r="F202" s="415">
        <v>4221.95</v>
      </c>
      <c r="G202" s="417">
        <f t="shared" si="28"/>
        <v>21469.95</v>
      </c>
      <c r="H202" s="417">
        <v>16350</v>
      </c>
      <c r="I202" s="421">
        <v>27127.449999999997</v>
      </c>
      <c r="J202" s="421">
        <v>10261.11</v>
      </c>
      <c r="K202" s="177">
        <f t="shared" si="29"/>
        <v>70986.56</v>
      </c>
      <c r="L202" s="177">
        <f t="shared" si="30"/>
        <v>75208.51</v>
      </c>
      <c r="M202" s="178">
        <f t="shared" si="31"/>
        <v>15.003459119496856</v>
      </c>
      <c r="N202" s="179">
        <f t="shared" si="32"/>
        <v>0.2854723488073358</v>
      </c>
      <c r="O202" s="179">
        <f t="shared" si="33"/>
        <v>0.21739561121474155</v>
      </c>
      <c r="P202" s="179">
        <f t="shared" si="34"/>
        <v>0.3606965488346997</v>
      </c>
      <c r="Q202" s="180">
        <f t="shared" si="35"/>
        <v>0.13643549114322304</v>
      </c>
    </row>
    <row r="203" spans="1:17" ht="15">
      <c r="A203" s="173" t="s">
        <v>243</v>
      </c>
      <c r="B203" s="174">
        <v>1761</v>
      </c>
      <c r="C203" s="175" t="s">
        <v>65</v>
      </c>
      <c r="D203" s="176" t="str">
        <f t="shared" si="27"/>
        <v>1,201-3,000</v>
      </c>
      <c r="E203" s="414">
        <v>80870</v>
      </c>
      <c r="F203" s="415">
        <v>0</v>
      </c>
      <c r="G203" s="417">
        <f t="shared" si="28"/>
        <v>80870</v>
      </c>
      <c r="H203" s="417">
        <v>16350</v>
      </c>
      <c r="I203" s="421">
        <v>99514</v>
      </c>
      <c r="J203" s="421">
        <v>23376</v>
      </c>
      <c r="K203" s="177">
        <f t="shared" si="29"/>
        <v>220110</v>
      </c>
      <c r="L203" s="177">
        <f t="shared" si="30"/>
        <v>220110</v>
      </c>
      <c r="M203" s="178">
        <f t="shared" si="31"/>
        <v>45.922771152754116</v>
      </c>
      <c r="N203" s="179">
        <f t="shared" si="32"/>
        <v>0.367407205488165</v>
      </c>
      <c r="O203" s="179">
        <f t="shared" si="33"/>
        <v>0.07428104129753305</v>
      </c>
      <c r="P203" s="179">
        <f t="shared" si="34"/>
        <v>0.4521103084821226</v>
      </c>
      <c r="Q203" s="180">
        <f t="shared" si="35"/>
        <v>0.10620144473217936</v>
      </c>
    </row>
    <row r="204" spans="1:17" ht="15">
      <c r="A204" s="173" t="s">
        <v>244</v>
      </c>
      <c r="B204" s="174">
        <v>1288</v>
      </c>
      <c r="C204" s="175" t="s">
        <v>53</v>
      </c>
      <c r="D204" s="176" t="str">
        <f t="shared" si="27"/>
        <v>1,201-3,000</v>
      </c>
      <c r="E204" s="414">
        <v>6500</v>
      </c>
      <c r="F204" s="415">
        <v>0</v>
      </c>
      <c r="G204" s="417">
        <f t="shared" si="28"/>
        <v>6500</v>
      </c>
      <c r="H204" s="417">
        <v>8350</v>
      </c>
      <c r="I204" s="421">
        <v>11981.19</v>
      </c>
      <c r="J204" s="421">
        <v>10366.090000000002</v>
      </c>
      <c r="K204" s="177">
        <f t="shared" si="29"/>
        <v>37197.280000000006</v>
      </c>
      <c r="L204" s="177">
        <f t="shared" si="30"/>
        <v>37197.280000000006</v>
      </c>
      <c r="M204" s="178">
        <f t="shared" si="31"/>
        <v>5.046583850931677</v>
      </c>
      <c r="N204" s="179">
        <f t="shared" si="32"/>
        <v>0.17474395977340276</v>
      </c>
      <c r="O204" s="179">
        <f t="shared" si="33"/>
        <v>0.2244787790935251</v>
      </c>
      <c r="P204" s="179">
        <f t="shared" si="34"/>
        <v>0.3220985512919224</v>
      </c>
      <c r="Q204" s="180">
        <f t="shared" si="35"/>
        <v>0.2786787098411497</v>
      </c>
    </row>
    <row r="205" spans="1:17" ht="15">
      <c r="A205" s="173" t="s">
        <v>245</v>
      </c>
      <c r="B205" s="174">
        <v>5758</v>
      </c>
      <c r="C205" s="175" t="s">
        <v>55</v>
      </c>
      <c r="D205" s="176" t="str">
        <f t="shared" si="27"/>
        <v>5,001-10,000</v>
      </c>
      <c r="E205" s="414">
        <v>366861.85</v>
      </c>
      <c r="F205" s="415">
        <v>0</v>
      </c>
      <c r="G205" s="417">
        <f t="shared" si="28"/>
        <v>366861.85</v>
      </c>
      <c r="H205" s="417">
        <v>31795</v>
      </c>
      <c r="I205" s="421">
        <v>25757.4</v>
      </c>
      <c r="J205" s="421">
        <v>24634.34</v>
      </c>
      <c r="K205" s="177">
        <f t="shared" si="29"/>
        <v>449048.59</v>
      </c>
      <c r="L205" s="177">
        <f t="shared" si="30"/>
        <v>449048.59</v>
      </c>
      <c r="M205" s="178">
        <f t="shared" si="31"/>
        <v>63.71341611670719</v>
      </c>
      <c r="N205" s="179">
        <f t="shared" si="32"/>
        <v>0.8169758421911534</v>
      </c>
      <c r="O205" s="179">
        <f t="shared" si="33"/>
        <v>0.07080525517294242</v>
      </c>
      <c r="P205" s="179">
        <f t="shared" si="34"/>
        <v>0.05735993960030027</v>
      </c>
      <c r="Q205" s="180">
        <f t="shared" si="35"/>
        <v>0.05485896303560378</v>
      </c>
    </row>
    <row r="206" spans="1:17" ht="15">
      <c r="A206" s="173" t="s">
        <v>246</v>
      </c>
      <c r="B206" s="174">
        <v>4545</v>
      </c>
      <c r="C206" s="175" t="s">
        <v>55</v>
      </c>
      <c r="D206" s="176" t="str">
        <f t="shared" si="27"/>
        <v>3,001-5,000</v>
      </c>
      <c r="E206" s="414">
        <v>0</v>
      </c>
      <c r="F206" s="415">
        <v>177822</v>
      </c>
      <c r="G206" s="417">
        <f t="shared" si="28"/>
        <v>177822</v>
      </c>
      <c r="H206" s="417">
        <v>24372</v>
      </c>
      <c r="I206" s="421">
        <v>18722</v>
      </c>
      <c r="J206" s="421">
        <v>249493</v>
      </c>
      <c r="K206" s="177">
        <f t="shared" si="29"/>
        <v>292587</v>
      </c>
      <c r="L206" s="177">
        <f t="shared" si="30"/>
        <v>470409</v>
      </c>
      <c r="M206" s="178">
        <f t="shared" si="31"/>
        <v>39.124752475247526</v>
      </c>
      <c r="N206" s="179">
        <f t="shared" si="32"/>
        <v>0.37801572673992206</v>
      </c>
      <c r="O206" s="179">
        <f t="shared" si="33"/>
        <v>0.05181023322257865</v>
      </c>
      <c r="P206" s="179">
        <f t="shared" si="34"/>
        <v>0.03979940859975043</v>
      </c>
      <c r="Q206" s="180">
        <f t="shared" si="35"/>
        <v>0.5303746314377489</v>
      </c>
    </row>
    <row r="207" spans="1:17" ht="15">
      <c r="A207" s="173" t="s">
        <v>247</v>
      </c>
      <c r="B207" s="174">
        <v>249</v>
      </c>
      <c r="C207" s="175"/>
      <c r="D207" s="176" t="str">
        <f t="shared" si="27"/>
        <v>0-600</v>
      </c>
      <c r="E207" s="414">
        <v>1000</v>
      </c>
      <c r="F207" s="415">
        <v>0</v>
      </c>
      <c r="G207" s="417">
        <f t="shared" si="28"/>
        <v>1000</v>
      </c>
      <c r="H207" s="417">
        <v>6540</v>
      </c>
      <c r="I207" s="421">
        <v>3500</v>
      </c>
      <c r="J207" s="421">
        <v>589.37</v>
      </c>
      <c r="K207" s="177">
        <f t="shared" si="29"/>
        <v>11629.37</v>
      </c>
      <c r="L207" s="177">
        <f t="shared" si="30"/>
        <v>11629.37</v>
      </c>
      <c r="M207" s="178">
        <f t="shared" si="31"/>
        <v>4.016064257028113</v>
      </c>
      <c r="N207" s="179">
        <f t="shared" si="32"/>
        <v>0.08598918084126654</v>
      </c>
      <c r="O207" s="179">
        <f t="shared" si="33"/>
        <v>0.5623692427018833</v>
      </c>
      <c r="P207" s="179">
        <f t="shared" si="34"/>
        <v>0.3009621329444329</v>
      </c>
      <c r="Q207" s="180">
        <f t="shared" si="35"/>
        <v>0.050679443512417266</v>
      </c>
    </row>
    <row r="208" spans="1:17" ht="15">
      <c r="A208" s="173" t="s">
        <v>248</v>
      </c>
      <c r="B208" s="174">
        <v>1041</v>
      </c>
      <c r="C208" s="175" t="s">
        <v>55</v>
      </c>
      <c r="D208" s="176" t="str">
        <f t="shared" si="27"/>
        <v>601-1,200</v>
      </c>
      <c r="E208" s="414">
        <v>16987.44</v>
      </c>
      <c r="F208" s="415">
        <v>0</v>
      </c>
      <c r="G208" s="417">
        <f t="shared" si="28"/>
        <v>16987.44</v>
      </c>
      <c r="H208" s="417">
        <v>8350</v>
      </c>
      <c r="I208" s="421">
        <v>25237.76</v>
      </c>
      <c r="J208" s="421">
        <v>7121.929999999999</v>
      </c>
      <c r="K208" s="177">
        <f t="shared" si="29"/>
        <v>57697.13</v>
      </c>
      <c r="L208" s="177">
        <f t="shared" si="30"/>
        <v>57697.13</v>
      </c>
      <c r="M208" s="178">
        <f t="shared" si="31"/>
        <v>16.318386167146972</v>
      </c>
      <c r="N208" s="179">
        <f t="shared" si="32"/>
        <v>0.2944243500499938</v>
      </c>
      <c r="O208" s="179">
        <f t="shared" si="33"/>
        <v>0.14472123656757277</v>
      </c>
      <c r="P208" s="179">
        <f t="shared" si="34"/>
        <v>0.4374179443587575</v>
      </c>
      <c r="Q208" s="180">
        <f t="shared" si="35"/>
        <v>0.12343646902367587</v>
      </c>
    </row>
    <row r="209" spans="1:17" ht="15">
      <c r="A209" s="173" t="s">
        <v>249</v>
      </c>
      <c r="B209" s="174">
        <v>290</v>
      </c>
      <c r="C209" s="175" t="s">
        <v>55</v>
      </c>
      <c r="D209" s="176" t="str">
        <f t="shared" si="27"/>
        <v>0-600</v>
      </c>
      <c r="E209" s="414">
        <v>552</v>
      </c>
      <c r="F209" s="415">
        <v>0</v>
      </c>
      <c r="G209" s="417">
        <f t="shared" si="28"/>
        <v>552</v>
      </c>
      <c r="H209" s="417">
        <v>6540</v>
      </c>
      <c r="I209" s="421">
        <v>16225.84</v>
      </c>
      <c r="J209" s="421">
        <v>1289.48</v>
      </c>
      <c r="K209" s="177">
        <f t="shared" si="29"/>
        <v>24607.32</v>
      </c>
      <c r="L209" s="177">
        <f t="shared" si="30"/>
        <v>24607.32</v>
      </c>
      <c r="M209" s="178">
        <f t="shared" si="31"/>
        <v>1.903448275862069</v>
      </c>
      <c r="N209" s="179">
        <f t="shared" si="32"/>
        <v>0.022432349398471673</v>
      </c>
      <c r="O209" s="179">
        <f t="shared" si="33"/>
        <v>0.2657745743949361</v>
      </c>
      <c r="P209" s="179">
        <f t="shared" si="34"/>
        <v>0.6593907829052493</v>
      </c>
      <c r="Q209" s="180">
        <f t="shared" si="35"/>
        <v>0.052402293301342856</v>
      </c>
    </row>
    <row r="210" spans="1:17" ht="15">
      <c r="A210" s="173" t="s">
        <v>250</v>
      </c>
      <c r="B210" s="174">
        <v>1836</v>
      </c>
      <c r="C210" s="175" t="s">
        <v>53</v>
      </c>
      <c r="D210" s="176" t="str">
        <f t="shared" si="27"/>
        <v>1,201-3,000</v>
      </c>
      <c r="E210" s="414">
        <v>73000</v>
      </c>
      <c r="F210" s="415">
        <v>0</v>
      </c>
      <c r="G210" s="417">
        <f t="shared" si="28"/>
        <v>73000</v>
      </c>
      <c r="H210" s="417">
        <v>16350</v>
      </c>
      <c r="I210" s="421">
        <v>5800</v>
      </c>
      <c r="J210" s="421">
        <v>7054.569999999999</v>
      </c>
      <c r="K210" s="177">
        <f t="shared" si="29"/>
        <v>102204.56999999999</v>
      </c>
      <c r="L210" s="177">
        <f t="shared" si="30"/>
        <v>102204.56999999999</v>
      </c>
      <c r="M210" s="178">
        <f t="shared" si="31"/>
        <v>39.760348583878</v>
      </c>
      <c r="N210" s="179">
        <f t="shared" si="32"/>
        <v>0.7142537755405655</v>
      </c>
      <c r="O210" s="179">
        <f t="shared" si="33"/>
        <v>0.1599732771244965</v>
      </c>
      <c r="P210" s="179">
        <f t="shared" si="34"/>
        <v>0.056748930111442185</v>
      </c>
      <c r="Q210" s="180">
        <f t="shared" si="35"/>
        <v>0.06902401722349596</v>
      </c>
    </row>
    <row r="211" spans="1:17" ht="15">
      <c r="A211" s="173" t="s">
        <v>251</v>
      </c>
      <c r="B211" s="174">
        <v>3893</v>
      </c>
      <c r="C211" s="175" t="s">
        <v>53</v>
      </c>
      <c r="D211" s="176" t="str">
        <f t="shared" si="27"/>
        <v>3,001-5,000</v>
      </c>
      <c r="E211" s="414">
        <v>25700</v>
      </c>
      <c r="F211" s="415">
        <v>0</v>
      </c>
      <c r="G211" s="417">
        <f t="shared" si="28"/>
        <v>25700</v>
      </c>
      <c r="H211" s="417">
        <v>20874</v>
      </c>
      <c r="I211" s="421">
        <v>0</v>
      </c>
      <c r="J211" s="421">
        <v>20.81</v>
      </c>
      <c r="K211" s="177">
        <f t="shared" si="29"/>
        <v>46594.81</v>
      </c>
      <c r="L211" s="177">
        <f t="shared" si="30"/>
        <v>46594.81</v>
      </c>
      <c r="M211" s="178">
        <f t="shared" si="31"/>
        <v>6.6015926021063445</v>
      </c>
      <c r="N211" s="179">
        <f t="shared" si="32"/>
        <v>0.5515635754282505</v>
      </c>
      <c r="O211" s="179">
        <f t="shared" si="33"/>
        <v>0.4479898083069767</v>
      </c>
      <c r="P211" s="179">
        <f t="shared" si="34"/>
        <v>0</v>
      </c>
      <c r="Q211" s="180">
        <f t="shared" si="35"/>
        <v>0.0004466162647728363</v>
      </c>
    </row>
    <row r="212" spans="1:17" ht="15">
      <c r="A212" s="173" t="s">
        <v>252</v>
      </c>
      <c r="B212" s="174">
        <v>661</v>
      </c>
      <c r="C212" s="175" t="s">
        <v>46</v>
      </c>
      <c r="D212" s="176" t="str">
        <f t="shared" si="27"/>
        <v>601-1,200</v>
      </c>
      <c r="E212" s="415">
        <v>5958</v>
      </c>
      <c r="F212" s="415">
        <v>6398</v>
      </c>
      <c r="G212" s="417">
        <f t="shared" si="28"/>
        <v>12356</v>
      </c>
      <c r="H212" s="417">
        <v>8350</v>
      </c>
      <c r="I212" s="421">
        <v>33765.01</v>
      </c>
      <c r="J212" s="421">
        <v>6150.410000000001</v>
      </c>
      <c r="K212" s="177">
        <f t="shared" si="29"/>
        <v>54223.420000000006</v>
      </c>
      <c r="L212" s="177">
        <f t="shared" si="30"/>
        <v>60621.420000000006</v>
      </c>
      <c r="M212" s="178">
        <f t="shared" si="31"/>
        <v>18.692889561270803</v>
      </c>
      <c r="N212" s="179">
        <f t="shared" si="32"/>
        <v>0.20382234530302984</v>
      </c>
      <c r="O212" s="179">
        <f t="shared" si="33"/>
        <v>0.13774009252835054</v>
      </c>
      <c r="P212" s="179">
        <f t="shared" si="34"/>
        <v>0.5569815091761294</v>
      </c>
      <c r="Q212" s="180">
        <f t="shared" si="35"/>
        <v>0.10145605299249012</v>
      </c>
    </row>
    <row r="213" spans="1:17" ht="15">
      <c r="A213" s="173" t="s">
        <v>253</v>
      </c>
      <c r="B213" s="174">
        <v>5925</v>
      </c>
      <c r="C213" s="175" t="s">
        <v>55</v>
      </c>
      <c r="D213" s="176" t="str">
        <f t="shared" si="27"/>
        <v>5,001-10,000</v>
      </c>
      <c r="E213" s="414">
        <v>127080</v>
      </c>
      <c r="F213" s="415">
        <v>65840.41</v>
      </c>
      <c r="G213" s="417">
        <f t="shared" si="28"/>
        <v>192920.41</v>
      </c>
      <c r="H213" s="417">
        <v>31474</v>
      </c>
      <c r="I213" s="421">
        <v>35827.94</v>
      </c>
      <c r="J213" s="421">
        <v>29594.99</v>
      </c>
      <c r="K213" s="177">
        <f t="shared" si="29"/>
        <v>223976.93</v>
      </c>
      <c r="L213" s="177">
        <f t="shared" si="30"/>
        <v>289817.34</v>
      </c>
      <c r="M213" s="178">
        <f t="shared" si="31"/>
        <v>32.560406751054856</v>
      </c>
      <c r="N213" s="179">
        <f t="shared" si="32"/>
        <v>0.6656620683910769</v>
      </c>
      <c r="O213" s="179">
        <f t="shared" si="33"/>
        <v>0.10859943714892972</v>
      </c>
      <c r="P213" s="179">
        <f t="shared" si="34"/>
        <v>0.12362248580433455</v>
      </c>
      <c r="Q213" s="180">
        <f t="shared" si="35"/>
        <v>0.10211600865565876</v>
      </c>
    </row>
    <row r="214" spans="1:17" ht="15">
      <c r="A214" s="173" t="s">
        <v>254</v>
      </c>
      <c r="B214" s="174">
        <v>789</v>
      </c>
      <c r="C214" s="175" t="s">
        <v>46</v>
      </c>
      <c r="D214" s="176" t="str">
        <f t="shared" si="27"/>
        <v>601-1,200</v>
      </c>
      <c r="E214" s="414">
        <v>15000</v>
      </c>
      <c r="F214" s="415">
        <v>0</v>
      </c>
      <c r="G214" s="417">
        <f t="shared" si="28"/>
        <v>15000</v>
      </c>
      <c r="H214" s="417">
        <v>8350</v>
      </c>
      <c r="I214" s="421">
        <v>15251.630000000001</v>
      </c>
      <c r="J214" s="421">
        <v>1414.91</v>
      </c>
      <c r="K214" s="177">
        <f t="shared" si="29"/>
        <v>40016.54000000001</v>
      </c>
      <c r="L214" s="177">
        <f t="shared" si="30"/>
        <v>40016.54000000001</v>
      </c>
      <c r="M214" s="178">
        <f t="shared" si="31"/>
        <v>19.011406844106464</v>
      </c>
      <c r="N214" s="179">
        <f t="shared" si="32"/>
        <v>0.3748450015918417</v>
      </c>
      <c r="O214" s="179">
        <f t="shared" si="33"/>
        <v>0.20866371755279187</v>
      </c>
      <c r="P214" s="179">
        <f t="shared" si="34"/>
        <v>0.3811331514418787</v>
      </c>
      <c r="Q214" s="180">
        <f t="shared" si="35"/>
        <v>0.03535812941348752</v>
      </c>
    </row>
    <row r="215" spans="1:17" ht="15">
      <c r="A215" s="173" t="s">
        <v>255</v>
      </c>
      <c r="B215" s="174">
        <v>392</v>
      </c>
      <c r="C215" s="175" t="s">
        <v>53</v>
      </c>
      <c r="D215" s="176" t="str">
        <f t="shared" si="27"/>
        <v>0-600</v>
      </c>
      <c r="E215" s="414">
        <v>1500</v>
      </c>
      <c r="F215" s="415">
        <v>0</v>
      </c>
      <c r="G215" s="417">
        <f t="shared" si="28"/>
        <v>1500</v>
      </c>
      <c r="H215" s="417">
        <v>6540</v>
      </c>
      <c r="I215" s="421">
        <v>5387</v>
      </c>
      <c r="J215" s="421">
        <v>3948</v>
      </c>
      <c r="K215" s="177">
        <f t="shared" si="29"/>
        <v>17375</v>
      </c>
      <c r="L215" s="177">
        <f t="shared" si="30"/>
        <v>17375</v>
      </c>
      <c r="M215" s="178">
        <f t="shared" si="31"/>
        <v>3.826530612244898</v>
      </c>
      <c r="N215" s="179">
        <f t="shared" si="32"/>
        <v>0.08633093525179857</v>
      </c>
      <c r="O215" s="179">
        <f t="shared" si="33"/>
        <v>0.37640287769784175</v>
      </c>
      <c r="P215" s="179">
        <f t="shared" si="34"/>
        <v>0.3100431654676259</v>
      </c>
      <c r="Q215" s="180">
        <f t="shared" si="35"/>
        <v>0.2272230215827338</v>
      </c>
    </row>
    <row r="216" spans="1:17" ht="15">
      <c r="A216" s="173" t="s">
        <v>256</v>
      </c>
      <c r="B216" s="174">
        <v>255</v>
      </c>
      <c r="C216" s="175" t="s">
        <v>55</v>
      </c>
      <c r="D216" s="176" t="str">
        <f t="shared" si="27"/>
        <v>0-600</v>
      </c>
      <c r="E216" s="414">
        <v>1000</v>
      </c>
      <c r="F216" s="415">
        <v>0</v>
      </c>
      <c r="G216" s="417">
        <f t="shared" si="28"/>
        <v>1000</v>
      </c>
      <c r="H216" s="417">
        <v>6540</v>
      </c>
      <c r="I216" s="421">
        <v>4240.96</v>
      </c>
      <c r="J216" s="421">
        <v>1415.85</v>
      </c>
      <c r="K216" s="177">
        <f t="shared" si="29"/>
        <v>13196.81</v>
      </c>
      <c r="L216" s="177">
        <f t="shared" si="30"/>
        <v>13196.81</v>
      </c>
      <c r="M216" s="178">
        <f t="shared" si="31"/>
        <v>3.9215686274509802</v>
      </c>
      <c r="N216" s="179">
        <f t="shared" si="32"/>
        <v>0.0757758882639062</v>
      </c>
      <c r="O216" s="179">
        <f t="shared" si="33"/>
        <v>0.4955743092459466</v>
      </c>
      <c r="P216" s="179">
        <f t="shared" si="34"/>
        <v>0.32136251109169567</v>
      </c>
      <c r="Q216" s="180">
        <f t="shared" si="35"/>
        <v>0.1072872913984516</v>
      </c>
    </row>
    <row r="217" spans="1:17" ht="15">
      <c r="A217" s="173" t="s">
        <v>257</v>
      </c>
      <c r="B217" s="174">
        <v>1410</v>
      </c>
      <c r="C217" s="175" t="s">
        <v>65</v>
      </c>
      <c r="D217" s="176" t="str">
        <f t="shared" si="27"/>
        <v>1,201-3,000</v>
      </c>
      <c r="E217" s="414">
        <v>3804</v>
      </c>
      <c r="F217" s="415">
        <v>0</v>
      </c>
      <c r="G217" s="417">
        <f t="shared" si="28"/>
        <v>3804</v>
      </c>
      <c r="H217" s="417">
        <v>16350</v>
      </c>
      <c r="I217" s="421">
        <v>27159</v>
      </c>
      <c r="J217" s="421">
        <v>75.03999999999999</v>
      </c>
      <c r="K217" s="177">
        <f t="shared" si="29"/>
        <v>47388.04</v>
      </c>
      <c r="L217" s="177">
        <f t="shared" si="30"/>
        <v>47388.04</v>
      </c>
      <c r="M217" s="178">
        <f t="shared" si="31"/>
        <v>2.697872340425532</v>
      </c>
      <c r="N217" s="179">
        <f t="shared" si="32"/>
        <v>0.08027341920028766</v>
      </c>
      <c r="O217" s="179">
        <f t="shared" si="33"/>
        <v>0.3450237654901954</v>
      </c>
      <c r="P217" s="179">
        <f t="shared" si="34"/>
        <v>0.5731192933913283</v>
      </c>
      <c r="Q217" s="180">
        <f t="shared" si="35"/>
        <v>0.0015835219181886398</v>
      </c>
    </row>
    <row r="218" spans="1:17" ht="15">
      <c r="A218" s="173" t="s">
        <v>476</v>
      </c>
      <c r="B218" s="174">
        <v>12467</v>
      </c>
      <c r="C218" s="175" t="s">
        <v>46</v>
      </c>
      <c r="D218" s="176" t="str">
        <f t="shared" si="27"/>
        <v>10,001-50,000</v>
      </c>
      <c r="E218" s="414">
        <v>119000</v>
      </c>
      <c r="F218" s="415">
        <v>12442</v>
      </c>
      <c r="G218" s="417">
        <f t="shared" si="28"/>
        <v>131442</v>
      </c>
      <c r="H218" s="417">
        <v>64713</v>
      </c>
      <c r="I218" s="421">
        <v>148319</v>
      </c>
      <c r="J218" s="421">
        <v>36343</v>
      </c>
      <c r="K218" s="177">
        <f t="shared" si="29"/>
        <v>368375</v>
      </c>
      <c r="L218" s="177">
        <f t="shared" si="30"/>
        <v>380817</v>
      </c>
      <c r="M218" s="178">
        <f t="shared" si="31"/>
        <v>10.543194032245127</v>
      </c>
      <c r="N218" s="179">
        <f t="shared" si="32"/>
        <v>0.34515791049244127</v>
      </c>
      <c r="O218" s="179">
        <f t="shared" si="33"/>
        <v>0.16993201458968482</v>
      </c>
      <c r="P218" s="179">
        <f t="shared" si="34"/>
        <v>0.38947578495707913</v>
      </c>
      <c r="Q218" s="180">
        <f t="shared" si="35"/>
        <v>0.09543428996079482</v>
      </c>
    </row>
    <row r="219" spans="1:17" ht="15">
      <c r="A219" s="173" t="s">
        <v>258</v>
      </c>
      <c r="B219" s="174">
        <v>12525</v>
      </c>
      <c r="C219" s="175" t="s">
        <v>46</v>
      </c>
      <c r="D219" s="176" t="str">
        <f t="shared" si="27"/>
        <v>10,001-50,000</v>
      </c>
      <c r="E219" s="414">
        <v>533224</v>
      </c>
      <c r="F219" s="415">
        <v>0</v>
      </c>
      <c r="G219" s="417">
        <f t="shared" si="28"/>
        <v>533224</v>
      </c>
      <c r="H219" s="417">
        <v>66953</v>
      </c>
      <c r="I219" s="421">
        <v>120377</v>
      </c>
      <c r="J219" s="421">
        <v>36009</v>
      </c>
      <c r="K219" s="177">
        <f t="shared" si="29"/>
        <v>756563</v>
      </c>
      <c r="L219" s="177">
        <f t="shared" si="30"/>
        <v>756563</v>
      </c>
      <c r="M219" s="178">
        <f t="shared" si="31"/>
        <v>42.57277445109781</v>
      </c>
      <c r="N219" s="179">
        <f t="shared" si="32"/>
        <v>0.7047978820005737</v>
      </c>
      <c r="O219" s="179">
        <f t="shared" si="33"/>
        <v>0.08849626534736697</v>
      </c>
      <c r="P219" s="179">
        <f t="shared" si="34"/>
        <v>0.15911034507370833</v>
      </c>
      <c r="Q219" s="180">
        <f t="shared" si="35"/>
        <v>0.04759550757835104</v>
      </c>
    </row>
    <row r="220" spans="1:17" ht="15">
      <c r="A220" s="173" t="s">
        <v>259</v>
      </c>
      <c r="B220" s="174">
        <v>10866</v>
      </c>
      <c r="C220" s="175" t="s">
        <v>46</v>
      </c>
      <c r="D220" s="176" t="str">
        <f t="shared" si="27"/>
        <v>10,001-50,000</v>
      </c>
      <c r="E220" s="414">
        <v>56889</v>
      </c>
      <c r="F220" s="415">
        <v>0</v>
      </c>
      <c r="G220" s="417">
        <f t="shared" si="28"/>
        <v>56889</v>
      </c>
      <c r="H220" s="417">
        <v>57416</v>
      </c>
      <c r="I220" s="421">
        <v>0</v>
      </c>
      <c r="J220" s="421">
        <v>0</v>
      </c>
      <c r="K220" s="177">
        <f t="shared" si="29"/>
        <v>114305</v>
      </c>
      <c r="L220" s="177">
        <f t="shared" si="30"/>
        <v>114305</v>
      </c>
      <c r="M220" s="178">
        <f t="shared" si="31"/>
        <v>5.235505245720597</v>
      </c>
      <c r="N220" s="179">
        <f t="shared" si="32"/>
        <v>0.49769476400857354</v>
      </c>
      <c r="O220" s="179">
        <f t="shared" si="33"/>
        <v>0.5023052359914264</v>
      </c>
      <c r="P220" s="179">
        <f t="shared" si="34"/>
        <v>0</v>
      </c>
      <c r="Q220" s="180">
        <f t="shared" si="35"/>
        <v>0</v>
      </c>
    </row>
    <row r="221" spans="1:17" ht="15">
      <c r="A221" s="173" t="s">
        <v>260</v>
      </c>
      <c r="B221" s="174">
        <v>9605</v>
      </c>
      <c r="C221" s="175" t="s">
        <v>46</v>
      </c>
      <c r="D221" s="176" t="str">
        <f t="shared" si="27"/>
        <v>5,001-10,000</v>
      </c>
      <c r="E221" s="414">
        <v>150895.31</v>
      </c>
      <c r="F221" s="415">
        <v>0</v>
      </c>
      <c r="G221" s="417">
        <f t="shared" si="28"/>
        <v>150895.31</v>
      </c>
      <c r="H221" s="417">
        <v>61934.72</v>
      </c>
      <c r="I221" s="421">
        <v>33123.36</v>
      </c>
      <c r="J221" s="421">
        <v>12500.21</v>
      </c>
      <c r="K221" s="177">
        <f t="shared" si="29"/>
        <v>258453.6</v>
      </c>
      <c r="L221" s="177">
        <f t="shared" si="30"/>
        <v>258453.6</v>
      </c>
      <c r="M221" s="178">
        <f t="shared" si="31"/>
        <v>15.710079125455492</v>
      </c>
      <c r="N221" s="179">
        <f t="shared" si="32"/>
        <v>0.5838390720810234</v>
      </c>
      <c r="O221" s="179">
        <f t="shared" si="33"/>
        <v>0.23963574119300332</v>
      </c>
      <c r="P221" s="179">
        <f t="shared" si="34"/>
        <v>0.12815979347937115</v>
      </c>
      <c r="Q221" s="180">
        <f t="shared" si="35"/>
        <v>0.04836539324660209</v>
      </c>
    </row>
    <row r="222" spans="1:17" ht="15">
      <c r="A222" s="173" t="s">
        <v>261</v>
      </c>
      <c r="B222" s="174">
        <v>275</v>
      </c>
      <c r="C222" s="175"/>
      <c r="D222" s="176" t="str">
        <f t="shared" si="27"/>
        <v>0-600</v>
      </c>
      <c r="E222" s="414">
        <v>819</v>
      </c>
      <c r="F222" s="415">
        <v>0</v>
      </c>
      <c r="G222" s="417">
        <f t="shared" si="28"/>
        <v>819</v>
      </c>
      <c r="H222" s="417">
        <v>6540</v>
      </c>
      <c r="I222" s="421">
        <v>2249</v>
      </c>
      <c r="J222" s="421">
        <v>162</v>
      </c>
      <c r="K222" s="177">
        <f t="shared" si="29"/>
        <v>9770</v>
      </c>
      <c r="L222" s="177">
        <f t="shared" si="30"/>
        <v>9770</v>
      </c>
      <c r="M222" s="178">
        <f t="shared" si="31"/>
        <v>2.978181818181818</v>
      </c>
      <c r="N222" s="179">
        <f t="shared" si="32"/>
        <v>0.08382804503582394</v>
      </c>
      <c r="O222" s="179">
        <f t="shared" si="33"/>
        <v>0.6693961105424769</v>
      </c>
      <c r="P222" s="179">
        <f t="shared" si="34"/>
        <v>0.2301944728761515</v>
      </c>
      <c r="Q222" s="180">
        <f t="shared" si="35"/>
        <v>0.016581371545547594</v>
      </c>
    </row>
    <row r="223" spans="1:17" ht="15" customHeight="1">
      <c r="A223" s="173" t="s">
        <v>262</v>
      </c>
      <c r="B223" s="174">
        <v>116407</v>
      </c>
      <c r="C223" s="175"/>
      <c r="D223" s="176" t="str">
        <f t="shared" si="27"/>
        <v>100,000+</v>
      </c>
      <c r="E223" s="414">
        <v>3328154</v>
      </c>
      <c r="F223" s="415">
        <v>0</v>
      </c>
      <c r="G223" s="417">
        <f t="shared" si="28"/>
        <v>3328154</v>
      </c>
      <c r="H223" s="417">
        <v>499285</v>
      </c>
      <c r="I223" s="421">
        <v>2940</v>
      </c>
      <c r="J223" s="421">
        <v>341231</v>
      </c>
      <c r="K223" s="177">
        <f t="shared" si="29"/>
        <v>4171610</v>
      </c>
      <c r="L223" s="177">
        <f t="shared" si="30"/>
        <v>4171610</v>
      </c>
      <c r="M223" s="178">
        <f t="shared" si="31"/>
        <v>28.590668946025584</v>
      </c>
      <c r="N223" s="179">
        <f t="shared" si="32"/>
        <v>0.7978104376967167</v>
      </c>
      <c r="O223" s="179">
        <f t="shared" si="33"/>
        <v>0.1196864040502348</v>
      </c>
      <c r="P223" s="179">
        <f t="shared" si="34"/>
        <v>0.0007047638681468306</v>
      </c>
      <c r="Q223" s="180">
        <f t="shared" si="35"/>
        <v>0.08179839438490175</v>
      </c>
    </row>
    <row r="224" spans="1:17" ht="15">
      <c r="A224" s="173" t="s">
        <v>263</v>
      </c>
      <c r="B224" s="174">
        <v>4306</v>
      </c>
      <c r="C224" s="175" t="s">
        <v>46</v>
      </c>
      <c r="D224" s="176" t="str">
        <f t="shared" si="27"/>
        <v>3,001-5,000</v>
      </c>
      <c r="E224" s="414">
        <v>150000</v>
      </c>
      <c r="F224" s="415">
        <v>0</v>
      </c>
      <c r="G224" s="417">
        <f t="shared" si="28"/>
        <v>150000</v>
      </c>
      <c r="H224" s="417">
        <v>22661</v>
      </c>
      <c r="I224" s="421">
        <v>1432.19</v>
      </c>
      <c r="J224" s="421">
        <v>3935.75</v>
      </c>
      <c r="K224" s="177">
        <f t="shared" si="29"/>
        <v>178028.94</v>
      </c>
      <c r="L224" s="177">
        <f t="shared" si="30"/>
        <v>178028.94</v>
      </c>
      <c r="M224" s="178">
        <f t="shared" si="31"/>
        <v>34.835113794705066</v>
      </c>
      <c r="N224" s="179">
        <f t="shared" si="32"/>
        <v>0.8425596422693973</v>
      </c>
      <c r="O224" s="179">
        <f t="shared" si="33"/>
        <v>0.12728829368977876</v>
      </c>
      <c r="P224" s="179">
        <f t="shared" si="34"/>
        <v>0.008044703293745388</v>
      </c>
      <c r="Q224" s="180">
        <f t="shared" si="35"/>
        <v>0.022107360747078537</v>
      </c>
    </row>
    <row r="225" spans="1:17" ht="15">
      <c r="A225" s="173" t="s">
        <v>264</v>
      </c>
      <c r="B225" s="174">
        <v>10469</v>
      </c>
      <c r="C225" s="175" t="s">
        <v>46</v>
      </c>
      <c r="D225" s="176" t="str">
        <f t="shared" si="27"/>
        <v>10,001-50,000</v>
      </c>
      <c r="E225" s="414">
        <v>394307</v>
      </c>
      <c r="F225" s="415">
        <v>0</v>
      </c>
      <c r="G225" s="417">
        <f t="shared" si="28"/>
        <v>394307</v>
      </c>
      <c r="H225" s="417">
        <v>54745</v>
      </c>
      <c r="I225" s="421">
        <v>26700</v>
      </c>
      <c r="J225" s="421">
        <v>21089</v>
      </c>
      <c r="K225" s="177">
        <f t="shared" si="29"/>
        <v>496841</v>
      </c>
      <c r="L225" s="177">
        <f t="shared" si="30"/>
        <v>496841</v>
      </c>
      <c r="M225" s="178">
        <f t="shared" si="31"/>
        <v>37.66424682395644</v>
      </c>
      <c r="N225" s="179">
        <f t="shared" si="32"/>
        <v>0.7936281426049783</v>
      </c>
      <c r="O225" s="179">
        <f t="shared" si="33"/>
        <v>0.11018615613445751</v>
      </c>
      <c r="P225" s="179">
        <f t="shared" si="34"/>
        <v>0.05373952632733611</v>
      </c>
      <c r="Q225" s="180">
        <f t="shared" si="35"/>
        <v>0.04244617493322814</v>
      </c>
    </row>
    <row r="226" spans="1:17" ht="15">
      <c r="A226" s="182" t="s">
        <v>265</v>
      </c>
      <c r="B226" s="183">
        <v>178</v>
      </c>
      <c r="C226" s="184" t="s">
        <v>40</v>
      </c>
      <c r="D226" s="185" t="str">
        <f t="shared" si="27"/>
        <v>0-600</v>
      </c>
      <c r="E226" s="416">
        <v>0</v>
      </c>
      <c r="F226" s="418">
        <v>0</v>
      </c>
      <c r="G226" s="419">
        <f t="shared" si="28"/>
        <v>0</v>
      </c>
      <c r="H226" s="419">
        <v>6540</v>
      </c>
      <c r="I226" s="422">
        <v>110487.74</v>
      </c>
      <c r="J226" s="422">
        <v>33289.44</v>
      </c>
      <c r="K226" s="186">
        <f t="shared" si="29"/>
        <v>150317.18</v>
      </c>
      <c r="L226" s="186">
        <f t="shared" si="30"/>
        <v>150317.18</v>
      </c>
      <c r="M226" s="187">
        <f t="shared" si="31"/>
        <v>0</v>
      </c>
      <c r="N226" s="188">
        <f t="shared" si="32"/>
        <v>0</v>
      </c>
      <c r="O226" s="188">
        <f t="shared" si="33"/>
        <v>0.0435080008818686</v>
      </c>
      <c r="P226" s="188">
        <f t="shared" si="34"/>
        <v>0.7350306864458208</v>
      </c>
      <c r="Q226" s="189">
        <f t="shared" si="35"/>
        <v>0.22146131267231067</v>
      </c>
    </row>
    <row r="227" spans="1:10" ht="15">
      <c r="A227" s="95"/>
      <c r="B227" s="97"/>
      <c r="C227" s="100"/>
      <c r="D227" s="96"/>
      <c r="E227" s="98"/>
      <c r="F227" s="99"/>
      <c r="G227" s="100"/>
      <c r="H227" s="101"/>
      <c r="I227" s="92"/>
      <c r="J227" s="92"/>
    </row>
    <row r="228" spans="1:17" ht="15">
      <c r="A228" s="190" t="s">
        <v>282</v>
      </c>
      <c r="B228" s="191">
        <f>SUBTOTAL(9,B2:B226)</f>
        <v>3427306</v>
      </c>
      <c r="C228" s="192"/>
      <c r="D228" s="191">
        <f>SUBTOTAL(3,D2:D226)</f>
        <v>225</v>
      </c>
      <c r="E228" s="193">
        <f aca="true" t="shared" si="36" ref="E228:L228">SUBTOTAL(9,E2:E226)</f>
        <v>121568030.53999999</v>
      </c>
      <c r="F228" s="193">
        <f t="shared" si="36"/>
        <v>1526644.16</v>
      </c>
      <c r="G228" s="193">
        <f t="shared" si="36"/>
        <v>123094674.69999999</v>
      </c>
      <c r="H228" s="193">
        <f t="shared" si="36"/>
        <v>18454905.72</v>
      </c>
      <c r="I228" s="193">
        <f t="shared" si="36"/>
        <v>7829313.250000002</v>
      </c>
      <c r="J228" s="193">
        <f t="shared" si="36"/>
        <v>15749690.48</v>
      </c>
      <c r="K228" s="193">
        <f t="shared" si="36"/>
        <v>163601939.98999998</v>
      </c>
      <c r="L228" s="193">
        <f t="shared" si="36"/>
        <v>165128584.15</v>
      </c>
      <c r="M228" s="194">
        <f>G228/B228</f>
        <v>35.91586940296548</v>
      </c>
      <c r="N228" s="195">
        <f>G228/$L228</f>
        <v>0.7454474059329599</v>
      </c>
      <c r="O228" s="195">
        <f>H228/$L228</f>
        <v>0.11176081848576788</v>
      </c>
      <c r="P228" s="195">
        <f>I228/$L228</f>
        <v>0.04741343414467834</v>
      </c>
      <c r="Q228" s="196">
        <f>J228/$L228</f>
        <v>0.09537834143659372</v>
      </c>
    </row>
    <row r="229" spans="1:17" ht="15">
      <c r="A229" s="197" t="s">
        <v>283</v>
      </c>
      <c r="B229" s="420">
        <f>SUBTOTAL(1,B2:B226)</f>
        <v>15232.471111111112</v>
      </c>
      <c r="C229" s="184"/>
      <c r="D229" s="198"/>
      <c r="E229" s="199">
        <f>SUBTOTAL(1,E2:E226)</f>
        <v>540302.3579555555</v>
      </c>
      <c r="F229" s="199">
        <f>SUBTOTAL(1,F2:F226)</f>
        <v>6785.0851555555555</v>
      </c>
      <c r="G229" s="199">
        <f>SUBTOTAL(1,G2:G226)</f>
        <v>547087.4431111111</v>
      </c>
      <c r="H229" s="199">
        <f aca="true" t="shared" si="37" ref="H229:Q229">SUBTOTAL(1,H2:H226)</f>
        <v>82021.8032</v>
      </c>
      <c r="I229" s="199">
        <f t="shared" si="37"/>
        <v>34796.94777777779</v>
      </c>
      <c r="J229" s="199">
        <f t="shared" si="37"/>
        <v>69998.62435555556</v>
      </c>
      <c r="K229" s="199">
        <f t="shared" si="37"/>
        <v>727119.7332888888</v>
      </c>
      <c r="L229" s="199">
        <f t="shared" si="37"/>
        <v>733904.8184444444</v>
      </c>
      <c r="M229" s="200"/>
      <c r="N229" s="201">
        <f t="shared" si="37"/>
        <v>0.41603193290994206</v>
      </c>
      <c r="O229" s="201">
        <f t="shared" si="37"/>
        <v>0.20808568779841133</v>
      </c>
      <c r="P229" s="201">
        <f t="shared" si="37"/>
        <v>0.24856824963817714</v>
      </c>
      <c r="Q229" s="202">
        <f t="shared" si="37"/>
        <v>0.12731412965346883</v>
      </c>
    </row>
    <row r="230" spans="1:9" ht="15">
      <c r="A230" s="86"/>
      <c r="B230" s="84"/>
      <c r="D230" s="87"/>
      <c r="E230" s="87"/>
      <c r="F230" s="89"/>
      <c r="H230" s="93"/>
      <c r="I230" s="94"/>
    </row>
    <row r="231" spans="1:12" ht="15">
      <c r="A231" s="87"/>
      <c r="B231" s="87"/>
      <c r="D231" s="87"/>
      <c r="E231" s="92"/>
      <c r="F231" s="92"/>
      <c r="G231" s="92"/>
      <c r="H231" s="92"/>
      <c r="I231" s="92"/>
      <c r="J231" s="92"/>
      <c r="K231" s="92"/>
      <c r="L231" s="92"/>
    </row>
    <row r="232" spans="1:11" ht="15">
      <c r="A232" s="87"/>
      <c r="B232" s="87"/>
      <c r="D232" s="87"/>
      <c r="E232" s="87"/>
      <c r="F232" s="89"/>
      <c r="H232" s="93"/>
      <c r="I232" s="94"/>
      <c r="K232" s="92"/>
    </row>
    <row r="233" spans="1:9" ht="15">
      <c r="A233" s="87"/>
      <c r="B233" s="87"/>
      <c r="D233" s="87"/>
      <c r="E233" s="87"/>
      <c r="F233" s="89"/>
      <c r="H233" s="93"/>
      <c r="I233" s="94"/>
    </row>
    <row r="234" spans="1:9" ht="15">
      <c r="A234" s="87"/>
      <c r="B234" s="87"/>
      <c r="D234" s="87"/>
      <c r="E234" s="87"/>
      <c r="F234" s="89"/>
      <c r="H234" s="93"/>
      <c r="I234" s="94"/>
    </row>
    <row r="235" spans="1:9" ht="15">
      <c r="A235" s="87"/>
      <c r="B235" s="87"/>
      <c r="D235" s="87"/>
      <c r="E235" s="87"/>
      <c r="F235" s="89"/>
      <c r="H235" s="93"/>
      <c r="I235" s="94"/>
    </row>
    <row r="236" spans="1:9" ht="15">
      <c r="A236" s="87"/>
      <c r="B236" s="87"/>
      <c r="D236" s="87"/>
      <c r="E236" s="87"/>
      <c r="F236" s="89"/>
      <c r="H236" s="93"/>
      <c r="I236" s="94"/>
    </row>
    <row r="237" spans="1:9" ht="15">
      <c r="A237" s="87"/>
      <c r="B237" s="87"/>
      <c r="D237" s="87"/>
      <c r="E237" s="87"/>
      <c r="F237" s="89"/>
      <c r="H237" s="93"/>
      <c r="I237" s="94"/>
    </row>
    <row r="238" spans="1:9" ht="15">
      <c r="A238" s="87"/>
      <c r="B238" s="87"/>
      <c r="D238" s="87"/>
      <c r="E238" s="87"/>
      <c r="F238" s="89"/>
      <c r="H238" s="93"/>
      <c r="I238" s="94"/>
    </row>
    <row r="239" spans="1:9" ht="15">
      <c r="A239" s="87"/>
      <c r="B239" s="87"/>
      <c r="D239" s="87"/>
      <c r="E239" s="87"/>
      <c r="F239" s="89"/>
      <c r="H239" s="93"/>
      <c r="I239" s="94"/>
    </row>
    <row r="240" spans="1:9" ht="15">
      <c r="A240" s="87"/>
      <c r="B240" s="87"/>
      <c r="D240" s="87"/>
      <c r="E240" s="87"/>
      <c r="F240" s="89"/>
      <c r="H240" s="93"/>
      <c r="I240" s="94"/>
    </row>
    <row r="241" spans="1:9" ht="15">
      <c r="A241" s="87"/>
      <c r="B241" s="87"/>
      <c r="D241" s="87"/>
      <c r="E241" s="87"/>
      <c r="F241" s="89"/>
      <c r="H241" s="93"/>
      <c r="I241" s="94"/>
    </row>
    <row r="242" spans="1:9" ht="15">
      <c r="A242" s="87"/>
      <c r="B242" s="87"/>
      <c r="D242" s="87"/>
      <c r="E242" s="87"/>
      <c r="F242" s="89"/>
      <c r="H242" s="93"/>
      <c r="I242" s="94"/>
    </row>
    <row r="243" spans="1:9" ht="15">
      <c r="A243" s="87"/>
      <c r="B243" s="87"/>
      <c r="D243" s="87"/>
      <c r="E243" s="87"/>
      <c r="F243" s="89"/>
      <c r="H243" s="93"/>
      <c r="I243" s="94"/>
    </row>
    <row r="244" spans="1:8" ht="15">
      <c r="A244" s="87"/>
      <c r="B244" s="87"/>
      <c r="D244" s="87"/>
      <c r="E244" s="87"/>
      <c r="F244" s="89"/>
      <c r="H244" s="93"/>
    </row>
    <row r="245" spans="6:8" ht="15">
      <c r="F245" s="90"/>
      <c r="H245" s="93"/>
    </row>
    <row r="246" spans="6:8" ht="15">
      <c r="F246" s="90"/>
      <c r="H246" s="93"/>
    </row>
    <row r="247" spans="6:8" ht="15">
      <c r="F247" s="90"/>
      <c r="H247" s="93"/>
    </row>
    <row r="248" spans="6:8" ht="15">
      <c r="F248" s="90"/>
      <c r="H248" s="93"/>
    </row>
    <row r="249" spans="6:8" ht="15">
      <c r="F249" s="90"/>
      <c r="H249" s="93"/>
    </row>
    <row r="250" spans="6:8" ht="15">
      <c r="F250" s="90"/>
      <c r="H250" s="93"/>
    </row>
    <row r="251" spans="6:8" ht="15">
      <c r="F251" s="90"/>
      <c r="H251" s="93"/>
    </row>
    <row r="252" spans="6:8" ht="15">
      <c r="F252" s="90"/>
      <c r="H252" s="93"/>
    </row>
    <row r="253" spans="6:8" ht="15">
      <c r="F253" s="90"/>
      <c r="H253" s="93"/>
    </row>
    <row r="254" spans="6:8" ht="15">
      <c r="F254" s="90"/>
      <c r="H254" s="93"/>
    </row>
    <row r="255" spans="6:8" ht="15">
      <c r="F255" s="90"/>
      <c r="H255" s="93"/>
    </row>
    <row r="256" spans="6:8" ht="15">
      <c r="F256" s="90"/>
      <c r="H256" s="93"/>
    </row>
    <row r="257" spans="6:8" ht="15">
      <c r="F257" s="90"/>
      <c r="H257" s="93"/>
    </row>
    <row r="258" spans="6:8" ht="15">
      <c r="F258" s="90"/>
      <c r="H258" s="93"/>
    </row>
    <row r="259" spans="6:8" ht="15">
      <c r="F259" s="90"/>
      <c r="H259" s="93"/>
    </row>
    <row r="260" spans="6:8" ht="15">
      <c r="F260" s="90"/>
      <c r="H260" s="93"/>
    </row>
    <row r="261" spans="6:8" ht="15">
      <c r="F261" s="90"/>
      <c r="H261" s="93"/>
    </row>
    <row r="262" spans="6:8" ht="15">
      <c r="F262" s="90"/>
      <c r="H262" s="93"/>
    </row>
    <row r="263" spans="6:8" ht="15">
      <c r="F263" s="90"/>
      <c r="H263" s="93"/>
    </row>
    <row r="264" spans="6:8" ht="15">
      <c r="F264" s="90"/>
      <c r="H264" s="93"/>
    </row>
    <row r="265" spans="6:8" ht="15">
      <c r="F265" s="90"/>
      <c r="H265" s="93"/>
    </row>
    <row r="266" spans="6:8" ht="15">
      <c r="F266" s="90"/>
      <c r="H266" s="93"/>
    </row>
    <row r="267" spans="6:8" ht="15">
      <c r="F267" s="90"/>
      <c r="H267" s="93"/>
    </row>
    <row r="268" spans="6:8" ht="15">
      <c r="F268" s="90"/>
      <c r="H268" s="93"/>
    </row>
    <row r="269" spans="6:8" ht="15">
      <c r="F269" s="90"/>
      <c r="H269" s="93"/>
    </row>
    <row r="270" spans="6:8" ht="15">
      <c r="F270" s="90"/>
      <c r="H270" s="93"/>
    </row>
    <row r="271" spans="6:8" ht="15">
      <c r="F271" s="90"/>
      <c r="H271" s="93"/>
    </row>
    <row r="272" spans="6:8" ht="15">
      <c r="F272" s="90"/>
      <c r="H272" s="93"/>
    </row>
    <row r="273" spans="6:8" ht="15">
      <c r="F273" s="90"/>
      <c r="H273" s="93"/>
    </row>
    <row r="274" spans="6:8" ht="15">
      <c r="F274" s="90"/>
      <c r="H274" s="93"/>
    </row>
    <row r="275" spans="6:8" ht="15">
      <c r="F275" s="90"/>
      <c r="H275" s="93"/>
    </row>
    <row r="276" spans="6:8" ht="15">
      <c r="F276" s="90"/>
      <c r="H276" s="93"/>
    </row>
    <row r="277" spans="6:8" ht="15">
      <c r="F277" s="90"/>
      <c r="H277" s="93"/>
    </row>
    <row r="278" spans="6:8" ht="15">
      <c r="F278" s="90"/>
      <c r="H278" s="93"/>
    </row>
    <row r="279" spans="6:8" ht="15">
      <c r="F279" s="90"/>
      <c r="H279" s="93"/>
    </row>
    <row r="280" spans="6:8" ht="15">
      <c r="F280" s="90"/>
      <c r="H280" s="93"/>
    </row>
    <row r="281" spans="6:8" ht="15">
      <c r="F281" s="90"/>
      <c r="H281" s="93"/>
    </row>
    <row r="282" spans="6:8" ht="15">
      <c r="F282" s="90"/>
      <c r="H282" s="93"/>
    </row>
    <row r="283" spans="6:8" ht="15">
      <c r="F283" s="90"/>
      <c r="H283" s="93"/>
    </row>
    <row r="284" spans="6:8" ht="15">
      <c r="F284" s="90"/>
      <c r="H284" s="93"/>
    </row>
    <row r="285" spans="6:8" ht="15">
      <c r="F285" s="90"/>
      <c r="H285" s="93"/>
    </row>
    <row r="286" spans="6:8" ht="15">
      <c r="F286" s="90"/>
      <c r="H286" s="93"/>
    </row>
    <row r="287" spans="6:8" ht="15">
      <c r="F287" s="90"/>
      <c r="H287" s="93"/>
    </row>
    <row r="288" spans="6:8" ht="15">
      <c r="F288" s="90"/>
      <c r="H288" s="93"/>
    </row>
    <row r="289" spans="6:8" ht="15">
      <c r="F289" s="90"/>
      <c r="H289" s="93"/>
    </row>
    <row r="290" spans="6:8" ht="15">
      <c r="F290" s="90"/>
      <c r="H290" s="93"/>
    </row>
    <row r="291" spans="6:8" ht="15">
      <c r="F291" s="90"/>
      <c r="H291" s="93"/>
    </row>
    <row r="292" spans="6:8" ht="15">
      <c r="F292" s="90"/>
      <c r="H292" s="93"/>
    </row>
    <row r="293" spans="6:8" ht="15">
      <c r="F293" s="90"/>
      <c r="H293" s="93"/>
    </row>
    <row r="294" spans="6:8" ht="15">
      <c r="F294" s="90"/>
      <c r="H294" s="93"/>
    </row>
    <row r="295" spans="6:8" ht="15">
      <c r="F295" s="90"/>
      <c r="H295" s="93"/>
    </row>
    <row r="296" spans="6:8" ht="15">
      <c r="F296" s="90"/>
      <c r="H296" s="93"/>
    </row>
    <row r="297" spans="6:8" ht="15">
      <c r="F297" s="90"/>
      <c r="H297" s="93"/>
    </row>
    <row r="298" spans="6:8" ht="15">
      <c r="F298" s="90"/>
      <c r="H298" s="93"/>
    </row>
    <row r="299" spans="6:8" ht="15">
      <c r="F299" s="90"/>
      <c r="H299" s="93"/>
    </row>
    <row r="300" spans="6:8" ht="15">
      <c r="F300" s="90"/>
      <c r="H300" s="93"/>
    </row>
    <row r="301" spans="6:8" ht="15">
      <c r="F301" s="90"/>
      <c r="H301" s="93"/>
    </row>
    <row r="302" spans="6:8" ht="15">
      <c r="F302" s="90"/>
      <c r="H302" s="93"/>
    </row>
    <row r="303" spans="6:8" ht="15">
      <c r="F303" s="90"/>
      <c r="H303" s="93"/>
    </row>
    <row r="304" spans="6:8" ht="15">
      <c r="F304" s="90"/>
      <c r="H304" s="93"/>
    </row>
    <row r="305" spans="6:8" ht="15">
      <c r="F305" s="90"/>
      <c r="H305" s="93"/>
    </row>
    <row r="306" spans="6:8" ht="15">
      <c r="F306" s="90"/>
      <c r="H306" s="93"/>
    </row>
    <row r="307" spans="6:8" ht="15">
      <c r="F307" s="90"/>
      <c r="H307" s="93"/>
    </row>
    <row r="308" spans="6:8" ht="15">
      <c r="F308" s="90"/>
      <c r="H308" s="93"/>
    </row>
    <row r="309" spans="6:8" ht="15">
      <c r="F309" s="90"/>
      <c r="H309" s="93"/>
    </row>
    <row r="310" spans="6:8" ht="15">
      <c r="F310" s="90"/>
      <c r="H310" s="93"/>
    </row>
    <row r="311" spans="6:8" ht="15">
      <c r="F311" s="90"/>
      <c r="H311" s="93"/>
    </row>
    <row r="312" spans="6:8" ht="15">
      <c r="F312" s="90"/>
      <c r="H312" s="93"/>
    </row>
    <row r="313" spans="6:8" ht="15">
      <c r="F313" s="90"/>
      <c r="H313" s="93"/>
    </row>
    <row r="314" spans="6:8" ht="15">
      <c r="F314" s="90"/>
      <c r="H314" s="93"/>
    </row>
    <row r="315" spans="6:8" ht="15">
      <c r="F315" s="90"/>
      <c r="H315" s="93"/>
    </row>
    <row r="316" spans="6:8" ht="15">
      <c r="F316" s="90"/>
      <c r="H316" s="93"/>
    </row>
    <row r="317" spans="6:8" ht="15">
      <c r="F317" s="90"/>
      <c r="H317" s="93"/>
    </row>
    <row r="318" spans="6:8" ht="15">
      <c r="F318" s="90"/>
      <c r="H318" s="93"/>
    </row>
    <row r="319" spans="6:8" ht="15">
      <c r="F319" s="90"/>
      <c r="H319" s="93"/>
    </row>
    <row r="320" spans="6:8" ht="15">
      <c r="F320" s="90"/>
      <c r="H320" s="93"/>
    </row>
    <row r="321" spans="6:8" ht="15">
      <c r="F321" s="90"/>
      <c r="H321" s="93"/>
    </row>
    <row r="322" spans="6:8" ht="15">
      <c r="F322" s="90"/>
      <c r="H322" s="93"/>
    </row>
    <row r="323" spans="6:8" ht="15">
      <c r="F323" s="90"/>
      <c r="H323" s="93"/>
    </row>
    <row r="324" spans="6:8" ht="15">
      <c r="F324" s="90"/>
      <c r="H324" s="93"/>
    </row>
    <row r="325" spans="6:8" ht="15">
      <c r="F325" s="90"/>
      <c r="H325" s="93"/>
    </row>
    <row r="326" spans="6:8" ht="15">
      <c r="F326" s="90"/>
      <c r="H326" s="93"/>
    </row>
    <row r="327" spans="6:8" ht="15">
      <c r="F327" s="90"/>
      <c r="H327" s="93"/>
    </row>
    <row r="328" spans="6:8" ht="15">
      <c r="F328" s="90"/>
      <c r="H328" s="93"/>
    </row>
    <row r="329" spans="6:8" ht="15">
      <c r="F329" s="90"/>
      <c r="H329" s="93"/>
    </row>
    <row r="330" spans="6:8" ht="15">
      <c r="F330" s="90"/>
      <c r="H330" s="93"/>
    </row>
    <row r="331" spans="6:8" ht="15">
      <c r="F331" s="90"/>
      <c r="H331" s="93"/>
    </row>
    <row r="332" spans="6:8" ht="15">
      <c r="F332" s="90"/>
      <c r="H332" s="93"/>
    </row>
    <row r="333" spans="6:8" ht="15">
      <c r="F333" s="90"/>
      <c r="H333" s="93"/>
    </row>
    <row r="334" spans="6:8" ht="15">
      <c r="F334" s="90"/>
      <c r="H334" s="93"/>
    </row>
    <row r="335" spans="6:8" ht="15">
      <c r="F335" s="90"/>
      <c r="H335" s="93"/>
    </row>
    <row r="336" spans="6:8" ht="15">
      <c r="F336" s="90"/>
      <c r="H336" s="93"/>
    </row>
    <row r="337" spans="6:8" ht="15">
      <c r="F337" s="90"/>
      <c r="H337" s="93"/>
    </row>
    <row r="338" spans="6:8" ht="15">
      <c r="F338" s="90"/>
      <c r="H338" s="93"/>
    </row>
    <row r="339" spans="6:8" ht="15">
      <c r="F339" s="90"/>
      <c r="H339" s="93"/>
    </row>
    <row r="340" spans="6:8" ht="15">
      <c r="F340" s="90"/>
      <c r="H340" s="93"/>
    </row>
    <row r="341" spans="6:8" ht="15">
      <c r="F341" s="90"/>
      <c r="H341" s="93"/>
    </row>
    <row r="342" spans="6:8" ht="15">
      <c r="F342" s="90"/>
      <c r="H342" s="93"/>
    </row>
    <row r="343" spans="6:8" ht="15">
      <c r="F343" s="90"/>
      <c r="H343" s="93"/>
    </row>
    <row r="344" spans="6:8" ht="15">
      <c r="F344" s="90"/>
      <c r="H344" s="93"/>
    </row>
    <row r="345" spans="6:8" ht="15">
      <c r="F345" s="90"/>
      <c r="H345" s="93"/>
    </row>
    <row r="346" spans="6:8" ht="15">
      <c r="F346" s="90"/>
      <c r="H346" s="93"/>
    </row>
    <row r="347" spans="6:8" ht="15">
      <c r="F347" s="90"/>
      <c r="H347" s="93"/>
    </row>
    <row r="348" spans="6:8" ht="15">
      <c r="F348" s="90"/>
      <c r="H348" s="93"/>
    </row>
    <row r="349" spans="6:8" ht="15">
      <c r="F349" s="90"/>
      <c r="H349" s="93"/>
    </row>
    <row r="350" spans="6:8" ht="15">
      <c r="F350" s="90"/>
      <c r="H350" s="93"/>
    </row>
    <row r="351" spans="6:8" ht="15">
      <c r="F351" s="90"/>
      <c r="H351" s="93"/>
    </row>
    <row r="352" spans="6:8" ht="15">
      <c r="F352" s="90"/>
      <c r="H352" s="93"/>
    </row>
    <row r="353" spans="6:8" ht="15">
      <c r="F353" s="90"/>
      <c r="H353" s="93"/>
    </row>
    <row r="354" spans="6:8" ht="15">
      <c r="F354" s="90"/>
      <c r="H354" s="93"/>
    </row>
    <row r="355" spans="6:8" ht="15">
      <c r="F355" s="90"/>
      <c r="H355" s="93"/>
    </row>
    <row r="356" spans="6:8" ht="15">
      <c r="F356" s="90"/>
      <c r="H356" s="93"/>
    </row>
    <row r="357" spans="6:8" ht="15">
      <c r="F357" s="90"/>
      <c r="H357" s="93"/>
    </row>
    <row r="358" spans="6:8" ht="15">
      <c r="F358" s="90"/>
      <c r="H358" s="93"/>
    </row>
    <row r="359" spans="6:8" ht="15">
      <c r="F359" s="90"/>
      <c r="H359" s="93"/>
    </row>
    <row r="360" spans="6:8" ht="15">
      <c r="F360" s="90"/>
      <c r="H360" s="93"/>
    </row>
    <row r="361" spans="6:8" ht="15">
      <c r="F361" s="90"/>
      <c r="H361" s="93"/>
    </row>
    <row r="362" spans="6:8" ht="15">
      <c r="F362" s="90"/>
      <c r="H362" s="93"/>
    </row>
    <row r="363" spans="6:8" ht="15">
      <c r="F363" s="90"/>
      <c r="H363" s="93"/>
    </row>
    <row r="364" spans="6:8" ht="15">
      <c r="F364" s="90"/>
      <c r="H364" s="93"/>
    </row>
  </sheetData>
  <sheetProtection/>
  <autoFilter ref="A1:Q226"/>
  <printOptions horizontalCentered="1"/>
  <pageMargins left="0.5" right="0.5" top="0.75" bottom="0.5" header="0.3" footer="0.3"/>
  <pageSetup horizontalDpi="600" verticalDpi="600" orientation="landscape" r:id="rId2"/>
  <headerFooter>
    <oddHeader>&amp;L&amp;G&amp;C&amp;12 2012 Financial Data
Municipal Boards - Income</oddHeader>
  </headerFooter>
  <colBreaks count="2" manualBreakCount="2">
    <brk id="8" max="65535" man="1"/>
    <brk id="13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zoomScalePageLayoutView="0" workbookViewId="0" topLeftCell="A1">
      <pane xSplit="2" ySplit="1" topLeftCell="C122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L24" sqref="L24"/>
    </sheetView>
  </sheetViews>
  <sheetFormatPr defaultColWidth="9.140625" defaultRowHeight="15"/>
  <cols>
    <col min="1" max="1" width="36.8515625" style="88" bestFit="1" customWidth="1"/>
    <col min="2" max="2" width="10.57421875" style="88" customWidth="1"/>
    <col min="3" max="3" width="9.57421875" style="0" customWidth="1"/>
    <col min="4" max="4" width="14.00390625" style="0" hidden="1" customWidth="1"/>
    <col min="5" max="5" width="14.421875" style="92" bestFit="1" customWidth="1"/>
    <col min="6" max="6" width="11.57421875" style="105" bestFit="1" customWidth="1"/>
    <col min="7" max="7" width="13.8515625" style="105" bestFit="1" customWidth="1"/>
    <col min="8" max="8" width="15.00390625" style="105" bestFit="1" customWidth="1"/>
    <col min="9" max="9" width="11.57421875" style="105" bestFit="1" customWidth="1"/>
    <col min="10" max="10" width="10.421875" style="105" bestFit="1" customWidth="1"/>
    <col min="11" max="11" width="13.28125" style="105" bestFit="1" customWidth="1"/>
    <col min="12" max="12" width="12.7109375" style="105" bestFit="1" customWidth="1"/>
    <col min="13" max="13" width="13.421875" style="104" bestFit="1" customWidth="1"/>
    <col min="14" max="14" width="11.57421875" style="105" bestFit="1" customWidth="1"/>
    <col min="15" max="15" width="13.140625" style="105" bestFit="1" customWidth="1"/>
    <col min="16" max="16" width="11.00390625" style="0" bestFit="1" customWidth="1"/>
    <col min="17" max="18" width="11.8515625" style="105" bestFit="1" customWidth="1"/>
    <col min="19" max="19" width="12.00390625" style="105" bestFit="1" customWidth="1"/>
    <col min="20" max="20" width="13.7109375" style="105" bestFit="1" customWidth="1"/>
    <col min="22" max="22" width="10.00390625" style="0" customWidth="1"/>
  </cols>
  <sheetData>
    <row r="1" spans="1:24" s="102" customFormat="1" ht="75" customHeight="1">
      <c r="A1" s="164" t="s">
        <v>276</v>
      </c>
      <c r="B1" s="165" t="s">
        <v>483</v>
      </c>
      <c r="C1" s="423" t="s">
        <v>277</v>
      </c>
      <c r="D1" s="167" t="s">
        <v>278</v>
      </c>
      <c r="E1" s="207" t="s">
        <v>294</v>
      </c>
      <c r="F1" s="208" t="s">
        <v>295</v>
      </c>
      <c r="G1" s="208" t="s">
        <v>481</v>
      </c>
      <c r="H1" s="208" t="s">
        <v>296</v>
      </c>
      <c r="I1" s="208" t="s">
        <v>297</v>
      </c>
      <c r="J1" s="208" t="s">
        <v>298</v>
      </c>
      <c r="K1" s="208" t="s">
        <v>299</v>
      </c>
      <c r="L1" s="208" t="s">
        <v>300</v>
      </c>
      <c r="M1" s="209" t="s">
        <v>301</v>
      </c>
      <c r="N1" s="208" t="s">
        <v>302</v>
      </c>
      <c r="O1" s="208" t="s">
        <v>304</v>
      </c>
      <c r="P1" s="171" t="s">
        <v>303</v>
      </c>
      <c r="Q1" s="208" t="s">
        <v>305</v>
      </c>
      <c r="R1" s="208" t="s">
        <v>306</v>
      </c>
      <c r="S1" s="208" t="s">
        <v>307</v>
      </c>
      <c r="T1" s="208" t="s">
        <v>308</v>
      </c>
      <c r="U1" s="171" t="s">
        <v>309</v>
      </c>
      <c r="V1" s="171" t="s">
        <v>310</v>
      </c>
      <c r="W1" s="170" t="s">
        <v>311</v>
      </c>
      <c r="X1" s="172" t="s">
        <v>312</v>
      </c>
    </row>
    <row r="2" spans="1:24" ht="15">
      <c r="A2" s="173" t="s">
        <v>39</v>
      </c>
      <c r="B2" s="174">
        <v>495</v>
      </c>
      <c r="C2" s="175" t="s">
        <v>40</v>
      </c>
      <c r="D2" s="176" t="str">
        <f aca="true" t="shared" si="0" ref="D2:D65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0-600</v>
      </c>
      <c r="E2" s="177">
        <v>11755.7</v>
      </c>
      <c r="F2" s="210">
        <v>0</v>
      </c>
      <c r="G2" s="210">
        <v>268.63</v>
      </c>
      <c r="H2" s="210">
        <v>2685.88</v>
      </c>
      <c r="I2" s="210">
        <v>350</v>
      </c>
      <c r="J2" s="210">
        <v>0</v>
      </c>
      <c r="K2" s="210">
        <v>200</v>
      </c>
      <c r="L2" s="210">
        <v>0</v>
      </c>
      <c r="M2" s="211">
        <v>2452.5</v>
      </c>
      <c r="N2" s="210">
        <v>0</v>
      </c>
      <c r="O2" s="210">
        <f aca="true" t="shared" si="1" ref="O2:O65">SUM(E2,G2,H2,I2,K2,M2)</f>
        <v>17712.71</v>
      </c>
      <c r="P2" s="177">
        <f aca="true" t="shared" si="2" ref="P2:P65">SUM(F2,J2,L2,N2)</f>
        <v>0</v>
      </c>
      <c r="Q2" s="210">
        <v>83.99</v>
      </c>
      <c r="R2" s="210">
        <v>0</v>
      </c>
      <c r="S2" s="210">
        <v>0</v>
      </c>
      <c r="T2" s="210">
        <f aca="true" t="shared" si="3" ref="T2:T65">SUM(O2:S2)</f>
        <v>17796.7</v>
      </c>
      <c r="U2" s="212">
        <f aca="true" t="shared" si="4" ref="U2:U33">(E2+F2)/T2</f>
        <v>0.6605550467221452</v>
      </c>
      <c r="V2" s="212">
        <f aca="true" t="shared" si="5" ref="V2:V28">G2/T2</f>
        <v>0.015094371428410884</v>
      </c>
      <c r="W2" s="178">
        <f aca="true" t="shared" si="6" ref="W2:W65">O2/B2</f>
        <v>35.78325252525252</v>
      </c>
      <c r="X2" s="213">
        <f aca="true" t="shared" si="7" ref="X2:X28">G2/B2</f>
        <v>0.5426868686868687</v>
      </c>
    </row>
    <row r="3" spans="1:24" ht="15">
      <c r="A3" s="173" t="s">
        <v>42</v>
      </c>
      <c r="B3" s="174">
        <v>653</v>
      </c>
      <c r="C3" s="175" t="s">
        <v>40</v>
      </c>
      <c r="D3" s="176" t="str">
        <f t="shared" si="0"/>
        <v>601-1,200</v>
      </c>
      <c r="E3" s="177">
        <v>12445.08</v>
      </c>
      <c r="F3" s="210">
        <v>0</v>
      </c>
      <c r="G3" s="210">
        <v>100</v>
      </c>
      <c r="H3" s="210">
        <v>73.78</v>
      </c>
      <c r="I3" s="210">
        <v>0</v>
      </c>
      <c r="J3" s="210">
        <v>0</v>
      </c>
      <c r="K3" s="210">
        <v>0</v>
      </c>
      <c r="L3" s="210">
        <v>0</v>
      </c>
      <c r="M3" s="211">
        <v>3285</v>
      </c>
      <c r="N3" s="210">
        <v>0</v>
      </c>
      <c r="O3" s="210">
        <f t="shared" si="1"/>
        <v>15903.86</v>
      </c>
      <c r="P3" s="177">
        <f t="shared" si="2"/>
        <v>0</v>
      </c>
      <c r="Q3" s="210">
        <v>0</v>
      </c>
      <c r="R3" s="210">
        <v>0</v>
      </c>
      <c r="S3" s="210">
        <v>0</v>
      </c>
      <c r="T3" s="210">
        <f t="shared" si="3"/>
        <v>15903.86</v>
      </c>
      <c r="U3" s="212">
        <f t="shared" si="4"/>
        <v>0.7825194638282781</v>
      </c>
      <c r="V3" s="212">
        <f t="shared" si="5"/>
        <v>0.0062877817083399875</v>
      </c>
      <c r="W3" s="178">
        <f t="shared" si="6"/>
        <v>24.355068912710568</v>
      </c>
      <c r="X3" s="213">
        <f t="shared" si="7"/>
        <v>0.15313935681470137</v>
      </c>
    </row>
    <row r="4" spans="1:24" ht="15">
      <c r="A4" s="173" t="s">
        <v>43</v>
      </c>
      <c r="B4" s="174">
        <v>45711</v>
      </c>
      <c r="C4" s="175" t="s">
        <v>40</v>
      </c>
      <c r="D4" s="176" t="str">
        <f t="shared" si="0"/>
        <v>10,001-50,000</v>
      </c>
      <c r="E4" s="177">
        <v>1078134</v>
      </c>
      <c r="F4" s="210">
        <v>0</v>
      </c>
      <c r="G4" s="210">
        <v>46838</v>
      </c>
      <c r="H4" s="210">
        <v>84077</v>
      </c>
      <c r="I4" s="210">
        <v>0</v>
      </c>
      <c r="J4" s="210">
        <v>0</v>
      </c>
      <c r="K4" s="210">
        <v>145999</v>
      </c>
      <c r="L4" s="210">
        <v>0</v>
      </c>
      <c r="M4" s="211">
        <v>194198</v>
      </c>
      <c r="N4" s="210">
        <v>0</v>
      </c>
      <c r="O4" s="210">
        <f t="shared" si="1"/>
        <v>1549246</v>
      </c>
      <c r="P4" s="177">
        <f t="shared" si="2"/>
        <v>0</v>
      </c>
      <c r="Q4" s="210">
        <v>2935</v>
      </c>
      <c r="R4" s="210">
        <v>0</v>
      </c>
      <c r="S4" s="210">
        <v>0</v>
      </c>
      <c r="T4" s="210">
        <f t="shared" si="3"/>
        <v>1552181</v>
      </c>
      <c r="U4" s="212">
        <f t="shared" si="4"/>
        <v>0.6945929630629417</v>
      </c>
      <c r="V4" s="212">
        <f t="shared" si="5"/>
        <v>0.03017560452034911</v>
      </c>
      <c r="W4" s="178">
        <f t="shared" si="6"/>
        <v>33.892192251318065</v>
      </c>
      <c r="X4" s="213">
        <f t="shared" si="7"/>
        <v>1.024654897070727</v>
      </c>
    </row>
    <row r="5" spans="1:24" ht="15">
      <c r="A5" s="173" t="s">
        <v>45</v>
      </c>
      <c r="B5" s="174">
        <v>865</v>
      </c>
      <c r="C5" s="175" t="s">
        <v>46</v>
      </c>
      <c r="D5" s="176" t="str">
        <f t="shared" si="0"/>
        <v>601-1,200</v>
      </c>
      <c r="E5" s="177">
        <v>49331.74</v>
      </c>
      <c r="F5" s="210">
        <v>0</v>
      </c>
      <c r="G5" s="210">
        <v>8158.76</v>
      </c>
      <c r="H5" s="210">
        <v>6915.7699999999995</v>
      </c>
      <c r="I5" s="210">
        <v>0</v>
      </c>
      <c r="J5" s="210">
        <v>0</v>
      </c>
      <c r="K5" s="210">
        <v>6109.2699999999995</v>
      </c>
      <c r="L5" s="210">
        <v>0</v>
      </c>
      <c r="M5" s="211">
        <v>0</v>
      </c>
      <c r="N5" s="210">
        <v>0</v>
      </c>
      <c r="O5" s="210">
        <f t="shared" si="1"/>
        <v>70515.54</v>
      </c>
      <c r="P5" s="177">
        <f t="shared" si="2"/>
        <v>0</v>
      </c>
      <c r="Q5" s="210">
        <v>8282.1</v>
      </c>
      <c r="R5" s="210">
        <v>0</v>
      </c>
      <c r="S5" s="210">
        <v>0</v>
      </c>
      <c r="T5" s="210">
        <f t="shared" si="3"/>
        <v>78797.64</v>
      </c>
      <c r="U5" s="212">
        <f t="shared" si="4"/>
        <v>0.626056059546961</v>
      </c>
      <c r="V5" s="212">
        <f t="shared" si="5"/>
        <v>0.10354066441583784</v>
      </c>
      <c r="W5" s="178">
        <f t="shared" si="6"/>
        <v>81.52085549132947</v>
      </c>
      <c r="X5" s="213">
        <f t="shared" si="7"/>
        <v>9.432092485549132</v>
      </c>
    </row>
    <row r="6" spans="1:24" ht="15">
      <c r="A6" s="173" t="s">
        <v>47</v>
      </c>
      <c r="B6" s="174">
        <v>830</v>
      </c>
      <c r="C6" s="175" t="s">
        <v>48</v>
      </c>
      <c r="D6" s="176" t="str">
        <f t="shared" si="0"/>
        <v>601-1,200</v>
      </c>
      <c r="E6" s="177">
        <v>0</v>
      </c>
      <c r="F6" s="210">
        <v>0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0</v>
      </c>
      <c r="M6" s="211">
        <v>0</v>
      </c>
      <c r="N6" s="210">
        <v>0</v>
      </c>
      <c r="O6" s="210">
        <f t="shared" si="1"/>
        <v>0</v>
      </c>
      <c r="P6" s="177">
        <f t="shared" si="2"/>
        <v>0</v>
      </c>
      <c r="Q6" s="210">
        <v>0</v>
      </c>
      <c r="R6" s="210">
        <v>0</v>
      </c>
      <c r="S6" s="210">
        <v>0</v>
      </c>
      <c r="T6" s="210">
        <f t="shared" si="3"/>
        <v>0</v>
      </c>
      <c r="U6" s="212" t="e">
        <f t="shared" si="4"/>
        <v>#DIV/0!</v>
      </c>
      <c r="V6" s="212" t="e">
        <f t="shared" si="5"/>
        <v>#DIV/0!</v>
      </c>
      <c r="W6" s="178">
        <f t="shared" si="6"/>
        <v>0</v>
      </c>
      <c r="X6" s="213">
        <f t="shared" si="7"/>
        <v>0</v>
      </c>
    </row>
    <row r="7" spans="1:24" ht="15">
      <c r="A7" s="173" t="s">
        <v>49</v>
      </c>
      <c r="B7" s="174">
        <v>174</v>
      </c>
      <c r="C7" s="175" t="s">
        <v>48</v>
      </c>
      <c r="D7" s="176" t="str">
        <f t="shared" si="0"/>
        <v>0-600</v>
      </c>
      <c r="E7" s="177">
        <v>8279.24</v>
      </c>
      <c r="F7" s="210">
        <v>0</v>
      </c>
      <c r="G7" s="210">
        <v>1027.58</v>
      </c>
      <c r="H7" s="210">
        <v>3578.8199999999997</v>
      </c>
      <c r="I7" s="210">
        <v>0</v>
      </c>
      <c r="J7" s="210">
        <v>0</v>
      </c>
      <c r="K7" s="210">
        <v>1673</v>
      </c>
      <c r="L7" s="210">
        <v>0</v>
      </c>
      <c r="M7" s="211">
        <v>0</v>
      </c>
      <c r="N7" s="210">
        <v>0</v>
      </c>
      <c r="O7" s="210">
        <f t="shared" si="1"/>
        <v>14558.64</v>
      </c>
      <c r="P7" s="177">
        <f t="shared" si="2"/>
        <v>0</v>
      </c>
      <c r="Q7" s="210">
        <v>208.39</v>
      </c>
      <c r="R7" s="210">
        <v>0</v>
      </c>
      <c r="S7" s="210">
        <v>0</v>
      </c>
      <c r="T7" s="210">
        <f t="shared" si="3"/>
        <v>14767.029999999999</v>
      </c>
      <c r="U7" s="212">
        <f t="shared" si="4"/>
        <v>0.5606570854125711</v>
      </c>
      <c r="V7" s="212">
        <f t="shared" si="5"/>
        <v>0.06958609822015666</v>
      </c>
      <c r="W7" s="178">
        <f t="shared" si="6"/>
        <v>83.6703448275862</v>
      </c>
      <c r="X7" s="213">
        <f t="shared" si="7"/>
        <v>5.905632183908046</v>
      </c>
    </row>
    <row r="8" spans="1:24" ht="15">
      <c r="A8" s="173" t="s">
        <v>50</v>
      </c>
      <c r="B8" s="174">
        <v>207</v>
      </c>
      <c r="C8" s="175" t="s">
        <v>48</v>
      </c>
      <c r="D8" s="176" t="str">
        <f t="shared" si="0"/>
        <v>0-600</v>
      </c>
      <c r="E8" s="177">
        <v>9538.64</v>
      </c>
      <c r="F8" s="210">
        <v>0</v>
      </c>
      <c r="G8" s="210">
        <v>6154.96</v>
      </c>
      <c r="H8" s="210">
        <v>2415.2</v>
      </c>
      <c r="I8" s="210">
        <v>0</v>
      </c>
      <c r="J8" s="210">
        <v>0</v>
      </c>
      <c r="K8" s="210">
        <v>1000</v>
      </c>
      <c r="L8" s="210">
        <v>0</v>
      </c>
      <c r="M8" s="211">
        <v>0</v>
      </c>
      <c r="N8" s="210">
        <v>0</v>
      </c>
      <c r="O8" s="210">
        <f t="shared" si="1"/>
        <v>19108.8</v>
      </c>
      <c r="P8" s="177">
        <f t="shared" si="2"/>
        <v>0</v>
      </c>
      <c r="Q8" s="210">
        <v>175.91</v>
      </c>
      <c r="R8" s="210">
        <v>0</v>
      </c>
      <c r="S8" s="210">
        <v>0</v>
      </c>
      <c r="T8" s="210">
        <f t="shared" si="3"/>
        <v>19284.71</v>
      </c>
      <c r="U8" s="212">
        <f t="shared" si="4"/>
        <v>0.49462190512587434</v>
      </c>
      <c r="V8" s="212">
        <f t="shared" si="5"/>
        <v>0.3191626941758523</v>
      </c>
      <c r="W8" s="178">
        <f t="shared" si="6"/>
        <v>92.31304347826087</v>
      </c>
      <c r="X8" s="213">
        <f t="shared" si="7"/>
        <v>29.734106280193238</v>
      </c>
    </row>
    <row r="9" spans="1:24" ht="15">
      <c r="A9" s="173" t="s">
        <v>51</v>
      </c>
      <c r="B9" s="174">
        <v>379</v>
      </c>
      <c r="C9" s="175"/>
      <c r="D9" s="176" t="str">
        <f t="shared" si="0"/>
        <v>0-600</v>
      </c>
      <c r="E9" s="177">
        <v>0</v>
      </c>
      <c r="F9" s="210">
        <v>0</v>
      </c>
      <c r="G9" s="210">
        <v>3072.45</v>
      </c>
      <c r="H9" s="210">
        <v>5110.05</v>
      </c>
      <c r="I9" s="210">
        <v>302.93</v>
      </c>
      <c r="J9" s="210">
        <v>0</v>
      </c>
      <c r="K9" s="210">
        <v>0</v>
      </c>
      <c r="L9" s="210">
        <v>0</v>
      </c>
      <c r="M9" s="211">
        <v>0</v>
      </c>
      <c r="N9" s="210">
        <v>0</v>
      </c>
      <c r="O9" s="210">
        <f t="shared" si="1"/>
        <v>8485.43</v>
      </c>
      <c r="P9" s="177">
        <f t="shared" si="2"/>
        <v>0</v>
      </c>
      <c r="Q9" s="210">
        <v>0</v>
      </c>
      <c r="R9" s="210">
        <v>0</v>
      </c>
      <c r="S9" s="210">
        <v>0</v>
      </c>
      <c r="T9" s="210">
        <f t="shared" si="3"/>
        <v>8485.43</v>
      </c>
      <c r="U9" s="212">
        <f t="shared" si="4"/>
        <v>0</v>
      </c>
      <c r="V9" s="212">
        <f t="shared" si="5"/>
        <v>0.3620853627924572</v>
      </c>
      <c r="W9" s="178">
        <f t="shared" si="6"/>
        <v>22.388997361477575</v>
      </c>
      <c r="X9" s="213">
        <f t="shared" si="7"/>
        <v>8.106728232189973</v>
      </c>
    </row>
    <row r="10" spans="1:24" ht="15">
      <c r="A10" s="173" t="s">
        <v>52</v>
      </c>
      <c r="B10" s="174">
        <v>188</v>
      </c>
      <c r="C10" s="175" t="s">
        <v>53</v>
      </c>
      <c r="D10" s="176" t="str">
        <f t="shared" si="0"/>
        <v>0-600</v>
      </c>
      <c r="E10" s="177">
        <v>19333.789999999997</v>
      </c>
      <c r="F10" s="210">
        <v>4000</v>
      </c>
      <c r="G10" s="210">
        <v>2406.0699999999997</v>
      </c>
      <c r="H10" s="210">
        <v>4593.84</v>
      </c>
      <c r="I10" s="210">
        <v>0</v>
      </c>
      <c r="J10" s="210">
        <v>0</v>
      </c>
      <c r="K10" s="210">
        <v>200.85</v>
      </c>
      <c r="L10" s="210">
        <v>28053</v>
      </c>
      <c r="M10" s="211">
        <v>0</v>
      </c>
      <c r="N10" s="210">
        <v>0</v>
      </c>
      <c r="O10" s="210">
        <f t="shared" si="1"/>
        <v>26534.549999999996</v>
      </c>
      <c r="P10" s="177">
        <f t="shared" si="2"/>
        <v>32053</v>
      </c>
      <c r="Q10" s="210">
        <v>0</v>
      </c>
      <c r="R10" s="210">
        <v>0</v>
      </c>
      <c r="S10" s="210">
        <v>0</v>
      </c>
      <c r="T10" s="210">
        <f t="shared" si="3"/>
        <v>58587.549999999996</v>
      </c>
      <c r="U10" s="212">
        <f t="shared" si="4"/>
        <v>0.39827215850466524</v>
      </c>
      <c r="V10" s="212">
        <f t="shared" si="5"/>
        <v>0.04106794020231261</v>
      </c>
      <c r="W10" s="178">
        <f t="shared" si="6"/>
        <v>141.1412234042553</v>
      </c>
      <c r="X10" s="213">
        <f t="shared" si="7"/>
        <v>12.798244680851063</v>
      </c>
    </row>
    <row r="11" spans="1:24" ht="15">
      <c r="A11" s="173" t="s">
        <v>54</v>
      </c>
      <c r="B11" s="174">
        <v>2990</v>
      </c>
      <c r="C11" s="175" t="s">
        <v>55</v>
      </c>
      <c r="D11" s="176" t="str">
        <f t="shared" si="0"/>
        <v>1,201-3,000</v>
      </c>
      <c r="E11" s="177">
        <v>108292</v>
      </c>
      <c r="F11" s="210">
        <v>0</v>
      </c>
      <c r="G11" s="210">
        <v>1713</v>
      </c>
      <c r="H11" s="210">
        <v>7328</v>
      </c>
      <c r="I11" s="210">
        <v>346</v>
      </c>
      <c r="J11" s="210">
        <v>0</v>
      </c>
      <c r="K11" s="210">
        <v>15147</v>
      </c>
      <c r="L11" s="210">
        <v>0</v>
      </c>
      <c r="M11" s="211">
        <v>12440</v>
      </c>
      <c r="N11" s="210">
        <v>0</v>
      </c>
      <c r="O11" s="210">
        <f t="shared" si="1"/>
        <v>145266</v>
      </c>
      <c r="P11" s="177">
        <f t="shared" si="2"/>
        <v>0</v>
      </c>
      <c r="Q11" s="210">
        <v>11677</v>
      </c>
      <c r="R11" s="210">
        <v>0</v>
      </c>
      <c r="S11" s="210">
        <v>0</v>
      </c>
      <c r="T11" s="210">
        <f t="shared" si="3"/>
        <v>156943</v>
      </c>
      <c r="U11" s="212">
        <f t="shared" si="4"/>
        <v>0.6900084744142778</v>
      </c>
      <c r="V11" s="212">
        <f t="shared" si="5"/>
        <v>0.010914790720197779</v>
      </c>
      <c r="W11" s="178">
        <f t="shared" si="6"/>
        <v>48.583946488294316</v>
      </c>
      <c r="X11" s="213">
        <f t="shared" si="7"/>
        <v>0.5729096989966556</v>
      </c>
    </row>
    <row r="12" spans="1:24" ht="15">
      <c r="A12" s="173" t="s">
        <v>56</v>
      </c>
      <c r="B12" s="174">
        <v>7662</v>
      </c>
      <c r="C12" s="175" t="s">
        <v>55</v>
      </c>
      <c r="D12" s="176" t="str">
        <f t="shared" si="0"/>
        <v>5,001-10,000</v>
      </c>
      <c r="E12" s="177">
        <v>0</v>
      </c>
      <c r="F12" s="210">
        <v>0</v>
      </c>
      <c r="G12" s="210">
        <v>0</v>
      </c>
      <c r="H12" s="210">
        <v>377</v>
      </c>
      <c r="I12" s="210">
        <v>7388</v>
      </c>
      <c r="J12" s="210">
        <v>0</v>
      </c>
      <c r="K12" s="210">
        <v>0</v>
      </c>
      <c r="L12" s="210">
        <v>0</v>
      </c>
      <c r="M12" s="211">
        <v>168829</v>
      </c>
      <c r="N12" s="210">
        <v>0</v>
      </c>
      <c r="O12" s="210">
        <f t="shared" si="1"/>
        <v>176594</v>
      </c>
      <c r="P12" s="177">
        <f t="shared" si="2"/>
        <v>0</v>
      </c>
      <c r="Q12" s="210">
        <v>0</v>
      </c>
      <c r="R12" s="210">
        <v>0</v>
      </c>
      <c r="S12" s="210">
        <v>0</v>
      </c>
      <c r="T12" s="210">
        <f t="shared" si="3"/>
        <v>176594</v>
      </c>
      <c r="U12" s="212">
        <f t="shared" si="4"/>
        <v>0</v>
      </c>
      <c r="V12" s="212">
        <f t="shared" si="5"/>
        <v>0</v>
      </c>
      <c r="W12" s="178">
        <f t="shared" si="6"/>
        <v>23.048029235186636</v>
      </c>
      <c r="X12" s="213">
        <f t="shared" si="7"/>
        <v>0</v>
      </c>
    </row>
    <row r="13" spans="1:24" ht="15">
      <c r="A13" s="173" t="s">
        <v>57</v>
      </c>
      <c r="B13" s="174">
        <v>8244</v>
      </c>
      <c r="C13" s="175"/>
      <c r="D13" s="176" t="str">
        <f t="shared" si="0"/>
        <v>5,001-10,000</v>
      </c>
      <c r="E13" s="177">
        <v>380672</v>
      </c>
      <c r="F13" s="210">
        <v>0</v>
      </c>
      <c r="G13" s="210">
        <v>0</v>
      </c>
      <c r="H13" s="210">
        <v>107994</v>
      </c>
      <c r="I13" s="210">
        <v>7331</v>
      </c>
      <c r="J13" s="210">
        <v>0</v>
      </c>
      <c r="K13" s="210">
        <v>0</v>
      </c>
      <c r="L13" s="210">
        <v>0</v>
      </c>
      <c r="M13" s="211">
        <v>0</v>
      </c>
      <c r="N13" s="210">
        <v>0</v>
      </c>
      <c r="O13" s="210">
        <f t="shared" si="1"/>
        <v>495997</v>
      </c>
      <c r="P13" s="177">
        <f t="shared" si="2"/>
        <v>0</v>
      </c>
      <c r="Q13" s="210">
        <v>16965</v>
      </c>
      <c r="R13" s="210">
        <v>0</v>
      </c>
      <c r="S13" s="210">
        <v>0</v>
      </c>
      <c r="T13" s="210">
        <f t="shared" si="3"/>
        <v>512962</v>
      </c>
      <c r="U13" s="212">
        <f t="shared" si="4"/>
        <v>0.7421056530503234</v>
      </c>
      <c r="V13" s="212">
        <f t="shared" si="5"/>
        <v>0</v>
      </c>
      <c r="W13" s="178">
        <f t="shared" si="6"/>
        <v>60.16460456089277</v>
      </c>
      <c r="X13" s="213">
        <f t="shared" si="7"/>
        <v>0</v>
      </c>
    </row>
    <row r="14" spans="1:24" ht="15">
      <c r="A14" s="173" t="s">
        <v>58</v>
      </c>
      <c r="B14" s="174">
        <v>812</v>
      </c>
      <c r="C14" s="175" t="s">
        <v>53</v>
      </c>
      <c r="D14" s="176" t="str">
        <f t="shared" si="0"/>
        <v>601-1,200</v>
      </c>
      <c r="E14" s="177">
        <v>29277.53</v>
      </c>
      <c r="F14" s="210">
        <v>0</v>
      </c>
      <c r="G14" s="210">
        <v>940.5600000000001</v>
      </c>
      <c r="H14" s="210">
        <v>3851.6699999999996</v>
      </c>
      <c r="I14" s="210">
        <v>324.44</v>
      </c>
      <c r="J14" s="210">
        <v>0</v>
      </c>
      <c r="K14" s="210">
        <v>3517.03</v>
      </c>
      <c r="L14" s="210">
        <v>894</v>
      </c>
      <c r="M14" s="211">
        <v>2898.84</v>
      </c>
      <c r="N14" s="210">
        <v>0</v>
      </c>
      <c r="O14" s="210">
        <f t="shared" si="1"/>
        <v>40810.07000000001</v>
      </c>
      <c r="P14" s="177">
        <f t="shared" si="2"/>
        <v>894</v>
      </c>
      <c r="Q14" s="210">
        <v>1429.4</v>
      </c>
      <c r="R14" s="210">
        <v>0</v>
      </c>
      <c r="S14" s="210">
        <v>0</v>
      </c>
      <c r="T14" s="210">
        <f t="shared" si="3"/>
        <v>43133.47000000001</v>
      </c>
      <c r="U14" s="212">
        <f t="shared" si="4"/>
        <v>0.678765932812732</v>
      </c>
      <c r="V14" s="212">
        <f t="shared" si="5"/>
        <v>0.021805804170172256</v>
      </c>
      <c r="W14" s="178">
        <f t="shared" si="6"/>
        <v>50.258706896551736</v>
      </c>
      <c r="X14" s="213">
        <f t="shared" si="7"/>
        <v>1.1583251231527094</v>
      </c>
    </row>
    <row r="15" spans="1:24" ht="15">
      <c r="A15" s="173" t="s">
        <v>469</v>
      </c>
      <c r="B15" s="174">
        <v>10528</v>
      </c>
      <c r="C15" s="175" t="s">
        <v>46</v>
      </c>
      <c r="D15" s="176" t="str">
        <f t="shared" si="0"/>
        <v>10,001-50,000</v>
      </c>
      <c r="E15" s="177">
        <v>199378</v>
      </c>
      <c r="F15" s="210">
        <v>0</v>
      </c>
      <c r="G15" s="210">
        <v>17773</v>
      </c>
      <c r="H15" s="210">
        <v>36590</v>
      </c>
      <c r="I15" s="210">
        <v>712</v>
      </c>
      <c r="J15" s="210">
        <v>0</v>
      </c>
      <c r="K15" s="210">
        <v>11653</v>
      </c>
      <c r="L15" s="210">
        <v>0</v>
      </c>
      <c r="M15" s="211">
        <v>24439</v>
      </c>
      <c r="N15" s="210">
        <v>0</v>
      </c>
      <c r="O15" s="210">
        <f t="shared" si="1"/>
        <v>290545</v>
      </c>
      <c r="P15" s="177">
        <f t="shared" si="2"/>
        <v>0</v>
      </c>
      <c r="Q15" s="210">
        <v>0</v>
      </c>
      <c r="R15" s="210">
        <v>0</v>
      </c>
      <c r="S15" s="210">
        <v>0</v>
      </c>
      <c r="T15" s="210">
        <f t="shared" si="3"/>
        <v>290545</v>
      </c>
      <c r="U15" s="212">
        <f t="shared" si="4"/>
        <v>0.6862207231237846</v>
      </c>
      <c r="V15" s="212">
        <f t="shared" si="5"/>
        <v>0.0611712471389974</v>
      </c>
      <c r="W15" s="178">
        <f t="shared" si="6"/>
        <v>27.597359422492403</v>
      </c>
      <c r="X15" s="213">
        <f t="shared" si="7"/>
        <v>1.6881648936170213</v>
      </c>
    </row>
    <row r="16" spans="1:24" ht="15">
      <c r="A16" s="173" t="s">
        <v>59</v>
      </c>
      <c r="B16" s="174">
        <v>873</v>
      </c>
      <c r="C16" s="175" t="s">
        <v>48</v>
      </c>
      <c r="D16" s="176" t="str">
        <f t="shared" si="0"/>
        <v>601-1,200</v>
      </c>
      <c r="E16" s="177">
        <v>27951.93</v>
      </c>
      <c r="F16" s="210">
        <v>0</v>
      </c>
      <c r="G16" s="210">
        <v>771.66</v>
      </c>
      <c r="H16" s="210">
        <v>5432.33</v>
      </c>
      <c r="I16" s="210">
        <v>200</v>
      </c>
      <c r="J16" s="210">
        <v>0</v>
      </c>
      <c r="K16" s="210">
        <v>4088.8999999999996</v>
      </c>
      <c r="L16" s="210">
        <v>0</v>
      </c>
      <c r="M16" s="211">
        <v>0</v>
      </c>
      <c r="N16" s="210">
        <v>0</v>
      </c>
      <c r="O16" s="210">
        <f t="shared" si="1"/>
        <v>38444.82</v>
      </c>
      <c r="P16" s="177">
        <f t="shared" si="2"/>
        <v>0</v>
      </c>
      <c r="Q16" s="210">
        <v>0</v>
      </c>
      <c r="R16" s="210">
        <v>0</v>
      </c>
      <c r="S16" s="210">
        <v>0</v>
      </c>
      <c r="T16" s="210">
        <f t="shared" si="3"/>
        <v>38444.82</v>
      </c>
      <c r="U16" s="212">
        <f t="shared" si="4"/>
        <v>0.7270662211450073</v>
      </c>
      <c r="V16" s="212">
        <f t="shared" si="5"/>
        <v>0.020071884846905252</v>
      </c>
      <c r="W16" s="178">
        <f t="shared" si="6"/>
        <v>44.03759450171821</v>
      </c>
      <c r="X16" s="213">
        <f t="shared" si="7"/>
        <v>0.8839175257731958</v>
      </c>
    </row>
    <row r="17" spans="1:24" ht="15">
      <c r="A17" s="173" t="s">
        <v>60</v>
      </c>
      <c r="B17" s="174">
        <v>1282</v>
      </c>
      <c r="C17" s="175" t="s">
        <v>61</v>
      </c>
      <c r="D17" s="176" t="str">
        <f t="shared" si="0"/>
        <v>1,201-3,000</v>
      </c>
      <c r="E17" s="177">
        <v>30077.56</v>
      </c>
      <c r="F17" s="210">
        <v>0</v>
      </c>
      <c r="G17" s="210">
        <v>35</v>
      </c>
      <c r="H17" s="210">
        <v>3725.3800000000006</v>
      </c>
      <c r="I17" s="210">
        <v>665.6</v>
      </c>
      <c r="J17" s="210">
        <v>0</v>
      </c>
      <c r="K17" s="210">
        <v>7585.26</v>
      </c>
      <c r="L17" s="210">
        <v>0</v>
      </c>
      <c r="M17" s="211">
        <v>5935</v>
      </c>
      <c r="N17" s="210">
        <v>576</v>
      </c>
      <c r="O17" s="210">
        <f t="shared" si="1"/>
        <v>48023.8</v>
      </c>
      <c r="P17" s="177">
        <f t="shared" si="2"/>
        <v>576</v>
      </c>
      <c r="Q17" s="210">
        <v>6210.969999999999</v>
      </c>
      <c r="R17" s="210">
        <v>0</v>
      </c>
      <c r="S17" s="210">
        <v>0</v>
      </c>
      <c r="T17" s="210">
        <f t="shared" si="3"/>
        <v>54810.770000000004</v>
      </c>
      <c r="U17" s="212">
        <f t="shared" si="4"/>
        <v>0.5487527360042561</v>
      </c>
      <c r="V17" s="212">
        <f t="shared" si="5"/>
        <v>0.0006385606332478087</v>
      </c>
      <c r="W17" s="178">
        <f t="shared" si="6"/>
        <v>37.4600624024961</v>
      </c>
      <c r="X17" s="213">
        <f t="shared" si="7"/>
        <v>0.027301092043681748</v>
      </c>
    </row>
    <row r="18" spans="1:24" ht="15">
      <c r="A18" s="173" t="s">
        <v>62</v>
      </c>
      <c r="B18" s="174">
        <v>403</v>
      </c>
      <c r="C18" s="175" t="s">
        <v>48</v>
      </c>
      <c r="D18" s="176" t="str">
        <f t="shared" si="0"/>
        <v>0-600</v>
      </c>
      <c r="E18" s="177">
        <v>15683.119999999999</v>
      </c>
      <c r="F18" s="210">
        <v>0</v>
      </c>
      <c r="G18" s="210">
        <v>117.85</v>
      </c>
      <c r="H18" s="210">
        <v>6109.65</v>
      </c>
      <c r="I18" s="210">
        <v>0</v>
      </c>
      <c r="J18" s="210">
        <v>0</v>
      </c>
      <c r="K18" s="210">
        <v>964.04</v>
      </c>
      <c r="L18" s="210">
        <v>523.5</v>
      </c>
      <c r="M18" s="211">
        <v>0</v>
      </c>
      <c r="N18" s="210">
        <v>0</v>
      </c>
      <c r="O18" s="210">
        <f t="shared" si="1"/>
        <v>22874.66</v>
      </c>
      <c r="P18" s="177">
        <f t="shared" si="2"/>
        <v>523.5</v>
      </c>
      <c r="Q18" s="210">
        <v>1250</v>
      </c>
      <c r="R18" s="210">
        <v>0</v>
      </c>
      <c r="S18" s="210">
        <v>10000</v>
      </c>
      <c r="T18" s="210">
        <f t="shared" si="3"/>
        <v>34648.16</v>
      </c>
      <c r="U18" s="212">
        <f t="shared" si="4"/>
        <v>0.45263933207419954</v>
      </c>
      <c r="V18" s="212">
        <f t="shared" si="5"/>
        <v>0.0034013350203878066</v>
      </c>
      <c r="W18" s="178">
        <f t="shared" si="6"/>
        <v>56.760942928039704</v>
      </c>
      <c r="X18" s="213">
        <f t="shared" si="7"/>
        <v>0.29243176178660046</v>
      </c>
    </row>
    <row r="19" spans="1:24" ht="15">
      <c r="A19" s="173" t="s">
        <v>63</v>
      </c>
      <c r="B19" s="174">
        <v>13977</v>
      </c>
      <c r="C19" s="175" t="s">
        <v>46</v>
      </c>
      <c r="D19" s="176" t="str">
        <f t="shared" si="0"/>
        <v>10,001-50,000</v>
      </c>
      <c r="E19" s="177">
        <v>350188</v>
      </c>
      <c r="F19" s="210">
        <v>0</v>
      </c>
      <c r="G19" s="210">
        <v>10335</v>
      </c>
      <c r="H19" s="210">
        <v>34966</v>
      </c>
      <c r="I19" s="210">
        <v>1199</v>
      </c>
      <c r="J19" s="210">
        <v>0</v>
      </c>
      <c r="K19" s="210">
        <v>3194</v>
      </c>
      <c r="L19" s="210">
        <v>0</v>
      </c>
      <c r="M19" s="211">
        <v>0</v>
      </c>
      <c r="N19" s="210">
        <v>0</v>
      </c>
      <c r="O19" s="210">
        <f t="shared" si="1"/>
        <v>399882</v>
      </c>
      <c r="P19" s="177">
        <f t="shared" si="2"/>
        <v>0</v>
      </c>
      <c r="Q19" s="210">
        <v>0</v>
      </c>
      <c r="R19" s="210">
        <v>0</v>
      </c>
      <c r="S19" s="210">
        <v>0</v>
      </c>
      <c r="T19" s="210">
        <f t="shared" si="3"/>
        <v>399882</v>
      </c>
      <c r="U19" s="212">
        <f t="shared" si="4"/>
        <v>0.8757283398602588</v>
      </c>
      <c r="V19" s="212">
        <f t="shared" si="5"/>
        <v>0.025845124311671942</v>
      </c>
      <c r="W19" s="178">
        <f t="shared" si="6"/>
        <v>28.610002146383344</v>
      </c>
      <c r="X19" s="213">
        <f t="shared" si="7"/>
        <v>0.7394290620304786</v>
      </c>
    </row>
    <row r="20" spans="1:24" ht="15">
      <c r="A20" s="173" t="s">
        <v>64</v>
      </c>
      <c r="B20" s="174">
        <v>2365</v>
      </c>
      <c r="C20" s="175" t="s">
        <v>65</v>
      </c>
      <c r="D20" s="176" t="str">
        <f t="shared" si="0"/>
        <v>1,201-3,000</v>
      </c>
      <c r="E20" s="177">
        <v>6060.62</v>
      </c>
      <c r="F20" s="210">
        <v>148082.81</v>
      </c>
      <c r="G20" s="210">
        <v>6256.099999999999</v>
      </c>
      <c r="H20" s="210">
        <v>17103.39</v>
      </c>
      <c r="I20" s="210">
        <v>0</v>
      </c>
      <c r="J20" s="210">
        <v>0</v>
      </c>
      <c r="K20" s="210">
        <v>12906.02</v>
      </c>
      <c r="L20" s="210">
        <v>3057.92</v>
      </c>
      <c r="M20" s="211">
        <v>0</v>
      </c>
      <c r="N20" s="210">
        <v>0</v>
      </c>
      <c r="O20" s="210">
        <f t="shared" si="1"/>
        <v>42326.130000000005</v>
      </c>
      <c r="P20" s="177">
        <f t="shared" si="2"/>
        <v>151140.73</v>
      </c>
      <c r="Q20" s="210">
        <v>640.19</v>
      </c>
      <c r="R20" s="210">
        <v>0</v>
      </c>
      <c r="S20" s="210">
        <v>0</v>
      </c>
      <c r="T20" s="210">
        <f t="shared" si="3"/>
        <v>194107.05000000002</v>
      </c>
      <c r="U20" s="212">
        <f t="shared" si="4"/>
        <v>0.7941155666422213</v>
      </c>
      <c r="V20" s="212">
        <f t="shared" si="5"/>
        <v>0.03223015341276888</v>
      </c>
      <c r="W20" s="178">
        <f t="shared" si="6"/>
        <v>17.896883720930234</v>
      </c>
      <c r="X20" s="213">
        <f t="shared" si="7"/>
        <v>2.6452854122621563</v>
      </c>
    </row>
    <row r="21" spans="1:24" ht="15">
      <c r="A21" s="173" t="s">
        <v>66</v>
      </c>
      <c r="B21" s="174">
        <v>785</v>
      </c>
      <c r="C21" s="175" t="s">
        <v>40</v>
      </c>
      <c r="D21" s="176" t="str">
        <f t="shared" si="0"/>
        <v>601-1,200</v>
      </c>
      <c r="E21" s="177">
        <v>19768.77</v>
      </c>
      <c r="F21" s="210">
        <v>0</v>
      </c>
      <c r="G21" s="210">
        <v>772.2</v>
      </c>
      <c r="H21" s="210">
        <v>4517.410000000001</v>
      </c>
      <c r="I21" s="210">
        <v>0</v>
      </c>
      <c r="J21" s="210">
        <v>1270</v>
      </c>
      <c r="K21" s="210">
        <v>0</v>
      </c>
      <c r="L21" s="210">
        <v>4777</v>
      </c>
      <c r="M21" s="211">
        <v>3766.5</v>
      </c>
      <c r="N21" s="210">
        <v>550</v>
      </c>
      <c r="O21" s="210">
        <f t="shared" si="1"/>
        <v>28824.88</v>
      </c>
      <c r="P21" s="177">
        <f t="shared" si="2"/>
        <v>6597</v>
      </c>
      <c r="Q21" s="210">
        <v>68600.58</v>
      </c>
      <c r="R21" s="210">
        <v>0</v>
      </c>
      <c r="S21" s="210">
        <v>0</v>
      </c>
      <c r="T21" s="210">
        <f t="shared" si="3"/>
        <v>104022.46</v>
      </c>
      <c r="U21" s="212">
        <f t="shared" si="4"/>
        <v>0.19004328488289932</v>
      </c>
      <c r="V21" s="212">
        <f t="shared" si="5"/>
        <v>0.007423396831799594</v>
      </c>
      <c r="W21" s="178">
        <f t="shared" si="6"/>
        <v>36.7195923566879</v>
      </c>
      <c r="X21" s="213">
        <f t="shared" si="7"/>
        <v>0.9836942675159236</v>
      </c>
    </row>
    <row r="22" spans="1:24" ht="15">
      <c r="A22" s="173" t="s">
        <v>67</v>
      </c>
      <c r="B22" s="174">
        <v>1073</v>
      </c>
      <c r="C22" s="175" t="s">
        <v>48</v>
      </c>
      <c r="D22" s="176" t="str">
        <f t="shared" si="0"/>
        <v>601-1,200</v>
      </c>
      <c r="E22" s="177">
        <v>53198.25</v>
      </c>
      <c r="F22" s="210">
        <v>1410.2</v>
      </c>
      <c r="G22" s="210">
        <v>59.46</v>
      </c>
      <c r="H22" s="210">
        <v>4563.14</v>
      </c>
      <c r="I22" s="210">
        <v>41</v>
      </c>
      <c r="J22" s="210">
        <v>0</v>
      </c>
      <c r="K22" s="210">
        <v>3276.19</v>
      </c>
      <c r="L22" s="210">
        <v>4549.8</v>
      </c>
      <c r="M22" s="211">
        <v>0</v>
      </c>
      <c r="N22" s="210">
        <v>0</v>
      </c>
      <c r="O22" s="210">
        <f t="shared" si="1"/>
        <v>61138.04</v>
      </c>
      <c r="P22" s="177">
        <f t="shared" si="2"/>
        <v>5960</v>
      </c>
      <c r="Q22" s="210">
        <v>4077.84</v>
      </c>
      <c r="R22" s="210">
        <v>137903.18</v>
      </c>
      <c r="S22" s="210">
        <v>0</v>
      </c>
      <c r="T22" s="210">
        <f t="shared" si="3"/>
        <v>209079.06</v>
      </c>
      <c r="U22" s="212">
        <f t="shared" si="4"/>
        <v>0.26118564910326264</v>
      </c>
      <c r="V22" s="212">
        <f t="shared" si="5"/>
        <v>0.000284390029302791</v>
      </c>
      <c r="W22" s="178">
        <f t="shared" si="6"/>
        <v>56.97860205032619</v>
      </c>
      <c r="X22" s="213">
        <f t="shared" si="7"/>
        <v>0.05541472506989748</v>
      </c>
    </row>
    <row r="23" spans="1:24" ht="15">
      <c r="A23" s="173" t="s">
        <v>68</v>
      </c>
      <c r="B23" s="174">
        <v>526</v>
      </c>
      <c r="C23" s="175" t="s">
        <v>65</v>
      </c>
      <c r="D23" s="176" t="str">
        <f t="shared" si="0"/>
        <v>0-600</v>
      </c>
      <c r="E23" s="177">
        <v>16936</v>
      </c>
      <c r="F23" s="210">
        <v>0</v>
      </c>
      <c r="G23" s="210">
        <v>1714</v>
      </c>
      <c r="H23" s="210">
        <v>3276</v>
      </c>
      <c r="I23" s="210">
        <v>0</v>
      </c>
      <c r="J23" s="210">
        <v>0</v>
      </c>
      <c r="K23" s="210">
        <v>3154</v>
      </c>
      <c r="L23" s="210">
        <v>0</v>
      </c>
      <c r="M23" s="211">
        <v>0</v>
      </c>
      <c r="N23" s="210">
        <v>0</v>
      </c>
      <c r="O23" s="210">
        <f t="shared" si="1"/>
        <v>25080</v>
      </c>
      <c r="P23" s="177">
        <f t="shared" si="2"/>
        <v>0</v>
      </c>
      <c r="Q23" s="210">
        <v>0</v>
      </c>
      <c r="R23" s="210">
        <v>0</v>
      </c>
      <c r="S23" s="210">
        <v>0</v>
      </c>
      <c r="T23" s="210">
        <f t="shared" si="3"/>
        <v>25080</v>
      </c>
      <c r="U23" s="212">
        <f t="shared" si="4"/>
        <v>0.6752791068580543</v>
      </c>
      <c r="V23" s="212">
        <f t="shared" si="5"/>
        <v>0.06834130781499202</v>
      </c>
      <c r="W23" s="178">
        <f t="shared" si="6"/>
        <v>47.68060836501901</v>
      </c>
      <c r="X23" s="213">
        <f t="shared" si="7"/>
        <v>3.258555133079848</v>
      </c>
    </row>
    <row r="24" spans="1:24" ht="15">
      <c r="A24" s="173" t="s">
        <v>69</v>
      </c>
      <c r="B24" s="174">
        <v>4194</v>
      </c>
      <c r="C24" s="175" t="s">
        <v>65</v>
      </c>
      <c r="D24" s="176" t="str">
        <f t="shared" si="0"/>
        <v>3,001-5,000</v>
      </c>
      <c r="E24" s="177">
        <v>5077</v>
      </c>
      <c r="F24" s="210">
        <v>0</v>
      </c>
      <c r="G24" s="210">
        <v>0</v>
      </c>
      <c r="H24" s="210">
        <v>15852</v>
      </c>
      <c r="I24" s="210">
        <v>0</v>
      </c>
      <c r="J24" s="210">
        <v>0</v>
      </c>
      <c r="K24" s="210">
        <v>618</v>
      </c>
      <c r="L24" s="210">
        <v>0</v>
      </c>
      <c r="M24" s="211">
        <v>191624</v>
      </c>
      <c r="N24" s="210">
        <v>0</v>
      </c>
      <c r="O24" s="210">
        <f t="shared" si="1"/>
        <v>213171</v>
      </c>
      <c r="P24" s="177">
        <f t="shared" si="2"/>
        <v>0</v>
      </c>
      <c r="Q24" s="210">
        <v>0</v>
      </c>
      <c r="R24" s="210">
        <v>0</v>
      </c>
      <c r="S24" s="210">
        <v>0</v>
      </c>
      <c r="T24" s="210">
        <f t="shared" si="3"/>
        <v>213171</v>
      </c>
      <c r="U24" s="212">
        <f t="shared" si="4"/>
        <v>0.023816560413939983</v>
      </c>
      <c r="V24" s="212">
        <f t="shared" si="5"/>
        <v>0</v>
      </c>
      <c r="W24" s="178">
        <f t="shared" si="6"/>
        <v>50.82761087267525</v>
      </c>
      <c r="X24" s="213">
        <f t="shared" si="7"/>
        <v>0</v>
      </c>
    </row>
    <row r="25" spans="1:24" ht="15">
      <c r="A25" s="173" t="s">
        <v>70</v>
      </c>
      <c r="B25" s="174">
        <v>364</v>
      </c>
      <c r="C25" s="175" t="s">
        <v>48</v>
      </c>
      <c r="D25" s="176" t="str">
        <f t="shared" si="0"/>
        <v>0-600</v>
      </c>
      <c r="E25" s="177">
        <v>11851.73</v>
      </c>
      <c r="F25" s="210">
        <v>0</v>
      </c>
      <c r="G25" s="210">
        <v>439.42</v>
      </c>
      <c r="H25" s="210">
        <v>2088.9900000000002</v>
      </c>
      <c r="I25" s="210">
        <v>100</v>
      </c>
      <c r="J25" s="210">
        <v>0</v>
      </c>
      <c r="K25" s="210">
        <v>1460</v>
      </c>
      <c r="L25" s="210">
        <v>4289</v>
      </c>
      <c r="M25" s="211">
        <v>0</v>
      </c>
      <c r="N25" s="210">
        <v>0</v>
      </c>
      <c r="O25" s="210">
        <f t="shared" si="1"/>
        <v>15940.14</v>
      </c>
      <c r="P25" s="177">
        <f t="shared" si="2"/>
        <v>4289</v>
      </c>
      <c r="Q25" s="210">
        <v>79.9</v>
      </c>
      <c r="R25" s="210">
        <v>0</v>
      </c>
      <c r="S25" s="210">
        <v>0</v>
      </c>
      <c r="T25" s="210">
        <f t="shared" si="3"/>
        <v>20309.04</v>
      </c>
      <c r="U25" s="212">
        <f t="shared" si="4"/>
        <v>0.5835691888932218</v>
      </c>
      <c r="V25" s="212">
        <f t="shared" si="5"/>
        <v>0.021636670172494613</v>
      </c>
      <c r="W25" s="178">
        <f t="shared" si="6"/>
        <v>43.79159340659341</v>
      </c>
      <c r="X25" s="213">
        <f t="shared" si="7"/>
        <v>1.2071978021978023</v>
      </c>
    </row>
    <row r="26" spans="1:24" ht="15">
      <c r="A26" s="173" t="s">
        <v>71</v>
      </c>
      <c r="B26" s="174">
        <v>1582</v>
      </c>
      <c r="C26" s="175" t="s">
        <v>65</v>
      </c>
      <c r="D26" s="176" t="str">
        <f t="shared" si="0"/>
        <v>1,201-3,000</v>
      </c>
      <c r="E26" s="177">
        <v>9622.65</v>
      </c>
      <c r="F26" s="210">
        <v>0</v>
      </c>
      <c r="G26" s="210">
        <v>767.5799999999999</v>
      </c>
      <c r="H26" s="210">
        <v>4224.5</v>
      </c>
      <c r="I26" s="210">
        <v>2595</v>
      </c>
      <c r="J26" s="210">
        <v>0</v>
      </c>
      <c r="K26" s="210">
        <v>3536.63</v>
      </c>
      <c r="L26" s="210">
        <v>0</v>
      </c>
      <c r="M26" s="211">
        <v>4915.31</v>
      </c>
      <c r="N26" s="210">
        <v>0</v>
      </c>
      <c r="O26" s="210">
        <f t="shared" si="1"/>
        <v>25661.670000000002</v>
      </c>
      <c r="P26" s="177">
        <f t="shared" si="2"/>
        <v>0</v>
      </c>
      <c r="Q26" s="210">
        <v>3545.12</v>
      </c>
      <c r="R26" s="210">
        <v>0</v>
      </c>
      <c r="S26" s="210">
        <v>0</v>
      </c>
      <c r="T26" s="210">
        <f t="shared" si="3"/>
        <v>29206.79</v>
      </c>
      <c r="U26" s="212">
        <f t="shared" si="4"/>
        <v>0.3294661960455086</v>
      </c>
      <c r="V26" s="212">
        <f t="shared" si="5"/>
        <v>0.026280875097879634</v>
      </c>
      <c r="W26" s="178">
        <f t="shared" si="6"/>
        <v>16.22103034134008</v>
      </c>
      <c r="X26" s="213">
        <f t="shared" si="7"/>
        <v>0.48519595448798986</v>
      </c>
    </row>
    <row r="27" spans="1:24" ht="15">
      <c r="A27" s="173" t="s">
        <v>72</v>
      </c>
      <c r="B27" s="174">
        <v>6767</v>
      </c>
      <c r="C27" s="175" t="s">
        <v>48</v>
      </c>
      <c r="D27" s="176" t="str">
        <f t="shared" si="0"/>
        <v>5,001-10,000</v>
      </c>
      <c r="E27" s="177">
        <v>209337</v>
      </c>
      <c r="F27" s="210">
        <v>0</v>
      </c>
      <c r="G27" s="210">
        <v>16381</v>
      </c>
      <c r="H27" s="210">
        <v>29984</v>
      </c>
      <c r="I27" s="210">
        <v>755</v>
      </c>
      <c r="J27" s="210">
        <v>0</v>
      </c>
      <c r="K27" s="210">
        <v>6328</v>
      </c>
      <c r="L27" s="210">
        <v>0</v>
      </c>
      <c r="M27" s="211">
        <v>0</v>
      </c>
      <c r="N27" s="210">
        <v>0</v>
      </c>
      <c r="O27" s="210">
        <f t="shared" si="1"/>
        <v>262785</v>
      </c>
      <c r="P27" s="177">
        <f t="shared" si="2"/>
        <v>0</v>
      </c>
      <c r="Q27" s="210">
        <v>0</v>
      </c>
      <c r="R27" s="210">
        <v>0</v>
      </c>
      <c r="S27" s="210">
        <v>0</v>
      </c>
      <c r="T27" s="210">
        <f t="shared" si="3"/>
        <v>262785</v>
      </c>
      <c r="U27" s="212">
        <f t="shared" si="4"/>
        <v>0.7966093955134426</v>
      </c>
      <c r="V27" s="212">
        <f t="shared" si="5"/>
        <v>0.06233613029663033</v>
      </c>
      <c r="W27" s="178">
        <f t="shared" si="6"/>
        <v>38.83330870400473</v>
      </c>
      <c r="X27" s="213">
        <f t="shared" si="7"/>
        <v>2.4207181912221074</v>
      </c>
    </row>
    <row r="28" spans="1:24" ht="15">
      <c r="A28" s="173" t="s">
        <v>73</v>
      </c>
      <c r="B28" s="174">
        <v>1488</v>
      </c>
      <c r="C28" s="175" t="s">
        <v>55</v>
      </c>
      <c r="D28" s="176" t="str">
        <f t="shared" si="0"/>
        <v>1,201-3,000</v>
      </c>
      <c r="E28" s="177">
        <v>66544</v>
      </c>
      <c r="F28" s="210">
        <v>0</v>
      </c>
      <c r="G28" s="210">
        <v>1522</v>
      </c>
      <c r="H28" s="210">
        <v>6693</v>
      </c>
      <c r="I28" s="210">
        <v>335</v>
      </c>
      <c r="J28" s="210">
        <v>0</v>
      </c>
      <c r="K28" s="210">
        <v>4712</v>
      </c>
      <c r="L28" s="210">
        <v>5141.219999999999</v>
      </c>
      <c r="M28" s="211">
        <v>6980</v>
      </c>
      <c r="N28" s="210">
        <v>0</v>
      </c>
      <c r="O28" s="210">
        <f t="shared" si="1"/>
        <v>86786</v>
      </c>
      <c r="P28" s="177">
        <f t="shared" si="2"/>
        <v>5141.219999999999</v>
      </c>
      <c r="Q28" s="210">
        <v>3286</v>
      </c>
      <c r="R28" s="210">
        <v>0</v>
      </c>
      <c r="S28" s="210">
        <v>0</v>
      </c>
      <c r="T28" s="210">
        <f t="shared" si="3"/>
        <v>95213.22</v>
      </c>
      <c r="U28" s="212">
        <f t="shared" si="4"/>
        <v>0.6988945442660168</v>
      </c>
      <c r="V28" s="212">
        <f t="shared" si="5"/>
        <v>0.015985175167902103</v>
      </c>
      <c r="W28" s="178">
        <f t="shared" si="6"/>
        <v>58.32392473118279</v>
      </c>
      <c r="X28" s="213">
        <f t="shared" si="7"/>
        <v>1.0228494623655915</v>
      </c>
    </row>
    <row r="29" spans="1:24" ht="15">
      <c r="A29" s="173" t="s">
        <v>74</v>
      </c>
      <c r="B29" s="174">
        <v>6837</v>
      </c>
      <c r="C29" s="175" t="s">
        <v>55</v>
      </c>
      <c r="D29" s="176" t="str">
        <f t="shared" si="0"/>
        <v>5,001-10,000</v>
      </c>
      <c r="E29" s="177">
        <v>233495</v>
      </c>
      <c r="F29" s="210">
        <v>0</v>
      </c>
      <c r="G29" s="210">
        <v>4238</v>
      </c>
      <c r="H29" s="210">
        <v>12027</v>
      </c>
      <c r="I29" s="210">
        <v>568</v>
      </c>
      <c r="J29" s="210">
        <v>0</v>
      </c>
      <c r="K29" s="210">
        <v>22336</v>
      </c>
      <c r="L29" s="210">
        <v>0</v>
      </c>
      <c r="M29" s="211">
        <v>29439</v>
      </c>
      <c r="N29" s="210">
        <v>0</v>
      </c>
      <c r="O29" s="210">
        <f t="shared" si="1"/>
        <v>302103</v>
      </c>
      <c r="P29" s="177">
        <f t="shared" si="2"/>
        <v>0</v>
      </c>
      <c r="Q29" s="210">
        <v>4226</v>
      </c>
      <c r="R29" s="210">
        <v>0</v>
      </c>
      <c r="S29" s="210">
        <v>24299</v>
      </c>
      <c r="T29" s="210">
        <f t="shared" si="3"/>
        <v>330628</v>
      </c>
      <c r="U29" s="212">
        <f t="shared" si="4"/>
        <v>0.7062166543668413</v>
      </c>
      <c r="V29" s="212">
        <v>0</v>
      </c>
      <c r="W29" s="178">
        <f t="shared" si="6"/>
        <v>44.186485300570425</v>
      </c>
      <c r="X29" s="213">
        <v>0</v>
      </c>
    </row>
    <row r="30" spans="1:24" ht="15">
      <c r="A30" s="173" t="s">
        <v>75</v>
      </c>
      <c r="B30" s="174">
        <v>10101</v>
      </c>
      <c r="C30" s="175" t="s">
        <v>55</v>
      </c>
      <c r="D30" s="176" t="str">
        <f t="shared" si="0"/>
        <v>10,001-50,000</v>
      </c>
      <c r="E30" s="177">
        <v>0</v>
      </c>
      <c r="F30" s="210">
        <v>0</v>
      </c>
      <c r="G30" s="210">
        <v>0</v>
      </c>
      <c r="H30" s="210">
        <v>119.05000000000018</v>
      </c>
      <c r="I30" s="210">
        <v>4956.48</v>
      </c>
      <c r="J30" s="210">
        <v>0</v>
      </c>
      <c r="K30" s="210">
        <v>0</v>
      </c>
      <c r="L30" s="210">
        <v>0</v>
      </c>
      <c r="M30" s="211">
        <v>235674.35</v>
      </c>
      <c r="N30" s="210">
        <v>0</v>
      </c>
      <c r="O30" s="210">
        <f t="shared" si="1"/>
        <v>240749.88</v>
      </c>
      <c r="P30" s="177">
        <f t="shared" si="2"/>
        <v>0</v>
      </c>
      <c r="Q30" s="210">
        <v>0</v>
      </c>
      <c r="R30" s="210">
        <v>0</v>
      </c>
      <c r="S30" s="210">
        <v>0</v>
      </c>
      <c r="T30" s="210">
        <f t="shared" si="3"/>
        <v>240749.88</v>
      </c>
      <c r="U30" s="212">
        <f t="shared" si="4"/>
        <v>0</v>
      </c>
      <c r="V30" s="212">
        <f aca="true" t="shared" si="8" ref="V30:V61">G30/T30</f>
        <v>0</v>
      </c>
      <c r="W30" s="178">
        <f t="shared" si="6"/>
        <v>23.834261954261954</v>
      </c>
      <c r="X30" s="213">
        <f aca="true" t="shared" si="9" ref="X30:X61">G30/B30</f>
        <v>0</v>
      </c>
    </row>
    <row r="31" spans="1:24" ht="15">
      <c r="A31" s="173" t="s">
        <v>77</v>
      </c>
      <c r="B31" s="174">
        <v>2025</v>
      </c>
      <c r="C31" s="175" t="s">
        <v>61</v>
      </c>
      <c r="D31" s="176" t="str">
        <f t="shared" si="0"/>
        <v>1,201-3,000</v>
      </c>
      <c r="E31" s="177">
        <v>69595</v>
      </c>
      <c r="F31" s="210">
        <v>0</v>
      </c>
      <c r="G31" s="210">
        <v>5804.150000000001</v>
      </c>
      <c r="H31" s="210">
        <v>6257.120000000001</v>
      </c>
      <c r="I31" s="210">
        <v>506.08</v>
      </c>
      <c r="J31" s="210">
        <v>0</v>
      </c>
      <c r="K31" s="210">
        <v>5881.88</v>
      </c>
      <c r="L31" s="210">
        <v>10466.16</v>
      </c>
      <c r="M31" s="211">
        <v>7976</v>
      </c>
      <c r="N31" s="210">
        <v>8705</v>
      </c>
      <c r="O31" s="210">
        <f t="shared" si="1"/>
        <v>96020.23</v>
      </c>
      <c r="P31" s="177">
        <f t="shared" si="2"/>
        <v>19171.16</v>
      </c>
      <c r="Q31" s="210">
        <v>8989.59</v>
      </c>
      <c r="R31" s="210">
        <v>0</v>
      </c>
      <c r="S31" s="210">
        <v>0</v>
      </c>
      <c r="T31" s="210">
        <f t="shared" si="3"/>
        <v>124180.98</v>
      </c>
      <c r="U31" s="212">
        <f t="shared" si="4"/>
        <v>0.5604320403978129</v>
      </c>
      <c r="V31" s="212">
        <f t="shared" si="8"/>
        <v>0.04673944431747922</v>
      </c>
      <c r="W31" s="178">
        <f t="shared" si="6"/>
        <v>47.41739753086419</v>
      </c>
      <c r="X31" s="213">
        <f t="shared" si="9"/>
        <v>2.8662469135802473</v>
      </c>
    </row>
    <row r="32" spans="1:24" ht="15">
      <c r="A32" s="173" t="s">
        <v>78</v>
      </c>
      <c r="B32" s="174">
        <v>1241</v>
      </c>
      <c r="C32" s="175" t="s">
        <v>48</v>
      </c>
      <c r="D32" s="176" t="str">
        <f t="shared" si="0"/>
        <v>1,201-3,000</v>
      </c>
      <c r="E32" s="177">
        <v>32997.91</v>
      </c>
      <c r="F32" s="210">
        <v>0</v>
      </c>
      <c r="G32" s="210">
        <v>5021.74</v>
      </c>
      <c r="H32" s="210">
        <v>1546.8899999999999</v>
      </c>
      <c r="I32" s="210">
        <v>24.13</v>
      </c>
      <c r="J32" s="210">
        <v>1887.21</v>
      </c>
      <c r="K32" s="210">
        <v>817</v>
      </c>
      <c r="L32" s="210">
        <v>4033.8599999999997</v>
      </c>
      <c r="M32" s="211">
        <v>0</v>
      </c>
      <c r="N32" s="210">
        <v>0</v>
      </c>
      <c r="O32" s="210">
        <f t="shared" si="1"/>
        <v>40407.67</v>
      </c>
      <c r="P32" s="177">
        <f t="shared" si="2"/>
        <v>5921.07</v>
      </c>
      <c r="Q32" s="210">
        <v>0</v>
      </c>
      <c r="R32" s="210">
        <v>0</v>
      </c>
      <c r="S32" s="210">
        <v>0</v>
      </c>
      <c r="T32" s="210">
        <f t="shared" si="3"/>
        <v>46328.74</v>
      </c>
      <c r="U32" s="212">
        <f t="shared" si="4"/>
        <v>0.7122557185885048</v>
      </c>
      <c r="V32" s="212">
        <f t="shared" si="8"/>
        <v>0.10839362348296111</v>
      </c>
      <c r="W32" s="178">
        <f t="shared" si="6"/>
        <v>32.56057211925866</v>
      </c>
      <c r="X32" s="213">
        <f t="shared" si="9"/>
        <v>4.046526994359388</v>
      </c>
    </row>
    <row r="33" spans="1:24" ht="15">
      <c r="A33" s="173" t="s">
        <v>79</v>
      </c>
      <c r="B33" s="174">
        <v>916</v>
      </c>
      <c r="C33" s="175" t="s">
        <v>55</v>
      </c>
      <c r="D33" s="176" t="str">
        <f t="shared" si="0"/>
        <v>601-1,200</v>
      </c>
      <c r="E33" s="177">
        <v>35146.2</v>
      </c>
      <c r="F33" s="210">
        <v>1565.68</v>
      </c>
      <c r="G33" s="210">
        <v>2525.2</v>
      </c>
      <c r="H33" s="210">
        <v>5924.619999999999</v>
      </c>
      <c r="I33" s="210">
        <v>1171.44</v>
      </c>
      <c r="J33" s="210">
        <v>0</v>
      </c>
      <c r="K33" s="210">
        <v>4851.75</v>
      </c>
      <c r="L33" s="210">
        <v>3730.84</v>
      </c>
      <c r="M33" s="211">
        <v>4176.9</v>
      </c>
      <c r="N33" s="210">
        <v>0</v>
      </c>
      <c r="O33" s="210">
        <f t="shared" si="1"/>
        <v>53796.10999999999</v>
      </c>
      <c r="P33" s="177">
        <f t="shared" si="2"/>
        <v>5296.52</v>
      </c>
      <c r="Q33" s="210">
        <v>646.66</v>
      </c>
      <c r="R33" s="210">
        <v>0</v>
      </c>
      <c r="S33" s="210">
        <v>0</v>
      </c>
      <c r="T33" s="210">
        <f t="shared" si="3"/>
        <v>59739.28999999999</v>
      </c>
      <c r="U33" s="212">
        <f t="shared" si="4"/>
        <v>0.6145349233310272</v>
      </c>
      <c r="V33" s="212">
        <f t="shared" si="8"/>
        <v>0.04227033833177462</v>
      </c>
      <c r="W33" s="178">
        <f t="shared" si="6"/>
        <v>58.729377729257635</v>
      </c>
      <c r="X33" s="213">
        <f t="shared" si="9"/>
        <v>2.756768558951965</v>
      </c>
    </row>
    <row r="34" spans="1:24" ht="15">
      <c r="A34" s="173" t="s">
        <v>80</v>
      </c>
      <c r="B34" s="174">
        <v>7201</v>
      </c>
      <c r="C34" s="175" t="s">
        <v>46</v>
      </c>
      <c r="D34" s="176" t="str">
        <f t="shared" si="0"/>
        <v>5,001-10,000</v>
      </c>
      <c r="E34" s="177">
        <v>0</v>
      </c>
      <c r="F34" s="210">
        <v>0</v>
      </c>
      <c r="G34" s="210">
        <v>0</v>
      </c>
      <c r="H34" s="210">
        <v>429.60000000000036</v>
      </c>
      <c r="I34" s="210">
        <v>8145.57</v>
      </c>
      <c r="J34" s="210">
        <v>0</v>
      </c>
      <c r="K34" s="210">
        <v>0</v>
      </c>
      <c r="L34" s="210">
        <v>0</v>
      </c>
      <c r="M34" s="211">
        <v>259420</v>
      </c>
      <c r="N34" s="210">
        <v>0</v>
      </c>
      <c r="O34" s="210">
        <f t="shared" si="1"/>
        <v>267995.17</v>
      </c>
      <c r="P34" s="177">
        <f t="shared" si="2"/>
        <v>0</v>
      </c>
      <c r="Q34" s="210">
        <v>0</v>
      </c>
      <c r="R34" s="210">
        <v>0</v>
      </c>
      <c r="S34" s="210">
        <v>0</v>
      </c>
      <c r="T34" s="210">
        <f t="shared" si="3"/>
        <v>267995.17</v>
      </c>
      <c r="U34" s="212">
        <f aca="true" t="shared" si="10" ref="U34:U65">(E34+F34)/T34</f>
        <v>0</v>
      </c>
      <c r="V34" s="212">
        <f t="shared" si="8"/>
        <v>0</v>
      </c>
      <c r="W34" s="178">
        <f t="shared" si="6"/>
        <v>37.21638244688238</v>
      </c>
      <c r="X34" s="213">
        <f t="shared" si="9"/>
        <v>0</v>
      </c>
    </row>
    <row r="35" spans="1:24" ht="15">
      <c r="A35" s="173" t="s">
        <v>81</v>
      </c>
      <c r="B35" s="174">
        <v>581</v>
      </c>
      <c r="C35" s="175" t="s">
        <v>46</v>
      </c>
      <c r="D35" s="176" t="str">
        <f t="shared" si="0"/>
        <v>0-600</v>
      </c>
      <c r="E35" s="177">
        <v>64182.67</v>
      </c>
      <c r="F35" s="210">
        <v>0</v>
      </c>
      <c r="G35" s="210">
        <v>3759.12</v>
      </c>
      <c r="H35" s="210">
        <v>5421.090000000001</v>
      </c>
      <c r="I35" s="210">
        <v>2987.46</v>
      </c>
      <c r="J35" s="210">
        <v>0</v>
      </c>
      <c r="K35" s="210">
        <v>7549.41</v>
      </c>
      <c r="L35" s="210">
        <v>0</v>
      </c>
      <c r="M35" s="211">
        <v>0</v>
      </c>
      <c r="N35" s="210">
        <v>0</v>
      </c>
      <c r="O35" s="210">
        <f t="shared" si="1"/>
        <v>83899.75</v>
      </c>
      <c r="P35" s="177">
        <f t="shared" si="2"/>
        <v>0</v>
      </c>
      <c r="Q35" s="210">
        <v>0</v>
      </c>
      <c r="R35" s="210">
        <v>0</v>
      </c>
      <c r="S35" s="210">
        <v>0</v>
      </c>
      <c r="T35" s="210">
        <f t="shared" si="3"/>
        <v>83899.75</v>
      </c>
      <c r="U35" s="212">
        <f t="shared" si="10"/>
        <v>0.7649923867472788</v>
      </c>
      <c r="V35" s="212">
        <f t="shared" si="8"/>
        <v>0.04480490108730956</v>
      </c>
      <c r="W35" s="178">
        <f t="shared" si="6"/>
        <v>144.40576592082616</v>
      </c>
      <c r="X35" s="213">
        <f t="shared" si="9"/>
        <v>6.470086058519794</v>
      </c>
    </row>
    <row r="36" spans="1:24" ht="15">
      <c r="A36" s="173" t="s">
        <v>82</v>
      </c>
      <c r="B36" s="174">
        <v>13676</v>
      </c>
      <c r="C36" s="175" t="s">
        <v>61</v>
      </c>
      <c r="D36" s="176" t="str">
        <f t="shared" si="0"/>
        <v>10,001-50,000</v>
      </c>
      <c r="E36" s="177">
        <v>243000</v>
      </c>
      <c r="F36" s="210">
        <v>0</v>
      </c>
      <c r="G36" s="210">
        <v>0</v>
      </c>
      <c r="H36" s="210">
        <v>40629</v>
      </c>
      <c r="I36" s="210">
        <v>0</v>
      </c>
      <c r="J36" s="210">
        <v>0</v>
      </c>
      <c r="K36" s="210">
        <v>4785</v>
      </c>
      <c r="L36" s="210">
        <v>0</v>
      </c>
      <c r="M36" s="211">
        <v>64937</v>
      </c>
      <c r="N36" s="210">
        <v>0</v>
      </c>
      <c r="O36" s="210">
        <f t="shared" si="1"/>
        <v>353351</v>
      </c>
      <c r="P36" s="177">
        <f t="shared" si="2"/>
        <v>0</v>
      </c>
      <c r="Q36" s="210">
        <v>0</v>
      </c>
      <c r="R36" s="210">
        <v>0</v>
      </c>
      <c r="S36" s="210">
        <v>0</v>
      </c>
      <c r="T36" s="210">
        <f t="shared" si="3"/>
        <v>353351</v>
      </c>
      <c r="U36" s="212">
        <f t="shared" si="10"/>
        <v>0.6877014639834046</v>
      </c>
      <c r="V36" s="212">
        <f t="shared" si="8"/>
        <v>0</v>
      </c>
      <c r="W36" s="178">
        <f t="shared" si="6"/>
        <v>25.83730622989178</v>
      </c>
      <c r="X36" s="213">
        <f t="shared" si="9"/>
        <v>0</v>
      </c>
    </row>
    <row r="37" spans="1:24" ht="15">
      <c r="A37" s="173" t="s">
        <v>83</v>
      </c>
      <c r="B37" s="174">
        <v>1298</v>
      </c>
      <c r="C37" s="175" t="s">
        <v>55</v>
      </c>
      <c r="D37" s="176" t="str">
        <f t="shared" si="0"/>
        <v>1,201-3,000</v>
      </c>
      <c r="E37" s="177">
        <v>16098.5</v>
      </c>
      <c r="F37" s="210">
        <v>0</v>
      </c>
      <c r="G37" s="210">
        <v>8133.01</v>
      </c>
      <c r="H37" s="210">
        <v>9239.29</v>
      </c>
      <c r="I37" s="210">
        <v>1878.53</v>
      </c>
      <c r="J37" s="210">
        <v>0</v>
      </c>
      <c r="K37" s="210">
        <v>4177.8</v>
      </c>
      <c r="L37" s="210">
        <v>0</v>
      </c>
      <c r="M37" s="211">
        <v>0</v>
      </c>
      <c r="N37" s="210">
        <v>0</v>
      </c>
      <c r="O37" s="210">
        <f t="shared" si="1"/>
        <v>39527.130000000005</v>
      </c>
      <c r="P37" s="177">
        <f t="shared" si="2"/>
        <v>0</v>
      </c>
      <c r="Q37" s="210">
        <v>16105.41</v>
      </c>
      <c r="R37" s="210">
        <v>0</v>
      </c>
      <c r="S37" s="210">
        <v>0</v>
      </c>
      <c r="T37" s="210">
        <f t="shared" si="3"/>
        <v>55632.54000000001</v>
      </c>
      <c r="U37" s="212">
        <f t="shared" si="10"/>
        <v>0.2893720114163401</v>
      </c>
      <c r="V37" s="212">
        <f t="shared" si="8"/>
        <v>0.1461915993769114</v>
      </c>
      <c r="W37" s="178">
        <f t="shared" si="6"/>
        <v>30.452334360554705</v>
      </c>
      <c r="X37" s="213">
        <f t="shared" si="9"/>
        <v>6.265801232665639</v>
      </c>
    </row>
    <row r="38" spans="1:24" ht="15">
      <c r="A38" s="173" t="s">
        <v>84</v>
      </c>
      <c r="B38" s="174">
        <v>1120225</v>
      </c>
      <c r="C38" s="175"/>
      <c r="D38" s="176" t="str">
        <f t="shared" si="0"/>
        <v>100,000+</v>
      </c>
      <c r="E38" s="177">
        <v>33018463</v>
      </c>
      <c r="F38" s="210">
        <v>0</v>
      </c>
      <c r="G38" s="210">
        <v>4749838</v>
      </c>
      <c r="H38" s="210">
        <v>4479006</v>
      </c>
      <c r="I38" s="210">
        <v>0</v>
      </c>
      <c r="J38" s="210">
        <v>0</v>
      </c>
      <c r="K38" s="210">
        <v>1333760</v>
      </c>
      <c r="L38" s="210">
        <v>0</v>
      </c>
      <c r="M38" s="211">
        <v>0</v>
      </c>
      <c r="N38" s="210">
        <v>0</v>
      </c>
      <c r="O38" s="210">
        <f t="shared" si="1"/>
        <v>43581067</v>
      </c>
      <c r="P38" s="177">
        <f t="shared" si="2"/>
        <v>0</v>
      </c>
      <c r="Q38" s="210">
        <v>10150293</v>
      </c>
      <c r="R38" s="210">
        <v>0</v>
      </c>
      <c r="S38" s="210">
        <v>0</v>
      </c>
      <c r="T38" s="210">
        <f t="shared" si="3"/>
        <v>53731360</v>
      </c>
      <c r="U38" s="212">
        <f t="shared" si="10"/>
        <v>0.6145100924301935</v>
      </c>
      <c r="V38" s="212">
        <f t="shared" si="8"/>
        <v>0.08839973527563791</v>
      </c>
      <c r="W38" s="178">
        <f t="shared" si="6"/>
        <v>38.903851458412376</v>
      </c>
      <c r="X38" s="213">
        <f t="shared" si="9"/>
        <v>4.240074984936062</v>
      </c>
    </row>
    <row r="39" spans="1:24" ht="15">
      <c r="A39" s="173" t="s">
        <v>85</v>
      </c>
      <c r="B39" s="174">
        <v>1970</v>
      </c>
      <c r="C39" s="175" t="s">
        <v>46</v>
      </c>
      <c r="D39" s="176" t="str">
        <f t="shared" si="0"/>
        <v>1,201-3,000</v>
      </c>
      <c r="E39" s="177">
        <v>89699</v>
      </c>
      <c r="F39" s="210">
        <v>0</v>
      </c>
      <c r="G39" s="210">
        <v>15367</v>
      </c>
      <c r="H39" s="210">
        <v>13784</v>
      </c>
      <c r="I39" s="210">
        <v>583</v>
      </c>
      <c r="J39" s="210">
        <v>1700</v>
      </c>
      <c r="K39" s="210">
        <v>7653</v>
      </c>
      <c r="L39" s="210">
        <v>2697</v>
      </c>
      <c r="M39" s="211">
        <v>0</v>
      </c>
      <c r="N39" s="210">
        <v>0</v>
      </c>
      <c r="O39" s="210">
        <f t="shared" si="1"/>
        <v>127086</v>
      </c>
      <c r="P39" s="177">
        <f t="shared" si="2"/>
        <v>4397</v>
      </c>
      <c r="Q39" s="210">
        <v>0</v>
      </c>
      <c r="R39" s="210">
        <v>0</v>
      </c>
      <c r="S39" s="210">
        <v>0</v>
      </c>
      <c r="T39" s="210">
        <f t="shared" si="3"/>
        <v>131483</v>
      </c>
      <c r="U39" s="212">
        <f t="shared" si="10"/>
        <v>0.6822098674353338</v>
      </c>
      <c r="V39" s="212">
        <f t="shared" si="8"/>
        <v>0.11687442483058647</v>
      </c>
      <c r="W39" s="178">
        <f t="shared" si="6"/>
        <v>64.51065989847716</v>
      </c>
      <c r="X39" s="213">
        <f t="shared" si="9"/>
        <v>7.800507614213198</v>
      </c>
    </row>
    <row r="40" spans="1:24" ht="15">
      <c r="A40" s="173" t="s">
        <v>86</v>
      </c>
      <c r="B40" s="174">
        <v>17286</v>
      </c>
      <c r="C40" s="175" t="s">
        <v>48</v>
      </c>
      <c r="D40" s="176" t="str">
        <f t="shared" si="0"/>
        <v>10,001-50,000</v>
      </c>
      <c r="E40" s="177">
        <v>563469</v>
      </c>
      <c r="F40" s="210">
        <v>0</v>
      </c>
      <c r="G40" s="210">
        <v>41578</v>
      </c>
      <c r="H40" s="210">
        <v>58984</v>
      </c>
      <c r="I40" s="210">
        <v>5375</v>
      </c>
      <c r="J40" s="210">
        <v>0</v>
      </c>
      <c r="K40" s="210">
        <v>109565</v>
      </c>
      <c r="L40" s="210">
        <v>0</v>
      </c>
      <c r="M40" s="211">
        <v>0</v>
      </c>
      <c r="N40" s="210">
        <v>0</v>
      </c>
      <c r="O40" s="210">
        <f t="shared" si="1"/>
        <v>778971</v>
      </c>
      <c r="P40" s="177">
        <f t="shared" si="2"/>
        <v>0</v>
      </c>
      <c r="Q40" s="210">
        <v>110452</v>
      </c>
      <c r="R40" s="210">
        <v>0</v>
      </c>
      <c r="S40" s="210">
        <v>0</v>
      </c>
      <c r="T40" s="210">
        <f t="shared" si="3"/>
        <v>889423</v>
      </c>
      <c r="U40" s="212">
        <f t="shared" si="10"/>
        <v>0.6335219574937909</v>
      </c>
      <c r="V40" s="212">
        <f t="shared" si="8"/>
        <v>0.046747160799754446</v>
      </c>
      <c r="W40" s="178">
        <f t="shared" si="6"/>
        <v>45.06369316209649</v>
      </c>
      <c r="X40" s="213">
        <f t="shared" si="9"/>
        <v>2.405299085965521</v>
      </c>
    </row>
    <row r="41" spans="1:24" ht="15">
      <c r="A41" s="173" t="s">
        <v>87</v>
      </c>
      <c r="B41" s="174">
        <v>12317</v>
      </c>
      <c r="C41" s="175" t="s">
        <v>40</v>
      </c>
      <c r="D41" s="176" t="str">
        <f t="shared" si="0"/>
        <v>10,001-50,000</v>
      </c>
      <c r="E41" s="177">
        <v>471529</v>
      </c>
      <c r="F41" s="210">
        <v>0</v>
      </c>
      <c r="G41" s="210">
        <v>34742</v>
      </c>
      <c r="H41" s="210">
        <v>53975</v>
      </c>
      <c r="I41" s="210">
        <v>2250</v>
      </c>
      <c r="J41" s="210">
        <v>0</v>
      </c>
      <c r="K41" s="210">
        <v>42724</v>
      </c>
      <c r="L41" s="210">
        <v>0</v>
      </c>
      <c r="M41" s="211">
        <v>55427</v>
      </c>
      <c r="N41" s="210">
        <v>0</v>
      </c>
      <c r="O41" s="210">
        <f t="shared" si="1"/>
        <v>660647</v>
      </c>
      <c r="P41" s="177">
        <f t="shared" si="2"/>
        <v>0</v>
      </c>
      <c r="Q41" s="210">
        <v>49282</v>
      </c>
      <c r="R41" s="210">
        <v>0</v>
      </c>
      <c r="S41" s="210">
        <v>0</v>
      </c>
      <c r="T41" s="210">
        <f t="shared" si="3"/>
        <v>709929</v>
      </c>
      <c r="U41" s="212">
        <f t="shared" si="10"/>
        <v>0.664191771289805</v>
      </c>
      <c r="V41" s="212">
        <f t="shared" si="8"/>
        <v>0.048937288095006685</v>
      </c>
      <c r="W41" s="178">
        <f t="shared" si="6"/>
        <v>53.63700576439068</v>
      </c>
      <c r="X41" s="213">
        <f t="shared" si="9"/>
        <v>2.8206543801250303</v>
      </c>
    </row>
    <row r="42" spans="1:24" ht="15">
      <c r="A42" s="173" t="s">
        <v>88</v>
      </c>
      <c r="B42" s="174">
        <v>592</v>
      </c>
      <c r="C42" s="175" t="s">
        <v>40</v>
      </c>
      <c r="D42" s="176" t="str">
        <f t="shared" si="0"/>
        <v>0-600</v>
      </c>
      <c r="E42" s="177">
        <v>16006.9</v>
      </c>
      <c r="F42" s="210">
        <v>0</v>
      </c>
      <c r="G42" s="210">
        <v>74.39</v>
      </c>
      <c r="H42" s="210">
        <v>6321.650000000001</v>
      </c>
      <c r="I42" s="210">
        <v>0</v>
      </c>
      <c r="J42" s="210">
        <v>0</v>
      </c>
      <c r="K42" s="210">
        <v>1839</v>
      </c>
      <c r="L42" s="210">
        <v>0</v>
      </c>
      <c r="M42" s="211">
        <v>2565</v>
      </c>
      <c r="N42" s="210">
        <v>0</v>
      </c>
      <c r="O42" s="210">
        <f t="shared" si="1"/>
        <v>26806.94</v>
      </c>
      <c r="P42" s="177">
        <f t="shared" si="2"/>
        <v>0</v>
      </c>
      <c r="Q42" s="210">
        <v>2300.59</v>
      </c>
      <c r="R42" s="210">
        <v>0</v>
      </c>
      <c r="S42" s="210">
        <v>0</v>
      </c>
      <c r="T42" s="210">
        <f t="shared" si="3"/>
        <v>29107.53</v>
      </c>
      <c r="U42" s="212">
        <f t="shared" si="10"/>
        <v>0.5499229924352909</v>
      </c>
      <c r="V42" s="212">
        <f t="shared" si="8"/>
        <v>0.0025556960690240635</v>
      </c>
      <c r="W42" s="178">
        <f t="shared" si="6"/>
        <v>45.28199324324324</v>
      </c>
      <c r="X42" s="213">
        <f t="shared" si="9"/>
        <v>0.12565878378378378</v>
      </c>
    </row>
    <row r="43" spans="1:24" ht="15">
      <c r="A43" s="173" t="s">
        <v>89</v>
      </c>
      <c r="B43" s="174">
        <v>3580</v>
      </c>
      <c r="C43" s="175" t="s">
        <v>53</v>
      </c>
      <c r="D43" s="176" t="str">
        <f t="shared" si="0"/>
        <v>3,001-5,000</v>
      </c>
      <c r="E43" s="177">
        <v>78816</v>
      </c>
      <c r="F43" s="210">
        <v>59673</v>
      </c>
      <c r="G43" s="210">
        <v>20221</v>
      </c>
      <c r="H43" s="210">
        <v>16096</v>
      </c>
      <c r="I43" s="210">
        <v>1882</v>
      </c>
      <c r="J43" s="210">
        <v>0</v>
      </c>
      <c r="K43" s="210">
        <v>36778</v>
      </c>
      <c r="L43" s="210">
        <v>457</v>
      </c>
      <c r="M43" s="211">
        <v>12773</v>
      </c>
      <c r="N43" s="210">
        <v>0</v>
      </c>
      <c r="O43" s="210">
        <f t="shared" si="1"/>
        <v>166566</v>
      </c>
      <c r="P43" s="177">
        <f t="shared" si="2"/>
        <v>60130</v>
      </c>
      <c r="Q43" s="210">
        <v>9447</v>
      </c>
      <c r="R43" s="210">
        <v>0</v>
      </c>
      <c r="S43" s="210">
        <v>0</v>
      </c>
      <c r="T43" s="210">
        <f t="shared" si="3"/>
        <v>236143</v>
      </c>
      <c r="U43" s="212">
        <f t="shared" si="10"/>
        <v>0.5864624401316152</v>
      </c>
      <c r="V43" s="212">
        <f t="shared" si="8"/>
        <v>0.08563031722303859</v>
      </c>
      <c r="W43" s="178">
        <f t="shared" si="6"/>
        <v>46.526815642458104</v>
      </c>
      <c r="X43" s="213">
        <f t="shared" si="9"/>
        <v>5.648324022346369</v>
      </c>
    </row>
    <row r="44" spans="1:24" ht="15">
      <c r="A44" s="173" t="s">
        <v>90</v>
      </c>
      <c r="B44" s="174">
        <v>367</v>
      </c>
      <c r="C44" s="175" t="s">
        <v>53</v>
      </c>
      <c r="D44" s="176" t="str">
        <f t="shared" si="0"/>
        <v>0-600</v>
      </c>
      <c r="E44" s="177">
        <v>12686.81</v>
      </c>
      <c r="F44" s="210">
        <v>0</v>
      </c>
      <c r="G44" s="210">
        <v>386.3</v>
      </c>
      <c r="H44" s="210">
        <v>3071.49</v>
      </c>
      <c r="I44" s="210">
        <v>496.22</v>
      </c>
      <c r="J44" s="210">
        <v>0</v>
      </c>
      <c r="K44" s="210">
        <v>2612.6899999999996</v>
      </c>
      <c r="L44" s="210">
        <v>1808</v>
      </c>
      <c r="M44" s="211">
        <v>1131.19</v>
      </c>
      <c r="N44" s="210">
        <v>0</v>
      </c>
      <c r="O44" s="210">
        <f t="shared" si="1"/>
        <v>20384.699999999997</v>
      </c>
      <c r="P44" s="177">
        <f t="shared" si="2"/>
        <v>1808</v>
      </c>
      <c r="Q44" s="210">
        <v>2419.75</v>
      </c>
      <c r="R44" s="210">
        <v>0</v>
      </c>
      <c r="S44" s="210">
        <v>0</v>
      </c>
      <c r="T44" s="210">
        <f t="shared" si="3"/>
        <v>24612.449999999997</v>
      </c>
      <c r="U44" s="212">
        <f t="shared" si="10"/>
        <v>0.5154631091175401</v>
      </c>
      <c r="V44" s="212">
        <f t="shared" si="8"/>
        <v>0.01569530867508111</v>
      </c>
      <c r="W44" s="178">
        <f t="shared" si="6"/>
        <v>55.54414168937329</v>
      </c>
      <c r="X44" s="213">
        <f t="shared" si="9"/>
        <v>1.0525885558583106</v>
      </c>
    </row>
    <row r="45" spans="1:24" ht="15">
      <c r="A45" s="173" t="s">
        <v>91</v>
      </c>
      <c r="B45" s="174">
        <v>501</v>
      </c>
      <c r="C45" s="175" t="s">
        <v>48</v>
      </c>
      <c r="D45" s="176" t="str">
        <f t="shared" si="0"/>
        <v>0-600</v>
      </c>
      <c r="E45" s="177">
        <v>42827.75</v>
      </c>
      <c r="F45" s="210">
        <v>0</v>
      </c>
      <c r="G45" s="210">
        <v>1998.61</v>
      </c>
      <c r="H45" s="210">
        <v>6215.029999999999</v>
      </c>
      <c r="I45" s="210">
        <v>996.58</v>
      </c>
      <c r="J45" s="210">
        <v>0</v>
      </c>
      <c r="K45" s="210">
        <v>6244.7699999999995</v>
      </c>
      <c r="L45" s="210">
        <v>1496.08</v>
      </c>
      <c r="M45" s="211">
        <v>0</v>
      </c>
      <c r="N45" s="210">
        <v>0</v>
      </c>
      <c r="O45" s="210">
        <f t="shared" si="1"/>
        <v>58282.74</v>
      </c>
      <c r="P45" s="177">
        <f t="shared" si="2"/>
        <v>1496.08</v>
      </c>
      <c r="Q45" s="210">
        <v>1404.01</v>
      </c>
      <c r="R45" s="210">
        <v>0</v>
      </c>
      <c r="S45" s="210">
        <v>0</v>
      </c>
      <c r="T45" s="210">
        <f t="shared" si="3"/>
        <v>61182.83</v>
      </c>
      <c r="U45" s="212">
        <f t="shared" si="10"/>
        <v>0.6999962244309392</v>
      </c>
      <c r="V45" s="212">
        <f t="shared" si="8"/>
        <v>0.03266619082510567</v>
      </c>
      <c r="W45" s="178">
        <f t="shared" si="6"/>
        <v>116.33281437125748</v>
      </c>
      <c r="X45" s="213">
        <f t="shared" si="9"/>
        <v>3.9892415169660675</v>
      </c>
    </row>
    <row r="46" spans="1:24" ht="15">
      <c r="A46" s="173" t="s">
        <v>92</v>
      </c>
      <c r="B46" s="174">
        <v>3442</v>
      </c>
      <c r="C46" s="175" t="s">
        <v>48</v>
      </c>
      <c r="D46" s="176" t="str">
        <f t="shared" si="0"/>
        <v>3,001-5,000</v>
      </c>
      <c r="E46" s="177">
        <v>92647.6</v>
      </c>
      <c r="F46" s="210">
        <v>16875.71</v>
      </c>
      <c r="G46" s="210">
        <v>13384.96</v>
      </c>
      <c r="H46" s="210">
        <v>15636.650000000001</v>
      </c>
      <c r="I46" s="210">
        <v>2860.11</v>
      </c>
      <c r="J46" s="210">
        <v>0</v>
      </c>
      <c r="K46" s="210">
        <v>8289.220000000001</v>
      </c>
      <c r="L46" s="210">
        <v>0</v>
      </c>
      <c r="M46" s="211">
        <v>788.56</v>
      </c>
      <c r="N46" s="210">
        <v>0</v>
      </c>
      <c r="O46" s="210">
        <f t="shared" si="1"/>
        <v>133607.09999999998</v>
      </c>
      <c r="P46" s="177">
        <f t="shared" si="2"/>
        <v>16875.71</v>
      </c>
      <c r="Q46" s="210">
        <v>1725.21</v>
      </c>
      <c r="R46" s="210">
        <v>0</v>
      </c>
      <c r="S46" s="210">
        <v>0</v>
      </c>
      <c r="T46" s="210">
        <f t="shared" si="3"/>
        <v>152208.01999999996</v>
      </c>
      <c r="U46" s="212">
        <f t="shared" si="10"/>
        <v>0.7195633318139216</v>
      </c>
      <c r="V46" s="212">
        <f t="shared" si="8"/>
        <v>0.08793859876766022</v>
      </c>
      <c r="W46" s="178">
        <f t="shared" si="6"/>
        <v>38.81670540383497</v>
      </c>
      <c r="X46" s="213">
        <f t="shared" si="9"/>
        <v>3.888715862870424</v>
      </c>
    </row>
    <row r="47" spans="1:24" ht="15">
      <c r="A47" s="173" t="s">
        <v>93</v>
      </c>
      <c r="B47" s="174">
        <v>932</v>
      </c>
      <c r="C47" s="175" t="s">
        <v>48</v>
      </c>
      <c r="D47" s="176" t="str">
        <f t="shared" si="0"/>
        <v>601-1,200</v>
      </c>
      <c r="E47" s="177">
        <v>19588.170000000002</v>
      </c>
      <c r="F47" s="210">
        <v>0</v>
      </c>
      <c r="G47" s="210">
        <v>7282.9</v>
      </c>
      <c r="H47" s="210">
        <v>5931.55</v>
      </c>
      <c r="I47" s="210">
        <v>0</v>
      </c>
      <c r="J47" s="210">
        <v>0</v>
      </c>
      <c r="K47" s="210">
        <v>0</v>
      </c>
      <c r="L47" s="210">
        <v>12975.939999999999</v>
      </c>
      <c r="M47" s="211">
        <v>560.2</v>
      </c>
      <c r="N47" s="210">
        <v>0</v>
      </c>
      <c r="O47" s="210">
        <f t="shared" si="1"/>
        <v>33362.82</v>
      </c>
      <c r="P47" s="177">
        <f t="shared" si="2"/>
        <v>12975.939999999999</v>
      </c>
      <c r="Q47" s="210">
        <v>0</v>
      </c>
      <c r="R47" s="210">
        <v>0</v>
      </c>
      <c r="S47" s="210">
        <v>0</v>
      </c>
      <c r="T47" s="210">
        <f t="shared" si="3"/>
        <v>46338.759999999995</v>
      </c>
      <c r="U47" s="212">
        <f t="shared" si="10"/>
        <v>0.42271674943395127</v>
      </c>
      <c r="V47" s="212">
        <f t="shared" si="8"/>
        <v>0.15716648438585756</v>
      </c>
      <c r="W47" s="178">
        <f t="shared" si="6"/>
        <v>35.79701716738197</v>
      </c>
      <c r="X47" s="213">
        <f t="shared" si="9"/>
        <v>7.814270386266094</v>
      </c>
    </row>
    <row r="48" spans="1:24" ht="15">
      <c r="A48" s="173" t="s">
        <v>94</v>
      </c>
      <c r="B48" s="174">
        <v>134</v>
      </c>
      <c r="C48" s="175" t="s">
        <v>40</v>
      </c>
      <c r="D48" s="176" t="str">
        <f t="shared" si="0"/>
        <v>0-600</v>
      </c>
      <c r="E48" s="177">
        <v>13353.13</v>
      </c>
      <c r="F48" s="210">
        <v>0</v>
      </c>
      <c r="G48" s="210">
        <v>2632.67</v>
      </c>
      <c r="H48" s="210">
        <v>3057.31</v>
      </c>
      <c r="I48" s="210">
        <v>0</v>
      </c>
      <c r="J48" s="210">
        <v>0</v>
      </c>
      <c r="K48" s="210">
        <v>413</v>
      </c>
      <c r="L48" s="210">
        <v>0</v>
      </c>
      <c r="M48" s="211">
        <v>567</v>
      </c>
      <c r="N48" s="210">
        <v>0</v>
      </c>
      <c r="O48" s="210">
        <f t="shared" si="1"/>
        <v>20023.11</v>
      </c>
      <c r="P48" s="177">
        <f t="shared" si="2"/>
        <v>0</v>
      </c>
      <c r="Q48" s="210">
        <v>500</v>
      </c>
      <c r="R48" s="210">
        <v>0</v>
      </c>
      <c r="S48" s="210">
        <v>0</v>
      </c>
      <c r="T48" s="210">
        <f t="shared" si="3"/>
        <v>20523.11</v>
      </c>
      <c r="U48" s="212">
        <f t="shared" si="10"/>
        <v>0.6506387189855728</v>
      </c>
      <c r="V48" s="212">
        <f t="shared" si="8"/>
        <v>0.12827831649296817</v>
      </c>
      <c r="W48" s="178">
        <f t="shared" si="6"/>
        <v>149.42619402985076</v>
      </c>
      <c r="X48" s="213">
        <f t="shared" si="9"/>
        <v>19.64679104477612</v>
      </c>
    </row>
    <row r="49" spans="1:24" ht="15">
      <c r="A49" s="173" t="s">
        <v>95</v>
      </c>
      <c r="B49" s="174">
        <v>378</v>
      </c>
      <c r="C49" s="175" t="s">
        <v>53</v>
      </c>
      <c r="D49" s="176" t="str">
        <f t="shared" si="0"/>
        <v>0-600</v>
      </c>
      <c r="E49" s="177">
        <v>17454.77</v>
      </c>
      <c r="F49" s="210">
        <v>0</v>
      </c>
      <c r="G49" s="210">
        <v>0</v>
      </c>
      <c r="H49" s="210">
        <v>4600.75</v>
      </c>
      <c r="I49" s="210">
        <v>0</v>
      </c>
      <c r="J49" s="210">
        <v>0</v>
      </c>
      <c r="K49" s="210">
        <v>1720</v>
      </c>
      <c r="L49" s="210">
        <v>0</v>
      </c>
      <c r="M49" s="211">
        <v>1370.88</v>
      </c>
      <c r="N49" s="210">
        <v>0</v>
      </c>
      <c r="O49" s="210">
        <f t="shared" si="1"/>
        <v>25146.4</v>
      </c>
      <c r="P49" s="177">
        <f t="shared" si="2"/>
        <v>0</v>
      </c>
      <c r="Q49" s="210">
        <v>0</v>
      </c>
      <c r="R49" s="210">
        <v>0</v>
      </c>
      <c r="S49" s="210">
        <v>0</v>
      </c>
      <c r="T49" s="210">
        <f t="shared" si="3"/>
        <v>25146.4</v>
      </c>
      <c r="U49" s="212">
        <f t="shared" si="10"/>
        <v>0.6941259981548055</v>
      </c>
      <c r="V49" s="212">
        <f t="shared" si="8"/>
        <v>0</v>
      </c>
      <c r="W49" s="178">
        <f t="shared" si="6"/>
        <v>66.52486772486773</v>
      </c>
      <c r="X49" s="213">
        <f t="shared" si="9"/>
        <v>0</v>
      </c>
    </row>
    <row r="50" spans="1:24" ht="15">
      <c r="A50" s="173" t="s">
        <v>96</v>
      </c>
      <c r="B50" s="174">
        <v>340</v>
      </c>
      <c r="C50" s="175" t="s">
        <v>55</v>
      </c>
      <c r="D50" s="176" t="str">
        <f t="shared" si="0"/>
        <v>0-600</v>
      </c>
      <c r="E50" s="177">
        <v>5165.95</v>
      </c>
      <c r="F50" s="210">
        <v>0</v>
      </c>
      <c r="G50" s="210">
        <v>5706.44</v>
      </c>
      <c r="H50" s="210">
        <v>1520.73</v>
      </c>
      <c r="I50" s="210">
        <v>0</v>
      </c>
      <c r="J50" s="210">
        <v>0</v>
      </c>
      <c r="K50" s="210">
        <v>502.14</v>
      </c>
      <c r="L50" s="210">
        <v>0</v>
      </c>
      <c r="M50" s="211">
        <v>1460.55</v>
      </c>
      <c r="N50" s="210">
        <v>0</v>
      </c>
      <c r="O50" s="210">
        <f t="shared" si="1"/>
        <v>14355.809999999998</v>
      </c>
      <c r="P50" s="177">
        <f t="shared" si="2"/>
        <v>0</v>
      </c>
      <c r="Q50" s="210">
        <v>0</v>
      </c>
      <c r="R50" s="210">
        <v>0</v>
      </c>
      <c r="S50" s="210">
        <v>0</v>
      </c>
      <c r="T50" s="210">
        <f t="shared" si="3"/>
        <v>14355.809999999998</v>
      </c>
      <c r="U50" s="212">
        <f t="shared" si="10"/>
        <v>0.35985081998159635</v>
      </c>
      <c r="V50" s="212">
        <f t="shared" si="8"/>
        <v>0.3975003848615996</v>
      </c>
      <c r="W50" s="178">
        <f t="shared" si="6"/>
        <v>42.222970588235285</v>
      </c>
      <c r="X50" s="213">
        <f t="shared" si="9"/>
        <v>16.78364705882353</v>
      </c>
    </row>
    <row r="51" spans="1:24" ht="15">
      <c r="A51" s="173" t="s">
        <v>97</v>
      </c>
      <c r="B51" s="174">
        <v>15352</v>
      </c>
      <c r="C51" s="175" t="s">
        <v>40</v>
      </c>
      <c r="D51" s="176" t="str">
        <f t="shared" si="0"/>
        <v>10,001-50,000</v>
      </c>
      <c r="E51" s="177">
        <v>342282</v>
      </c>
      <c r="F51" s="210">
        <v>0</v>
      </c>
      <c r="G51" s="210">
        <v>7818</v>
      </c>
      <c r="H51" s="210">
        <v>89647</v>
      </c>
      <c r="I51" s="210">
        <v>400</v>
      </c>
      <c r="J51" s="210">
        <v>0</v>
      </c>
      <c r="K51" s="210">
        <v>10321</v>
      </c>
      <c r="L51" s="210">
        <v>0</v>
      </c>
      <c r="M51" s="211">
        <v>66069</v>
      </c>
      <c r="N51" s="210">
        <v>0</v>
      </c>
      <c r="O51" s="210">
        <f t="shared" si="1"/>
        <v>516537</v>
      </c>
      <c r="P51" s="177">
        <f t="shared" si="2"/>
        <v>0</v>
      </c>
      <c r="Q51" s="210">
        <v>4850</v>
      </c>
      <c r="R51" s="210">
        <v>0</v>
      </c>
      <c r="S51" s="210">
        <v>0</v>
      </c>
      <c r="T51" s="210">
        <f t="shared" si="3"/>
        <v>521387</v>
      </c>
      <c r="U51" s="212">
        <f t="shared" si="10"/>
        <v>0.6564835717039359</v>
      </c>
      <c r="V51" s="212">
        <f t="shared" si="8"/>
        <v>0.014994620119028667</v>
      </c>
      <c r="W51" s="178">
        <f t="shared" si="6"/>
        <v>33.64623501823866</v>
      </c>
      <c r="X51" s="213">
        <f t="shared" si="9"/>
        <v>0.5092496091714435</v>
      </c>
    </row>
    <row r="52" spans="1:24" ht="15">
      <c r="A52" s="173" t="s">
        <v>98</v>
      </c>
      <c r="B52" s="174">
        <v>3758</v>
      </c>
      <c r="C52" s="175" t="s">
        <v>53</v>
      </c>
      <c r="D52" s="176" t="str">
        <f t="shared" si="0"/>
        <v>3,001-5,000</v>
      </c>
      <c r="E52" s="177">
        <v>159727.29</v>
      </c>
      <c r="F52" s="210">
        <v>0</v>
      </c>
      <c r="G52" s="210">
        <v>14414.889999999998</v>
      </c>
      <c r="H52" s="210">
        <v>20304.889999999996</v>
      </c>
      <c r="I52" s="210">
        <v>1242.2</v>
      </c>
      <c r="J52" s="210">
        <v>0</v>
      </c>
      <c r="K52" s="210">
        <v>21970.489999999998</v>
      </c>
      <c r="L52" s="210">
        <v>0</v>
      </c>
      <c r="M52" s="211">
        <v>13209</v>
      </c>
      <c r="N52" s="210">
        <v>0</v>
      </c>
      <c r="O52" s="210">
        <f t="shared" si="1"/>
        <v>230868.75999999998</v>
      </c>
      <c r="P52" s="177">
        <f t="shared" si="2"/>
        <v>0</v>
      </c>
      <c r="Q52" s="210">
        <v>8881.16</v>
      </c>
      <c r="R52" s="210">
        <v>0</v>
      </c>
      <c r="S52" s="210">
        <v>29280</v>
      </c>
      <c r="T52" s="210">
        <f t="shared" si="3"/>
        <v>269029.92</v>
      </c>
      <c r="U52" s="212">
        <f t="shared" si="10"/>
        <v>0.5937157101336537</v>
      </c>
      <c r="V52" s="212">
        <f t="shared" si="8"/>
        <v>0.05358099203241037</v>
      </c>
      <c r="W52" s="178">
        <f t="shared" si="6"/>
        <v>61.43394358701436</v>
      </c>
      <c r="X52" s="213">
        <f t="shared" si="9"/>
        <v>3.835787653006918</v>
      </c>
    </row>
    <row r="53" spans="1:24" ht="15">
      <c r="A53" s="173" t="s">
        <v>99</v>
      </c>
      <c r="B53" s="174">
        <v>675</v>
      </c>
      <c r="C53" s="175" t="s">
        <v>48</v>
      </c>
      <c r="D53" s="176" t="str">
        <f t="shared" si="0"/>
        <v>601-1,200</v>
      </c>
      <c r="E53" s="177">
        <v>21781.81</v>
      </c>
      <c r="F53" s="210">
        <v>0</v>
      </c>
      <c r="G53" s="210">
        <v>9532.550000000001</v>
      </c>
      <c r="H53" s="210">
        <v>3877.59</v>
      </c>
      <c r="I53" s="210">
        <v>232.2</v>
      </c>
      <c r="J53" s="210">
        <v>0</v>
      </c>
      <c r="K53" s="210">
        <v>2299</v>
      </c>
      <c r="L53" s="210">
        <v>0</v>
      </c>
      <c r="M53" s="211">
        <v>0</v>
      </c>
      <c r="N53" s="210">
        <v>0</v>
      </c>
      <c r="O53" s="210">
        <f t="shared" si="1"/>
        <v>37723.149999999994</v>
      </c>
      <c r="P53" s="177">
        <f t="shared" si="2"/>
        <v>0</v>
      </c>
      <c r="Q53" s="210">
        <v>10241.44</v>
      </c>
      <c r="R53" s="210">
        <v>0</v>
      </c>
      <c r="S53" s="210">
        <v>0</v>
      </c>
      <c r="T53" s="210">
        <f t="shared" si="3"/>
        <v>47964.59</v>
      </c>
      <c r="U53" s="212">
        <f t="shared" si="10"/>
        <v>0.4541227184470878</v>
      </c>
      <c r="V53" s="212">
        <f t="shared" si="8"/>
        <v>0.19874140485720823</v>
      </c>
      <c r="W53" s="178">
        <f t="shared" si="6"/>
        <v>55.88614814814814</v>
      </c>
      <c r="X53" s="213">
        <f t="shared" si="9"/>
        <v>14.122296296296298</v>
      </c>
    </row>
    <row r="54" spans="1:24" ht="15">
      <c r="A54" s="173" t="s">
        <v>100</v>
      </c>
      <c r="B54" s="174">
        <v>7493</v>
      </c>
      <c r="C54" s="175" t="s">
        <v>53</v>
      </c>
      <c r="D54" s="176" t="str">
        <f t="shared" si="0"/>
        <v>5,001-10,000</v>
      </c>
      <c r="E54" s="177">
        <v>148323.55000000002</v>
      </c>
      <c r="F54" s="210">
        <v>0</v>
      </c>
      <c r="G54" s="210">
        <v>3919.0099999999998</v>
      </c>
      <c r="H54" s="210">
        <v>20711.980000000003</v>
      </c>
      <c r="I54" s="210">
        <v>0</v>
      </c>
      <c r="J54" s="210">
        <v>0</v>
      </c>
      <c r="K54" s="210">
        <v>14073.79</v>
      </c>
      <c r="L54" s="210">
        <v>0</v>
      </c>
      <c r="M54" s="211">
        <v>25159.02</v>
      </c>
      <c r="N54" s="210">
        <v>0</v>
      </c>
      <c r="O54" s="210">
        <f t="shared" si="1"/>
        <v>212187.35000000003</v>
      </c>
      <c r="P54" s="177">
        <f t="shared" si="2"/>
        <v>0</v>
      </c>
      <c r="Q54" s="210">
        <v>5000</v>
      </c>
      <c r="R54" s="210">
        <v>0</v>
      </c>
      <c r="S54" s="210">
        <v>0</v>
      </c>
      <c r="T54" s="210">
        <f t="shared" si="3"/>
        <v>217187.35000000003</v>
      </c>
      <c r="U54" s="212">
        <f t="shared" si="10"/>
        <v>0.6829290472027951</v>
      </c>
      <c r="V54" s="212">
        <f t="shared" si="8"/>
        <v>0.01804437505223025</v>
      </c>
      <c r="W54" s="178">
        <f t="shared" si="6"/>
        <v>28.318076871746968</v>
      </c>
      <c r="X54" s="213">
        <f t="shared" si="9"/>
        <v>0.5230228212998799</v>
      </c>
    </row>
    <row r="55" spans="1:24" ht="15">
      <c r="A55" s="173" t="s">
        <v>101</v>
      </c>
      <c r="B55" s="174">
        <v>17580</v>
      </c>
      <c r="C55" s="175" t="s">
        <v>40</v>
      </c>
      <c r="D55" s="176" t="str">
        <f t="shared" si="0"/>
        <v>10,001-50,000</v>
      </c>
      <c r="E55" s="177">
        <v>218898</v>
      </c>
      <c r="F55" s="210">
        <v>0</v>
      </c>
      <c r="G55" s="210">
        <v>0</v>
      </c>
      <c r="H55" s="210">
        <v>223700</v>
      </c>
      <c r="I55" s="210">
        <v>0</v>
      </c>
      <c r="J55" s="210">
        <v>0</v>
      </c>
      <c r="K55" s="210">
        <v>0</v>
      </c>
      <c r="L55" s="210">
        <v>0</v>
      </c>
      <c r="M55" s="211">
        <v>0</v>
      </c>
      <c r="N55" s="210">
        <v>0</v>
      </c>
      <c r="O55" s="210">
        <f t="shared" si="1"/>
        <v>442598</v>
      </c>
      <c r="P55" s="177">
        <f t="shared" si="2"/>
        <v>0</v>
      </c>
      <c r="Q55" s="210">
        <v>39815</v>
      </c>
      <c r="R55" s="210">
        <v>0</v>
      </c>
      <c r="S55" s="210">
        <v>0</v>
      </c>
      <c r="T55" s="210">
        <f t="shared" si="3"/>
        <v>482413</v>
      </c>
      <c r="U55" s="212">
        <f t="shared" si="10"/>
        <v>0.4537564286202901</v>
      </c>
      <c r="V55" s="212">
        <f t="shared" si="8"/>
        <v>0</v>
      </c>
      <c r="W55" s="178">
        <f t="shared" si="6"/>
        <v>25.17622298065984</v>
      </c>
      <c r="X55" s="213">
        <f t="shared" si="9"/>
        <v>0</v>
      </c>
    </row>
    <row r="56" spans="1:24" ht="15">
      <c r="A56" s="173" t="s">
        <v>102</v>
      </c>
      <c r="B56" s="174">
        <v>14400</v>
      </c>
      <c r="C56" s="175" t="s">
        <v>55</v>
      </c>
      <c r="D56" s="176" t="str">
        <f t="shared" si="0"/>
        <v>10,001-50,000</v>
      </c>
      <c r="E56" s="177">
        <v>364336</v>
      </c>
      <c r="F56" s="210">
        <v>0</v>
      </c>
      <c r="G56" s="210">
        <v>6590</v>
      </c>
      <c r="H56" s="210">
        <v>86086</v>
      </c>
      <c r="I56" s="210">
        <v>0</v>
      </c>
      <c r="J56" s="210">
        <v>0</v>
      </c>
      <c r="K56" s="210">
        <v>2491</v>
      </c>
      <c r="L56" s="210">
        <v>0</v>
      </c>
      <c r="M56" s="211">
        <v>22423</v>
      </c>
      <c r="N56" s="210">
        <v>0</v>
      </c>
      <c r="O56" s="210">
        <f t="shared" si="1"/>
        <v>481926</v>
      </c>
      <c r="P56" s="177">
        <f t="shared" si="2"/>
        <v>0</v>
      </c>
      <c r="Q56" s="210">
        <v>0</v>
      </c>
      <c r="R56" s="210">
        <v>0</v>
      </c>
      <c r="S56" s="210">
        <v>0</v>
      </c>
      <c r="T56" s="210">
        <f t="shared" si="3"/>
        <v>481926</v>
      </c>
      <c r="U56" s="212">
        <f t="shared" si="10"/>
        <v>0.7559998837995875</v>
      </c>
      <c r="V56" s="212">
        <f t="shared" si="8"/>
        <v>0.01367429854375983</v>
      </c>
      <c r="W56" s="178">
        <f t="shared" si="6"/>
        <v>33.467083333333335</v>
      </c>
      <c r="X56" s="213">
        <f t="shared" si="9"/>
        <v>0.4576388888888889</v>
      </c>
    </row>
    <row r="57" spans="1:24" ht="15">
      <c r="A57" s="173" t="s">
        <v>103</v>
      </c>
      <c r="B57" s="174">
        <v>722</v>
      </c>
      <c r="C57" s="175" t="s">
        <v>40</v>
      </c>
      <c r="D57" s="176" t="str">
        <f t="shared" si="0"/>
        <v>601-1,200</v>
      </c>
      <c r="E57" s="177">
        <v>28065.21</v>
      </c>
      <c r="F57" s="210">
        <v>0</v>
      </c>
      <c r="G57" s="210">
        <v>4963.33</v>
      </c>
      <c r="H57" s="210">
        <v>3503.78</v>
      </c>
      <c r="I57" s="210">
        <v>0</v>
      </c>
      <c r="J57" s="210">
        <v>0</v>
      </c>
      <c r="K57" s="210">
        <v>418.69</v>
      </c>
      <c r="L57" s="210">
        <v>0</v>
      </c>
      <c r="M57" s="211">
        <v>3325.5</v>
      </c>
      <c r="N57" s="210">
        <v>0</v>
      </c>
      <c r="O57" s="210">
        <f t="shared" si="1"/>
        <v>40276.51</v>
      </c>
      <c r="P57" s="177">
        <f t="shared" si="2"/>
        <v>0</v>
      </c>
      <c r="Q57" s="210">
        <v>0</v>
      </c>
      <c r="R57" s="210">
        <v>0</v>
      </c>
      <c r="S57" s="210">
        <v>0</v>
      </c>
      <c r="T57" s="210">
        <f t="shared" si="3"/>
        <v>40276.51</v>
      </c>
      <c r="U57" s="212">
        <f t="shared" si="10"/>
        <v>0.6968133534906574</v>
      </c>
      <c r="V57" s="212">
        <f t="shared" si="8"/>
        <v>0.12323138226226651</v>
      </c>
      <c r="W57" s="178">
        <f t="shared" si="6"/>
        <v>55.784639889196676</v>
      </c>
      <c r="X57" s="213">
        <f t="shared" si="9"/>
        <v>6.8744182825484765</v>
      </c>
    </row>
    <row r="58" spans="1:24" ht="15">
      <c r="A58" s="173" t="s">
        <v>104</v>
      </c>
      <c r="B58" s="174">
        <v>947</v>
      </c>
      <c r="C58" s="175" t="s">
        <v>48</v>
      </c>
      <c r="D58" s="176" t="str">
        <f t="shared" si="0"/>
        <v>601-1,200</v>
      </c>
      <c r="E58" s="177">
        <v>30781.07</v>
      </c>
      <c r="F58" s="210">
        <v>0</v>
      </c>
      <c r="G58" s="210">
        <v>1057.8000000000002</v>
      </c>
      <c r="H58" s="210">
        <v>13913.039999999999</v>
      </c>
      <c r="I58" s="210">
        <v>51.26</v>
      </c>
      <c r="J58" s="210">
        <v>0</v>
      </c>
      <c r="K58" s="210">
        <v>2775.52</v>
      </c>
      <c r="L58" s="210">
        <v>217</v>
      </c>
      <c r="M58" s="211">
        <v>0</v>
      </c>
      <c r="N58" s="210">
        <v>0</v>
      </c>
      <c r="O58" s="210">
        <f t="shared" si="1"/>
        <v>48578.689999999995</v>
      </c>
      <c r="P58" s="177">
        <f t="shared" si="2"/>
        <v>217</v>
      </c>
      <c r="Q58" s="210">
        <v>0</v>
      </c>
      <c r="R58" s="210">
        <v>0</v>
      </c>
      <c r="S58" s="210">
        <v>0</v>
      </c>
      <c r="T58" s="210">
        <f t="shared" si="3"/>
        <v>48795.689999999995</v>
      </c>
      <c r="U58" s="212">
        <f t="shared" si="10"/>
        <v>0.6308153445519472</v>
      </c>
      <c r="V58" s="212">
        <f t="shared" si="8"/>
        <v>0.021678144114777358</v>
      </c>
      <c r="W58" s="178">
        <f t="shared" si="6"/>
        <v>51.29745512143611</v>
      </c>
      <c r="X58" s="213">
        <f t="shared" si="9"/>
        <v>1.1170010559662094</v>
      </c>
    </row>
    <row r="59" spans="1:24" ht="15">
      <c r="A59" s="173" t="s">
        <v>105</v>
      </c>
      <c r="B59" s="174">
        <v>277</v>
      </c>
      <c r="C59" s="175" t="s">
        <v>53</v>
      </c>
      <c r="D59" s="176" t="str">
        <f t="shared" si="0"/>
        <v>0-600</v>
      </c>
      <c r="E59" s="177">
        <v>73.5</v>
      </c>
      <c r="F59" s="210">
        <v>0</v>
      </c>
      <c r="G59" s="210">
        <v>2143.27</v>
      </c>
      <c r="H59" s="210">
        <v>1363.3000000000002</v>
      </c>
      <c r="I59" s="210">
        <v>0</v>
      </c>
      <c r="J59" s="210">
        <v>810</v>
      </c>
      <c r="K59" s="210">
        <v>12000</v>
      </c>
      <c r="L59" s="210">
        <v>4825</v>
      </c>
      <c r="M59" s="211">
        <v>3074.44</v>
      </c>
      <c r="N59" s="210">
        <v>0</v>
      </c>
      <c r="O59" s="210">
        <f t="shared" si="1"/>
        <v>18654.51</v>
      </c>
      <c r="P59" s="177">
        <f t="shared" si="2"/>
        <v>5635</v>
      </c>
      <c r="Q59" s="210">
        <v>0</v>
      </c>
      <c r="R59" s="210">
        <v>12365</v>
      </c>
      <c r="S59" s="210">
        <v>0</v>
      </c>
      <c r="T59" s="210">
        <f t="shared" si="3"/>
        <v>36654.509999999995</v>
      </c>
      <c r="U59" s="212">
        <f t="shared" si="10"/>
        <v>0.0020052102728968417</v>
      </c>
      <c r="V59" s="212">
        <f t="shared" si="8"/>
        <v>0.0584722043753961</v>
      </c>
      <c r="W59" s="178">
        <f t="shared" si="6"/>
        <v>67.34480144404331</v>
      </c>
      <c r="X59" s="213">
        <f t="shared" si="9"/>
        <v>7.7374368231046935</v>
      </c>
    </row>
    <row r="60" spans="1:24" ht="15">
      <c r="A60" s="173" t="s">
        <v>106</v>
      </c>
      <c r="B60" s="174">
        <v>457</v>
      </c>
      <c r="C60" s="175" t="s">
        <v>48</v>
      </c>
      <c r="D60" s="176" t="str">
        <f t="shared" si="0"/>
        <v>0-600</v>
      </c>
      <c r="E60" s="177">
        <v>15018.95</v>
      </c>
      <c r="F60" s="210">
        <v>0</v>
      </c>
      <c r="G60" s="210">
        <v>2701.33</v>
      </c>
      <c r="H60" s="210">
        <v>3118.9</v>
      </c>
      <c r="I60" s="210">
        <v>134.68</v>
      </c>
      <c r="J60" s="210">
        <v>0</v>
      </c>
      <c r="K60" s="210">
        <v>1304.17</v>
      </c>
      <c r="L60" s="210">
        <v>1350</v>
      </c>
      <c r="M60" s="211">
        <v>0</v>
      </c>
      <c r="N60" s="210">
        <v>0</v>
      </c>
      <c r="O60" s="210">
        <f t="shared" si="1"/>
        <v>22278.03</v>
      </c>
      <c r="P60" s="177">
        <f t="shared" si="2"/>
        <v>1350</v>
      </c>
      <c r="Q60" s="210">
        <v>1272.78</v>
      </c>
      <c r="R60" s="210">
        <v>0</v>
      </c>
      <c r="S60" s="210">
        <v>560.83</v>
      </c>
      <c r="T60" s="210">
        <f t="shared" si="3"/>
        <v>25461.64</v>
      </c>
      <c r="U60" s="212">
        <f t="shared" si="10"/>
        <v>0.5898657745534066</v>
      </c>
      <c r="V60" s="212">
        <f t="shared" si="8"/>
        <v>0.10609410862772391</v>
      </c>
      <c r="W60" s="178">
        <f t="shared" si="6"/>
        <v>48.74842450765864</v>
      </c>
      <c r="X60" s="213">
        <f t="shared" si="9"/>
        <v>5.911006564551422</v>
      </c>
    </row>
    <row r="61" spans="1:24" ht="15">
      <c r="A61" s="173" t="s">
        <v>107</v>
      </c>
      <c r="B61" s="174">
        <v>2853</v>
      </c>
      <c r="C61" s="175" t="s">
        <v>40</v>
      </c>
      <c r="D61" s="176" t="str">
        <f t="shared" si="0"/>
        <v>1,201-3,000</v>
      </c>
      <c r="E61" s="177">
        <v>58250.9</v>
      </c>
      <c r="F61" s="210">
        <v>0</v>
      </c>
      <c r="G61" s="210">
        <v>20909.59</v>
      </c>
      <c r="H61" s="210">
        <v>14619.359999999999</v>
      </c>
      <c r="I61" s="210">
        <v>2850.6</v>
      </c>
      <c r="J61" s="210">
        <v>0</v>
      </c>
      <c r="K61" s="210">
        <v>8608.5</v>
      </c>
      <c r="L61" s="210">
        <v>0</v>
      </c>
      <c r="M61" s="211">
        <v>0</v>
      </c>
      <c r="N61" s="210">
        <v>0</v>
      </c>
      <c r="O61" s="210">
        <f t="shared" si="1"/>
        <v>105238.95000000001</v>
      </c>
      <c r="P61" s="177">
        <f t="shared" si="2"/>
        <v>0</v>
      </c>
      <c r="Q61" s="210">
        <v>19441.68</v>
      </c>
      <c r="R61" s="210">
        <v>0</v>
      </c>
      <c r="S61" s="210">
        <v>2066.28</v>
      </c>
      <c r="T61" s="210">
        <f t="shared" si="3"/>
        <v>126746.91</v>
      </c>
      <c r="U61" s="212">
        <f t="shared" si="10"/>
        <v>0.4595843796113057</v>
      </c>
      <c r="V61" s="212">
        <f t="shared" si="8"/>
        <v>0.16497120127031104</v>
      </c>
      <c r="W61" s="178">
        <f t="shared" si="6"/>
        <v>36.88711882229233</v>
      </c>
      <c r="X61" s="213">
        <f t="shared" si="9"/>
        <v>7.3289835261128635</v>
      </c>
    </row>
    <row r="62" spans="1:24" ht="15">
      <c r="A62" s="173" t="s">
        <v>108</v>
      </c>
      <c r="B62" s="174">
        <v>5565</v>
      </c>
      <c r="C62" s="175" t="s">
        <v>53</v>
      </c>
      <c r="D62" s="176" t="str">
        <f t="shared" si="0"/>
        <v>5,001-10,000</v>
      </c>
      <c r="E62" s="177">
        <v>98531</v>
      </c>
      <c r="F62" s="210">
        <v>0</v>
      </c>
      <c r="G62" s="210">
        <v>13428</v>
      </c>
      <c r="H62" s="210">
        <v>60007</v>
      </c>
      <c r="I62" s="210">
        <v>511</v>
      </c>
      <c r="J62" s="210">
        <v>4200</v>
      </c>
      <c r="K62" s="210">
        <v>19608</v>
      </c>
      <c r="L62" s="210">
        <v>8695</v>
      </c>
      <c r="M62" s="211">
        <v>0</v>
      </c>
      <c r="N62" s="210">
        <v>37426</v>
      </c>
      <c r="O62" s="210">
        <f t="shared" si="1"/>
        <v>192085</v>
      </c>
      <c r="P62" s="177">
        <f t="shared" si="2"/>
        <v>50321</v>
      </c>
      <c r="Q62" s="210">
        <v>2690</v>
      </c>
      <c r="R62" s="210">
        <v>0</v>
      </c>
      <c r="S62" s="210">
        <v>0</v>
      </c>
      <c r="T62" s="210">
        <f t="shared" si="3"/>
        <v>245096</v>
      </c>
      <c r="U62" s="212">
        <f t="shared" si="10"/>
        <v>0.4020098247217417</v>
      </c>
      <c r="V62" s="212">
        <f aca="true" t="shared" si="11" ref="V62:V93">G62/T62</f>
        <v>0.05478669582530927</v>
      </c>
      <c r="W62" s="178">
        <f t="shared" si="6"/>
        <v>34.516621743036836</v>
      </c>
      <c r="X62" s="213">
        <f aca="true" t="shared" si="12" ref="X62:X93">G62/B62</f>
        <v>2.4129380053908354</v>
      </c>
    </row>
    <row r="63" spans="1:24" ht="15">
      <c r="A63" s="173" t="s">
        <v>109</v>
      </c>
      <c r="B63" s="174">
        <v>167</v>
      </c>
      <c r="C63" s="175" t="s">
        <v>48</v>
      </c>
      <c r="D63" s="176" t="str">
        <f t="shared" si="0"/>
        <v>0-600</v>
      </c>
      <c r="E63" s="177">
        <v>15185.65</v>
      </c>
      <c r="F63" s="210">
        <v>0</v>
      </c>
      <c r="G63" s="210">
        <v>1028.48</v>
      </c>
      <c r="H63" s="210">
        <v>1714.1800000000003</v>
      </c>
      <c r="I63" s="210">
        <v>385.1</v>
      </c>
      <c r="J63" s="210">
        <v>0</v>
      </c>
      <c r="K63" s="210">
        <v>337.02</v>
      </c>
      <c r="L63" s="210">
        <v>4271</v>
      </c>
      <c r="M63" s="211">
        <v>0</v>
      </c>
      <c r="N63" s="210">
        <v>0</v>
      </c>
      <c r="O63" s="210">
        <f t="shared" si="1"/>
        <v>18650.429999999997</v>
      </c>
      <c r="P63" s="177">
        <f t="shared" si="2"/>
        <v>4271</v>
      </c>
      <c r="Q63" s="210">
        <v>111.62</v>
      </c>
      <c r="R63" s="210">
        <v>0</v>
      </c>
      <c r="S63" s="210">
        <v>0</v>
      </c>
      <c r="T63" s="210">
        <f t="shared" si="3"/>
        <v>23033.049999999996</v>
      </c>
      <c r="U63" s="212">
        <f t="shared" si="10"/>
        <v>0.6592982692261773</v>
      </c>
      <c r="V63" s="212">
        <f t="shared" si="11"/>
        <v>0.04465235824174394</v>
      </c>
      <c r="W63" s="178">
        <f t="shared" si="6"/>
        <v>111.6792215568862</v>
      </c>
      <c r="X63" s="213">
        <f t="shared" si="12"/>
        <v>6.158562874251497</v>
      </c>
    </row>
    <row r="64" spans="1:24" ht="15">
      <c r="A64" s="173" t="s">
        <v>110</v>
      </c>
      <c r="B64" s="174">
        <v>807</v>
      </c>
      <c r="C64" s="175" t="s">
        <v>48</v>
      </c>
      <c r="D64" s="176" t="str">
        <f t="shared" si="0"/>
        <v>601-1,200</v>
      </c>
      <c r="E64" s="177">
        <v>13295.13</v>
      </c>
      <c r="F64" s="210">
        <v>0</v>
      </c>
      <c r="G64" s="210">
        <v>1819.61</v>
      </c>
      <c r="H64" s="210">
        <v>1854.94</v>
      </c>
      <c r="I64" s="210">
        <v>90.3</v>
      </c>
      <c r="J64" s="210">
        <v>307</v>
      </c>
      <c r="K64" s="210">
        <v>0</v>
      </c>
      <c r="L64" s="210">
        <v>5531</v>
      </c>
      <c r="M64" s="211">
        <v>0</v>
      </c>
      <c r="N64" s="210">
        <v>0</v>
      </c>
      <c r="O64" s="210">
        <f t="shared" si="1"/>
        <v>17059.98</v>
      </c>
      <c r="P64" s="177">
        <f t="shared" si="2"/>
        <v>5838</v>
      </c>
      <c r="Q64" s="210">
        <v>477.76</v>
      </c>
      <c r="R64" s="210">
        <v>3400</v>
      </c>
      <c r="S64" s="210">
        <v>0</v>
      </c>
      <c r="T64" s="210">
        <f t="shared" si="3"/>
        <v>26775.739999999998</v>
      </c>
      <c r="U64" s="212">
        <f t="shared" si="10"/>
        <v>0.49653641692069017</v>
      </c>
      <c r="V64" s="212">
        <f t="shared" si="11"/>
        <v>0.06795741219477035</v>
      </c>
      <c r="W64" s="178">
        <f t="shared" si="6"/>
        <v>21.14</v>
      </c>
      <c r="X64" s="213">
        <f t="shared" si="12"/>
        <v>2.2547831474597273</v>
      </c>
    </row>
    <row r="65" spans="1:24" ht="15">
      <c r="A65" s="173" t="s">
        <v>111</v>
      </c>
      <c r="B65" s="174">
        <v>830</v>
      </c>
      <c r="C65" s="175" t="s">
        <v>48</v>
      </c>
      <c r="D65" s="176" t="str">
        <f t="shared" si="0"/>
        <v>601-1,200</v>
      </c>
      <c r="E65" s="177">
        <v>17681.7</v>
      </c>
      <c r="F65" s="210">
        <v>0</v>
      </c>
      <c r="G65" s="210">
        <v>169.97</v>
      </c>
      <c r="H65" s="210">
        <v>1961.3899999999999</v>
      </c>
      <c r="I65" s="210">
        <v>0</v>
      </c>
      <c r="J65" s="210">
        <v>0</v>
      </c>
      <c r="K65" s="210">
        <v>2473.3799999999997</v>
      </c>
      <c r="L65" s="210">
        <v>0</v>
      </c>
      <c r="M65" s="211">
        <v>0</v>
      </c>
      <c r="N65" s="210">
        <v>0</v>
      </c>
      <c r="O65" s="210">
        <f t="shared" si="1"/>
        <v>22286.440000000002</v>
      </c>
      <c r="P65" s="177">
        <f t="shared" si="2"/>
        <v>0</v>
      </c>
      <c r="Q65" s="210">
        <v>0</v>
      </c>
      <c r="R65" s="210">
        <v>0</v>
      </c>
      <c r="S65" s="210">
        <v>0</v>
      </c>
      <c r="T65" s="210">
        <f t="shared" si="3"/>
        <v>22286.440000000002</v>
      </c>
      <c r="U65" s="212">
        <f t="shared" si="10"/>
        <v>0.7933837795538452</v>
      </c>
      <c r="V65" s="212">
        <f t="shared" si="11"/>
        <v>0.007626610620628507</v>
      </c>
      <c r="W65" s="178">
        <f t="shared" si="6"/>
        <v>26.851132530120484</v>
      </c>
      <c r="X65" s="213">
        <f t="shared" si="12"/>
        <v>0.20478313253012048</v>
      </c>
    </row>
    <row r="66" spans="1:24" ht="15">
      <c r="A66" s="173" t="s">
        <v>112</v>
      </c>
      <c r="B66" s="174">
        <v>186</v>
      </c>
      <c r="C66" s="175" t="s">
        <v>40</v>
      </c>
      <c r="D66" s="176" t="str">
        <f aca="true" t="shared" si="13" ref="D66:D129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0-600</v>
      </c>
      <c r="E66" s="177">
        <v>14308.48</v>
      </c>
      <c r="F66" s="210">
        <v>0</v>
      </c>
      <c r="G66" s="210">
        <v>2345.8</v>
      </c>
      <c r="H66" s="210">
        <v>3195.17</v>
      </c>
      <c r="I66" s="210">
        <v>0</v>
      </c>
      <c r="J66" s="210">
        <v>0</v>
      </c>
      <c r="K66" s="210">
        <v>0</v>
      </c>
      <c r="L66" s="210">
        <v>0</v>
      </c>
      <c r="M66" s="211">
        <v>931.5</v>
      </c>
      <c r="N66" s="210">
        <v>0</v>
      </c>
      <c r="O66" s="210">
        <f aca="true" t="shared" si="14" ref="O66:O129">SUM(E66,G66,H66,I66,K66,M66)</f>
        <v>20780.949999999997</v>
      </c>
      <c r="P66" s="177">
        <f aca="true" t="shared" si="15" ref="P66:P129">SUM(F66,J66,L66,N66)</f>
        <v>0</v>
      </c>
      <c r="Q66" s="210">
        <v>114.77</v>
      </c>
      <c r="R66" s="210">
        <v>0</v>
      </c>
      <c r="S66" s="210">
        <v>0</v>
      </c>
      <c r="T66" s="210">
        <f aca="true" t="shared" si="16" ref="T66:T129">SUM(O66:S66)</f>
        <v>20895.719999999998</v>
      </c>
      <c r="U66" s="212">
        <f aca="true" t="shared" si="17" ref="U66:U97">(E66+F66)/T66</f>
        <v>0.6847564955885703</v>
      </c>
      <c r="V66" s="212">
        <f t="shared" si="11"/>
        <v>0.11226222403439558</v>
      </c>
      <c r="W66" s="178">
        <f aca="true" t="shared" si="18" ref="W66:W129">O66/B66</f>
        <v>111.72553763440858</v>
      </c>
      <c r="X66" s="213">
        <f t="shared" si="12"/>
        <v>12.611827956989249</v>
      </c>
    </row>
    <row r="67" spans="1:24" ht="15">
      <c r="A67" s="173" t="s">
        <v>113</v>
      </c>
      <c r="B67" s="174">
        <v>6510</v>
      </c>
      <c r="C67" s="175" t="s">
        <v>46</v>
      </c>
      <c r="D67" s="176" t="str">
        <f t="shared" si="13"/>
        <v>5,001-10,000</v>
      </c>
      <c r="E67" s="177">
        <v>222423.45</v>
      </c>
      <c r="F67" s="210">
        <v>0</v>
      </c>
      <c r="G67" s="210">
        <v>33840.38</v>
      </c>
      <c r="H67" s="210">
        <v>42392.98</v>
      </c>
      <c r="I67" s="210">
        <v>7103.43</v>
      </c>
      <c r="J67" s="210">
        <v>0</v>
      </c>
      <c r="K67" s="210">
        <v>118066.89</v>
      </c>
      <c r="L67" s="210">
        <v>0</v>
      </c>
      <c r="M67" s="211">
        <v>0</v>
      </c>
      <c r="N67" s="210">
        <v>0</v>
      </c>
      <c r="O67" s="210">
        <f t="shared" si="14"/>
        <v>423827.13</v>
      </c>
      <c r="P67" s="177">
        <f t="shared" si="15"/>
        <v>0</v>
      </c>
      <c r="Q67" s="210">
        <v>14727.97</v>
      </c>
      <c r="R67" s="210">
        <v>0</v>
      </c>
      <c r="S67" s="210">
        <v>0</v>
      </c>
      <c r="T67" s="210">
        <f t="shared" si="16"/>
        <v>438555.1</v>
      </c>
      <c r="U67" s="212">
        <f t="shared" si="17"/>
        <v>0.5071733289614008</v>
      </c>
      <c r="V67" s="212">
        <f t="shared" si="11"/>
        <v>0.07716334845952082</v>
      </c>
      <c r="W67" s="178">
        <f t="shared" si="18"/>
        <v>65.10401382488479</v>
      </c>
      <c r="X67" s="213">
        <f t="shared" si="12"/>
        <v>5.19821505376344</v>
      </c>
    </row>
    <row r="68" spans="1:24" ht="15">
      <c r="A68" s="173" t="s">
        <v>114</v>
      </c>
      <c r="B68" s="174">
        <v>4957</v>
      </c>
      <c r="C68" s="175" t="s">
        <v>48</v>
      </c>
      <c r="D68" s="176" t="str">
        <f t="shared" si="13"/>
        <v>3,001-5,000</v>
      </c>
      <c r="E68" s="177">
        <v>226699.78</v>
      </c>
      <c r="F68" s="210">
        <v>0</v>
      </c>
      <c r="G68" s="210">
        <v>21846.989999999998</v>
      </c>
      <c r="H68" s="210">
        <v>17925.569999999996</v>
      </c>
      <c r="I68" s="210">
        <v>2782.63</v>
      </c>
      <c r="J68" s="210">
        <v>0</v>
      </c>
      <c r="K68" s="210">
        <v>21709.79</v>
      </c>
      <c r="L68" s="210">
        <v>1829.98</v>
      </c>
      <c r="M68" s="211">
        <v>0</v>
      </c>
      <c r="N68" s="210">
        <v>162</v>
      </c>
      <c r="O68" s="210">
        <f t="shared" si="14"/>
        <v>290964.75999999995</v>
      </c>
      <c r="P68" s="177">
        <f t="shared" si="15"/>
        <v>1991.98</v>
      </c>
      <c r="Q68" s="210">
        <v>5005.85</v>
      </c>
      <c r="R68" s="210">
        <v>0</v>
      </c>
      <c r="S68" s="210">
        <v>0</v>
      </c>
      <c r="T68" s="210">
        <f t="shared" si="16"/>
        <v>297962.5899999999</v>
      </c>
      <c r="U68" s="212">
        <f t="shared" si="17"/>
        <v>0.7608330294081551</v>
      </c>
      <c r="V68" s="212">
        <f t="shared" si="11"/>
        <v>0.07332125150341862</v>
      </c>
      <c r="W68" s="178">
        <f t="shared" si="18"/>
        <v>58.69775267298768</v>
      </c>
      <c r="X68" s="213">
        <f t="shared" si="12"/>
        <v>4.407300786766188</v>
      </c>
    </row>
    <row r="69" spans="1:24" ht="15">
      <c r="A69" s="173" t="s">
        <v>115</v>
      </c>
      <c r="B69" s="174">
        <v>259</v>
      </c>
      <c r="C69" s="175" t="s">
        <v>48</v>
      </c>
      <c r="D69" s="176" t="str">
        <f t="shared" si="13"/>
        <v>0-600</v>
      </c>
      <c r="E69" s="177">
        <v>13047.130000000001</v>
      </c>
      <c r="F69" s="210">
        <v>0</v>
      </c>
      <c r="G69" s="210">
        <v>36.79</v>
      </c>
      <c r="H69" s="210">
        <v>883.1600000000001</v>
      </c>
      <c r="I69" s="210">
        <v>557.26</v>
      </c>
      <c r="J69" s="210">
        <v>0</v>
      </c>
      <c r="K69" s="210">
        <v>0</v>
      </c>
      <c r="L69" s="210">
        <v>0</v>
      </c>
      <c r="M69" s="211">
        <v>5.5</v>
      </c>
      <c r="N69" s="210">
        <v>0</v>
      </c>
      <c r="O69" s="210">
        <f t="shared" si="14"/>
        <v>14529.840000000002</v>
      </c>
      <c r="P69" s="177">
        <f t="shared" si="15"/>
        <v>0</v>
      </c>
      <c r="Q69" s="210">
        <v>222.97</v>
      </c>
      <c r="R69" s="210">
        <v>0</v>
      </c>
      <c r="S69" s="210">
        <v>0</v>
      </c>
      <c r="T69" s="210">
        <f t="shared" si="16"/>
        <v>14752.810000000001</v>
      </c>
      <c r="U69" s="212">
        <f t="shared" si="17"/>
        <v>0.8843827040407896</v>
      </c>
      <c r="V69" s="212">
        <f t="shared" si="11"/>
        <v>0.002493762205301905</v>
      </c>
      <c r="W69" s="178">
        <f t="shared" si="18"/>
        <v>56.099768339768346</v>
      </c>
      <c r="X69" s="213">
        <f t="shared" si="12"/>
        <v>0.14204633204633205</v>
      </c>
    </row>
    <row r="70" spans="1:24" ht="15">
      <c r="A70" s="173" t="s">
        <v>116</v>
      </c>
      <c r="B70" s="174">
        <v>7049</v>
      </c>
      <c r="C70" s="175" t="s">
        <v>46</v>
      </c>
      <c r="D70" s="176" t="str">
        <f t="shared" si="13"/>
        <v>5,001-10,000</v>
      </c>
      <c r="E70" s="177">
        <v>365019</v>
      </c>
      <c r="F70" s="210">
        <v>0</v>
      </c>
      <c r="G70" s="210">
        <v>43280</v>
      </c>
      <c r="H70" s="210">
        <v>88265</v>
      </c>
      <c r="I70" s="210">
        <v>289</v>
      </c>
      <c r="J70" s="210">
        <v>0</v>
      </c>
      <c r="K70" s="210">
        <v>27731</v>
      </c>
      <c r="L70" s="210">
        <v>0</v>
      </c>
      <c r="M70" s="211">
        <v>0</v>
      </c>
      <c r="N70" s="210">
        <v>0</v>
      </c>
      <c r="O70" s="210">
        <f t="shared" si="14"/>
        <v>524584</v>
      </c>
      <c r="P70" s="177">
        <f t="shared" si="15"/>
        <v>0</v>
      </c>
      <c r="Q70" s="210">
        <v>0</v>
      </c>
      <c r="R70" s="210">
        <v>0</v>
      </c>
      <c r="S70" s="210">
        <v>0</v>
      </c>
      <c r="T70" s="210">
        <f t="shared" si="16"/>
        <v>524584</v>
      </c>
      <c r="U70" s="212">
        <f t="shared" si="17"/>
        <v>0.6958256447013252</v>
      </c>
      <c r="V70" s="212">
        <f t="shared" si="11"/>
        <v>0.08250346941576564</v>
      </c>
      <c r="W70" s="178">
        <f t="shared" si="18"/>
        <v>74.41963399063697</v>
      </c>
      <c r="X70" s="213">
        <f t="shared" si="12"/>
        <v>6.13987799687899</v>
      </c>
    </row>
    <row r="71" spans="1:24" ht="15">
      <c r="A71" s="173" t="s">
        <v>117</v>
      </c>
      <c r="B71" s="174">
        <v>8029</v>
      </c>
      <c r="C71" s="175" t="s">
        <v>40</v>
      </c>
      <c r="D71" s="176" t="str">
        <f t="shared" si="13"/>
        <v>5,001-10,000</v>
      </c>
      <c r="E71" s="177">
        <v>172969</v>
      </c>
      <c r="F71" s="210">
        <v>0</v>
      </c>
      <c r="G71" s="210">
        <v>3351</v>
      </c>
      <c r="H71" s="210">
        <v>30744</v>
      </c>
      <c r="I71" s="210">
        <v>370</v>
      </c>
      <c r="J71" s="210">
        <v>0</v>
      </c>
      <c r="K71" s="210">
        <v>0</v>
      </c>
      <c r="L71" s="210">
        <v>30967</v>
      </c>
      <c r="M71" s="211">
        <v>0</v>
      </c>
      <c r="N71" s="210">
        <v>10816</v>
      </c>
      <c r="O71" s="210">
        <f t="shared" si="14"/>
        <v>207434</v>
      </c>
      <c r="P71" s="177">
        <f t="shared" si="15"/>
        <v>41783</v>
      </c>
      <c r="Q71" s="210">
        <v>0</v>
      </c>
      <c r="R71" s="210">
        <v>0</v>
      </c>
      <c r="S71" s="210">
        <v>0</v>
      </c>
      <c r="T71" s="210">
        <f t="shared" si="16"/>
        <v>249217</v>
      </c>
      <c r="U71" s="212">
        <f t="shared" si="17"/>
        <v>0.6940497638604108</v>
      </c>
      <c r="V71" s="212">
        <f t="shared" si="11"/>
        <v>0.013446113226625792</v>
      </c>
      <c r="W71" s="178">
        <f t="shared" si="18"/>
        <v>25.835595964628222</v>
      </c>
      <c r="X71" s="213">
        <f t="shared" si="12"/>
        <v>0.41736206252335284</v>
      </c>
    </row>
    <row r="72" spans="1:24" ht="15">
      <c r="A72" s="173" t="s">
        <v>118</v>
      </c>
      <c r="B72" s="174">
        <v>992</v>
      </c>
      <c r="C72" s="175" t="s">
        <v>61</v>
      </c>
      <c r="D72" s="176" t="str">
        <f t="shared" si="13"/>
        <v>601-1,200</v>
      </c>
      <c r="E72" s="177">
        <v>1995.37</v>
      </c>
      <c r="F72" s="210">
        <v>0</v>
      </c>
      <c r="G72" s="210">
        <v>841.88</v>
      </c>
      <c r="H72" s="210">
        <v>7220.2699999999995</v>
      </c>
      <c r="I72" s="210">
        <v>404.64</v>
      </c>
      <c r="J72" s="210">
        <v>0</v>
      </c>
      <c r="K72" s="210">
        <v>3809.04</v>
      </c>
      <c r="L72" s="210">
        <v>0</v>
      </c>
      <c r="M72" s="211">
        <v>4176</v>
      </c>
      <c r="N72" s="210">
        <v>0</v>
      </c>
      <c r="O72" s="210">
        <f t="shared" si="14"/>
        <v>18447.2</v>
      </c>
      <c r="P72" s="177">
        <f t="shared" si="15"/>
        <v>0</v>
      </c>
      <c r="Q72" s="210">
        <v>0</v>
      </c>
      <c r="R72" s="210">
        <v>0</v>
      </c>
      <c r="S72" s="210">
        <v>0</v>
      </c>
      <c r="T72" s="210">
        <f t="shared" si="16"/>
        <v>18447.2</v>
      </c>
      <c r="U72" s="212">
        <f t="shared" si="17"/>
        <v>0.10816655102129319</v>
      </c>
      <c r="V72" s="212">
        <f t="shared" si="11"/>
        <v>0.04563727828613556</v>
      </c>
      <c r="W72" s="178">
        <f t="shared" si="18"/>
        <v>18.595967741935485</v>
      </c>
      <c r="X72" s="213">
        <f t="shared" si="12"/>
        <v>0.8486693548387096</v>
      </c>
    </row>
    <row r="73" spans="1:24" ht="15">
      <c r="A73" s="173" t="s">
        <v>119</v>
      </c>
      <c r="B73" s="174">
        <v>1125</v>
      </c>
      <c r="C73" s="175" t="s">
        <v>48</v>
      </c>
      <c r="D73" s="176" t="str">
        <f t="shared" si="13"/>
        <v>601-1,200</v>
      </c>
      <c r="E73" s="177">
        <v>35581.07</v>
      </c>
      <c r="F73" s="210">
        <v>0</v>
      </c>
      <c r="G73" s="210">
        <v>758.22</v>
      </c>
      <c r="H73" s="210">
        <v>6555.1</v>
      </c>
      <c r="I73" s="210">
        <v>0</v>
      </c>
      <c r="J73" s="210">
        <v>0</v>
      </c>
      <c r="K73" s="210">
        <v>8705.61</v>
      </c>
      <c r="L73" s="210">
        <v>0</v>
      </c>
      <c r="M73" s="211">
        <v>0</v>
      </c>
      <c r="N73" s="210">
        <v>0</v>
      </c>
      <c r="O73" s="210">
        <f t="shared" si="14"/>
        <v>51600</v>
      </c>
      <c r="P73" s="177">
        <f t="shared" si="15"/>
        <v>0</v>
      </c>
      <c r="Q73" s="210">
        <v>539.48</v>
      </c>
      <c r="R73" s="210">
        <v>0</v>
      </c>
      <c r="S73" s="210">
        <v>0</v>
      </c>
      <c r="T73" s="210">
        <f t="shared" si="16"/>
        <v>52139.48</v>
      </c>
      <c r="U73" s="212">
        <f t="shared" si="17"/>
        <v>0.6824208833689941</v>
      </c>
      <c r="V73" s="212">
        <f t="shared" si="11"/>
        <v>0.014542147332501205</v>
      </c>
      <c r="W73" s="178">
        <f t="shared" si="18"/>
        <v>45.86666666666667</v>
      </c>
      <c r="X73" s="213">
        <f t="shared" si="12"/>
        <v>0.6739733333333333</v>
      </c>
    </row>
    <row r="74" spans="1:24" ht="15">
      <c r="A74" s="173" t="s">
        <v>120</v>
      </c>
      <c r="B74" s="174">
        <v>168</v>
      </c>
      <c r="C74" s="175" t="s">
        <v>48</v>
      </c>
      <c r="D74" s="176" t="str">
        <f t="shared" si="13"/>
        <v>0-600</v>
      </c>
      <c r="E74" s="177">
        <v>8989.07</v>
      </c>
      <c r="F74" s="210">
        <v>0</v>
      </c>
      <c r="G74" s="210">
        <v>351.97</v>
      </c>
      <c r="H74" s="210">
        <v>1053.92</v>
      </c>
      <c r="I74" s="210">
        <v>0</v>
      </c>
      <c r="J74" s="210">
        <v>0</v>
      </c>
      <c r="K74" s="210">
        <v>800</v>
      </c>
      <c r="L74" s="210">
        <v>0</v>
      </c>
      <c r="M74" s="211">
        <v>0</v>
      </c>
      <c r="N74" s="210">
        <v>0</v>
      </c>
      <c r="O74" s="210">
        <f t="shared" si="14"/>
        <v>11194.96</v>
      </c>
      <c r="P74" s="177">
        <f t="shared" si="15"/>
        <v>0</v>
      </c>
      <c r="Q74" s="210">
        <v>391.38</v>
      </c>
      <c r="R74" s="210">
        <v>0</v>
      </c>
      <c r="S74" s="210">
        <v>0</v>
      </c>
      <c r="T74" s="210">
        <f t="shared" si="16"/>
        <v>11586.339999999998</v>
      </c>
      <c r="U74" s="212">
        <f t="shared" si="17"/>
        <v>0.7758334383420477</v>
      </c>
      <c r="V74" s="212">
        <f t="shared" si="11"/>
        <v>0.030378014109718864</v>
      </c>
      <c r="W74" s="178">
        <f t="shared" si="18"/>
        <v>66.63666666666666</v>
      </c>
      <c r="X74" s="213">
        <f t="shared" si="12"/>
        <v>2.0950595238095238</v>
      </c>
    </row>
    <row r="75" spans="1:24" ht="15">
      <c r="A75" s="173" t="s">
        <v>121</v>
      </c>
      <c r="B75" s="174">
        <v>401</v>
      </c>
      <c r="C75" s="175" t="s">
        <v>55</v>
      </c>
      <c r="D75" s="176" t="str">
        <f t="shared" si="13"/>
        <v>0-600</v>
      </c>
      <c r="E75" s="177">
        <v>21307.859999999997</v>
      </c>
      <c r="F75" s="210">
        <v>0</v>
      </c>
      <c r="G75" s="210">
        <v>131.94</v>
      </c>
      <c r="H75" s="210">
        <v>5250.77</v>
      </c>
      <c r="I75" s="210">
        <v>0</v>
      </c>
      <c r="J75" s="210">
        <v>0</v>
      </c>
      <c r="K75" s="210">
        <v>2376.34</v>
      </c>
      <c r="L75" s="210">
        <v>2883.67</v>
      </c>
      <c r="M75" s="211">
        <v>0</v>
      </c>
      <c r="N75" s="210">
        <v>0</v>
      </c>
      <c r="O75" s="210">
        <f t="shared" si="14"/>
        <v>29066.909999999996</v>
      </c>
      <c r="P75" s="177">
        <f t="shared" si="15"/>
        <v>2883.67</v>
      </c>
      <c r="Q75" s="210">
        <v>0</v>
      </c>
      <c r="R75" s="210">
        <v>0</v>
      </c>
      <c r="S75" s="210">
        <v>0</v>
      </c>
      <c r="T75" s="210">
        <f t="shared" si="16"/>
        <v>31950.579999999994</v>
      </c>
      <c r="U75" s="212">
        <f t="shared" si="17"/>
        <v>0.6669005695671253</v>
      </c>
      <c r="V75" s="212">
        <f t="shared" si="11"/>
        <v>0.004129502500424093</v>
      </c>
      <c r="W75" s="178">
        <f t="shared" si="18"/>
        <v>72.48605985037406</v>
      </c>
      <c r="X75" s="213">
        <f t="shared" si="12"/>
        <v>0.32902743142144636</v>
      </c>
    </row>
    <row r="76" spans="1:24" ht="15">
      <c r="A76" s="173" t="s">
        <v>122</v>
      </c>
      <c r="B76" s="174">
        <v>817498</v>
      </c>
      <c r="C76" s="175"/>
      <c r="D76" s="176" t="str">
        <f t="shared" si="13"/>
        <v>100,000+</v>
      </c>
      <c r="E76" s="177">
        <v>28411453</v>
      </c>
      <c r="F76" s="210">
        <v>0</v>
      </c>
      <c r="G76" s="210">
        <v>1215647</v>
      </c>
      <c r="H76" s="210">
        <v>4825198</v>
      </c>
      <c r="I76" s="210">
        <v>0</v>
      </c>
      <c r="J76" s="210">
        <v>0</v>
      </c>
      <c r="K76" s="210">
        <v>5296507</v>
      </c>
      <c r="L76" s="210">
        <v>0</v>
      </c>
      <c r="M76" s="211">
        <v>0</v>
      </c>
      <c r="N76" s="210">
        <v>0</v>
      </c>
      <c r="O76" s="210">
        <f t="shared" si="14"/>
        <v>39748805</v>
      </c>
      <c r="P76" s="177">
        <f t="shared" si="15"/>
        <v>0</v>
      </c>
      <c r="Q76" s="210">
        <v>9766741</v>
      </c>
      <c r="R76" s="210">
        <v>0</v>
      </c>
      <c r="S76" s="210">
        <v>0</v>
      </c>
      <c r="T76" s="210">
        <f t="shared" si="16"/>
        <v>49515546</v>
      </c>
      <c r="U76" s="212">
        <f t="shared" si="17"/>
        <v>0.5737885430971518</v>
      </c>
      <c r="V76" s="212">
        <f t="shared" si="11"/>
        <v>0.024550814808747136</v>
      </c>
      <c r="W76" s="178">
        <f t="shared" si="18"/>
        <v>48.62251039146273</v>
      </c>
      <c r="X76" s="213">
        <f t="shared" si="12"/>
        <v>1.4870336074216695</v>
      </c>
    </row>
    <row r="77" spans="1:24" ht="15">
      <c r="A77" s="173" t="s">
        <v>123</v>
      </c>
      <c r="B77" s="174">
        <v>8646</v>
      </c>
      <c r="C77" s="175" t="s">
        <v>46</v>
      </c>
      <c r="D77" s="176" t="str">
        <f t="shared" si="13"/>
        <v>5,001-10,000</v>
      </c>
      <c r="E77" s="177">
        <v>260929</v>
      </c>
      <c r="F77" s="210">
        <v>0</v>
      </c>
      <c r="G77" s="210">
        <v>0</v>
      </c>
      <c r="H77" s="210">
        <v>96105</v>
      </c>
      <c r="I77" s="210">
        <v>0</v>
      </c>
      <c r="J77" s="210">
        <v>0</v>
      </c>
      <c r="K77" s="210">
        <v>15550</v>
      </c>
      <c r="L77" s="210">
        <v>0</v>
      </c>
      <c r="M77" s="211">
        <v>0</v>
      </c>
      <c r="N77" s="210">
        <v>0</v>
      </c>
      <c r="O77" s="210">
        <f t="shared" si="14"/>
        <v>372584</v>
      </c>
      <c r="P77" s="177">
        <f t="shared" si="15"/>
        <v>0</v>
      </c>
      <c r="Q77" s="210">
        <v>40588</v>
      </c>
      <c r="R77" s="210">
        <v>0</v>
      </c>
      <c r="S77" s="210">
        <v>0</v>
      </c>
      <c r="T77" s="210">
        <f t="shared" si="16"/>
        <v>413172</v>
      </c>
      <c r="U77" s="212">
        <f t="shared" si="17"/>
        <v>0.6315263376995537</v>
      </c>
      <c r="V77" s="212">
        <f t="shared" si="11"/>
        <v>0</v>
      </c>
      <c r="W77" s="178">
        <f t="shared" si="18"/>
        <v>43.09322229932917</v>
      </c>
      <c r="X77" s="213">
        <f t="shared" si="12"/>
        <v>0</v>
      </c>
    </row>
    <row r="78" spans="1:24" ht="15">
      <c r="A78" s="173" t="s">
        <v>124</v>
      </c>
      <c r="B78" s="174">
        <v>1571</v>
      </c>
      <c r="C78" s="175" t="s">
        <v>55</v>
      </c>
      <c r="D78" s="176" t="str">
        <f t="shared" si="13"/>
        <v>1,201-3,000</v>
      </c>
      <c r="E78" s="177">
        <v>46928.3</v>
      </c>
      <c r="F78" s="210">
        <v>7283.91</v>
      </c>
      <c r="G78" s="210">
        <v>14417.29</v>
      </c>
      <c r="H78" s="210">
        <v>7440.41</v>
      </c>
      <c r="I78" s="210">
        <v>0</v>
      </c>
      <c r="J78" s="210">
        <v>2433.71</v>
      </c>
      <c r="K78" s="210">
        <v>2233.62</v>
      </c>
      <c r="L78" s="210">
        <v>24394.31</v>
      </c>
      <c r="M78" s="211">
        <v>6879.6</v>
      </c>
      <c r="N78" s="210">
        <v>0</v>
      </c>
      <c r="O78" s="210">
        <f t="shared" si="14"/>
        <v>77899.22</v>
      </c>
      <c r="P78" s="177">
        <f t="shared" si="15"/>
        <v>34111.93</v>
      </c>
      <c r="Q78" s="210">
        <v>0</v>
      </c>
      <c r="R78" s="210">
        <v>0</v>
      </c>
      <c r="S78" s="210">
        <v>0</v>
      </c>
      <c r="T78" s="210">
        <f t="shared" si="16"/>
        <v>112011.15</v>
      </c>
      <c r="U78" s="212">
        <f t="shared" si="17"/>
        <v>0.48398940641177246</v>
      </c>
      <c r="V78" s="212">
        <f t="shared" si="11"/>
        <v>0.12871298973361137</v>
      </c>
      <c r="W78" s="178">
        <f t="shared" si="18"/>
        <v>49.585754296626355</v>
      </c>
      <c r="X78" s="213">
        <f t="shared" si="12"/>
        <v>9.177141947803946</v>
      </c>
    </row>
    <row r="79" spans="1:24" ht="15">
      <c r="A79" s="173" t="s">
        <v>125</v>
      </c>
      <c r="B79" s="174">
        <v>320</v>
      </c>
      <c r="C79" s="175" t="s">
        <v>48</v>
      </c>
      <c r="D79" s="176" t="str">
        <f t="shared" si="13"/>
        <v>0-600</v>
      </c>
      <c r="E79" s="177">
        <v>19971.28</v>
      </c>
      <c r="F79" s="210">
        <v>0</v>
      </c>
      <c r="G79" s="210">
        <v>126.6</v>
      </c>
      <c r="H79" s="210">
        <v>4372.33</v>
      </c>
      <c r="I79" s="210">
        <v>0</v>
      </c>
      <c r="J79" s="210">
        <v>0</v>
      </c>
      <c r="K79" s="210">
        <v>5882.65</v>
      </c>
      <c r="L79" s="210">
        <v>0</v>
      </c>
      <c r="M79" s="211">
        <v>0</v>
      </c>
      <c r="N79" s="210">
        <v>0</v>
      </c>
      <c r="O79" s="210">
        <f t="shared" si="14"/>
        <v>30352.86</v>
      </c>
      <c r="P79" s="177">
        <f t="shared" si="15"/>
        <v>0</v>
      </c>
      <c r="Q79" s="210">
        <v>1007.19</v>
      </c>
      <c r="R79" s="210">
        <v>0</v>
      </c>
      <c r="S79" s="210">
        <v>0</v>
      </c>
      <c r="T79" s="210">
        <f t="shared" si="16"/>
        <v>31360.05</v>
      </c>
      <c r="U79" s="212">
        <f t="shared" si="17"/>
        <v>0.6368382703471455</v>
      </c>
      <c r="V79" s="212">
        <f t="shared" si="11"/>
        <v>0.004036983359401531</v>
      </c>
      <c r="W79" s="178">
        <f t="shared" si="18"/>
        <v>94.8526875</v>
      </c>
      <c r="X79" s="213">
        <f t="shared" si="12"/>
        <v>0.395625</v>
      </c>
    </row>
    <row r="80" spans="1:24" ht="15">
      <c r="A80" s="173" t="s">
        <v>126</v>
      </c>
      <c r="B80" s="174">
        <v>188</v>
      </c>
      <c r="C80" s="175" t="s">
        <v>40</v>
      </c>
      <c r="D80" s="176" t="str">
        <f t="shared" si="13"/>
        <v>0-600</v>
      </c>
      <c r="E80" s="177">
        <v>21961.28</v>
      </c>
      <c r="F80" s="210">
        <v>0</v>
      </c>
      <c r="G80" s="210">
        <v>60</v>
      </c>
      <c r="H80" s="210">
        <v>2548.52</v>
      </c>
      <c r="I80" s="210">
        <v>95</v>
      </c>
      <c r="J80" s="210">
        <v>1209.24</v>
      </c>
      <c r="K80" s="210">
        <v>0</v>
      </c>
      <c r="L80" s="210">
        <v>3930.51</v>
      </c>
      <c r="M80" s="211">
        <v>612</v>
      </c>
      <c r="N80" s="210">
        <v>39.98</v>
      </c>
      <c r="O80" s="210">
        <f t="shared" si="14"/>
        <v>25276.8</v>
      </c>
      <c r="P80" s="177">
        <f t="shared" si="15"/>
        <v>5179.73</v>
      </c>
      <c r="Q80" s="210">
        <v>0</v>
      </c>
      <c r="R80" s="210">
        <v>0</v>
      </c>
      <c r="S80" s="210">
        <v>0</v>
      </c>
      <c r="T80" s="210">
        <f t="shared" si="16"/>
        <v>30456.53</v>
      </c>
      <c r="U80" s="212">
        <f t="shared" si="17"/>
        <v>0.7210696688033732</v>
      </c>
      <c r="V80" s="212">
        <f t="shared" si="11"/>
        <v>0.0019700208789379487</v>
      </c>
      <c r="W80" s="178">
        <f t="shared" si="18"/>
        <v>134.45106382978722</v>
      </c>
      <c r="X80" s="213">
        <f t="shared" si="12"/>
        <v>0.3191489361702128</v>
      </c>
    </row>
    <row r="81" spans="1:24" ht="15">
      <c r="A81" s="173" t="s">
        <v>471</v>
      </c>
      <c r="B81" s="174">
        <v>4835</v>
      </c>
      <c r="C81" s="175" t="s">
        <v>65</v>
      </c>
      <c r="D81" s="176" t="str">
        <f t="shared" si="13"/>
        <v>3,001-5,000</v>
      </c>
      <c r="E81" s="177">
        <v>126990</v>
      </c>
      <c r="F81" s="210">
        <v>0</v>
      </c>
      <c r="G81" s="210">
        <v>36346</v>
      </c>
      <c r="H81" s="210">
        <v>21862</v>
      </c>
      <c r="I81" s="210">
        <v>0</v>
      </c>
      <c r="J81" s="210">
        <v>13237.47</v>
      </c>
      <c r="K81" s="210">
        <v>2396</v>
      </c>
      <c r="L81" s="210">
        <v>0</v>
      </c>
      <c r="M81" s="211">
        <v>0</v>
      </c>
      <c r="N81" s="210">
        <v>0</v>
      </c>
      <c r="O81" s="210">
        <f t="shared" si="14"/>
        <v>187594</v>
      </c>
      <c r="P81" s="177">
        <f t="shared" si="15"/>
        <v>13237.47</v>
      </c>
      <c r="Q81" s="210">
        <v>0</v>
      </c>
      <c r="R81" s="210">
        <v>0</v>
      </c>
      <c r="S81" s="210">
        <v>0</v>
      </c>
      <c r="T81" s="210">
        <f t="shared" si="16"/>
        <v>200831.47</v>
      </c>
      <c r="U81" s="212">
        <f t="shared" si="17"/>
        <v>0.6323212193786163</v>
      </c>
      <c r="V81" s="212">
        <f t="shared" si="11"/>
        <v>0.18097761272175122</v>
      </c>
      <c r="W81" s="178">
        <f t="shared" si="18"/>
        <v>38.79917269906929</v>
      </c>
      <c r="X81" s="213">
        <f t="shared" si="12"/>
        <v>7.517269906928646</v>
      </c>
    </row>
    <row r="82" spans="1:24" ht="15">
      <c r="A82" s="173" t="s">
        <v>127</v>
      </c>
      <c r="B82" s="174">
        <v>1075</v>
      </c>
      <c r="C82" s="175" t="s">
        <v>65</v>
      </c>
      <c r="D82" s="176" t="str">
        <f t="shared" si="13"/>
        <v>601-1,200</v>
      </c>
      <c r="E82" s="177">
        <v>27919.350000000002</v>
      </c>
      <c r="F82" s="210">
        <v>0</v>
      </c>
      <c r="G82" s="210">
        <v>0</v>
      </c>
      <c r="H82" s="210">
        <v>8409.47</v>
      </c>
      <c r="I82" s="210">
        <v>470.03</v>
      </c>
      <c r="J82" s="210">
        <v>0</v>
      </c>
      <c r="K82" s="210">
        <v>6175.129999999999</v>
      </c>
      <c r="L82" s="210">
        <v>0</v>
      </c>
      <c r="M82" s="211">
        <v>2734.08</v>
      </c>
      <c r="N82" s="210">
        <v>0</v>
      </c>
      <c r="O82" s="210">
        <f t="shared" si="14"/>
        <v>45708.06</v>
      </c>
      <c r="P82" s="177">
        <f t="shared" si="15"/>
        <v>0</v>
      </c>
      <c r="Q82" s="210">
        <v>598.4</v>
      </c>
      <c r="R82" s="210">
        <v>0</v>
      </c>
      <c r="S82" s="210">
        <v>0</v>
      </c>
      <c r="T82" s="210">
        <f t="shared" si="16"/>
        <v>46306.46</v>
      </c>
      <c r="U82" s="212">
        <f t="shared" si="17"/>
        <v>0.6029255961263289</v>
      </c>
      <c r="V82" s="212">
        <f t="shared" si="11"/>
        <v>0</v>
      </c>
      <c r="W82" s="178">
        <f t="shared" si="18"/>
        <v>42.51912558139534</v>
      </c>
      <c r="X82" s="213">
        <f t="shared" si="12"/>
        <v>0</v>
      </c>
    </row>
    <row r="83" spans="1:24" ht="15">
      <c r="A83" s="173" t="s">
        <v>128</v>
      </c>
      <c r="B83" s="174">
        <v>526</v>
      </c>
      <c r="C83" s="175" t="s">
        <v>61</v>
      </c>
      <c r="D83" s="176" t="str">
        <f t="shared" si="13"/>
        <v>0-600</v>
      </c>
      <c r="E83" s="177">
        <v>26386</v>
      </c>
      <c r="F83" s="210">
        <v>0</v>
      </c>
      <c r="G83" s="210">
        <v>1826</v>
      </c>
      <c r="H83" s="210">
        <v>7927</v>
      </c>
      <c r="I83" s="210">
        <v>98</v>
      </c>
      <c r="J83" s="210">
        <v>0</v>
      </c>
      <c r="K83" s="210">
        <v>8406</v>
      </c>
      <c r="L83" s="210">
        <v>0</v>
      </c>
      <c r="M83" s="211">
        <v>2237</v>
      </c>
      <c r="N83" s="210">
        <v>0</v>
      </c>
      <c r="O83" s="210">
        <f t="shared" si="14"/>
        <v>46880</v>
      </c>
      <c r="P83" s="177">
        <f t="shared" si="15"/>
        <v>0</v>
      </c>
      <c r="Q83" s="210">
        <v>6188</v>
      </c>
      <c r="R83" s="210">
        <v>0</v>
      </c>
      <c r="S83" s="210">
        <v>0</v>
      </c>
      <c r="T83" s="210">
        <f t="shared" si="16"/>
        <v>53068</v>
      </c>
      <c r="U83" s="212">
        <f t="shared" si="17"/>
        <v>0.49721112534860934</v>
      </c>
      <c r="V83" s="212">
        <f t="shared" si="11"/>
        <v>0.0344086831989146</v>
      </c>
      <c r="W83" s="178">
        <f t="shared" si="18"/>
        <v>89.1254752851711</v>
      </c>
      <c r="X83" s="213">
        <f t="shared" si="12"/>
        <v>3.4714828897338403</v>
      </c>
    </row>
    <row r="84" spans="1:24" ht="15">
      <c r="A84" s="173" t="s">
        <v>129</v>
      </c>
      <c r="B84" s="174">
        <v>831</v>
      </c>
      <c r="C84" s="175" t="s">
        <v>48</v>
      </c>
      <c r="D84" s="176" t="str">
        <f t="shared" si="13"/>
        <v>601-1,200</v>
      </c>
      <c r="E84" s="177">
        <v>38847.22</v>
      </c>
      <c r="F84" s="210">
        <v>0</v>
      </c>
      <c r="G84" s="210">
        <v>61.68</v>
      </c>
      <c r="H84" s="210">
        <v>6385.530000000001</v>
      </c>
      <c r="I84" s="210">
        <v>1012.69</v>
      </c>
      <c r="J84" s="210">
        <v>0</v>
      </c>
      <c r="K84" s="210">
        <v>891</v>
      </c>
      <c r="L84" s="210">
        <v>0</v>
      </c>
      <c r="M84" s="211">
        <v>255.94</v>
      </c>
      <c r="N84" s="210">
        <v>0</v>
      </c>
      <c r="O84" s="210">
        <f t="shared" si="14"/>
        <v>47454.060000000005</v>
      </c>
      <c r="P84" s="177">
        <f t="shared" si="15"/>
        <v>0</v>
      </c>
      <c r="Q84" s="210">
        <v>0</v>
      </c>
      <c r="R84" s="210">
        <v>0</v>
      </c>
      <c r="S84" s="210">
        <v>0</v>
      </c>
      <c r="T84" s="210">
        <f t="shared" si="16"/>
        <v>47454.060000000005</v>
      </c>
      <c r="U84" s="212">
        <f t="shared" si="17"/>
        <v>0.8186279530139254</v>
      </c>
      <c r="V84" s="212">
        <f t="shared" si="11"/>
        <v>0.0012997834115774287</v>
      </c>
      <c r="W84" s="178">
        <f t="shared" si="18"/>
        <v>57.10476534296029</v>
      </c>
      <c r="X84" s="213">
        <f t="shared" si="12"/>
        <v>0.07422382671480145</v>
      </c>
    </row>
    <row r="85" spans="1:24" ht="15">
      <c r="A85" s="173" t="s">
        <v>130</v>
      </c>
      <c r="B85" s="174">
        <v>3117</v>
      </c>
      <c r="C85" s="175" t="s">
        <v>53</v>
      </c>
      <c r="D85" s="176" t="str">
        <f t="shared" si="13"/>
        <v>3,001-5,000</v>
      </c>
      <c r="E85" s="177">
        <v>11612</v>
      </c>
      <c r="F85" s="210">
        <v>76520</v>
      </c>
      <c r="G85" s="210">
        <v>3717</v>
      </c>
      <c r="H85" s="210">
        <v>16186</v>
      </c>
      <c r="I85" s="210">
        <v>1769</v>
      </c>
      <c r="J85" s="210">
        <v>4330</v>
      </c>
      <c r="K85" s="210">
        <v>1176</v>
      </c>
      <c r="L85" s="210">
        <v>14834</v>
      </c>
      <c r="M85" s="211">
        <v>7094</v>
      </c>
      <c r="N85" s="210">
        <v>0</v>
      </c>
      <c r="O85" s="210">
        <f t="shared" si="14"/>
        <v>41554</v>
      </c>
      <c r="P85" s="177">
        <f t="shared" si="15"/>
        <v>95684</v>
      </c>
      <c r="Q85" s="210">
        <v>3472</v>
      </c>
      <c r="R85" s="210">
        <v>2609</v>
      </c>
      <c r="S85" s="210">
        <v>0</v>
      </c>
      <c r="T85" s="210">
        <f t="shared" si="16"/>
        <v>143319</v>
      </c>
      <c r="U85" s="212">
        <f t="shared" si="17"/>
        <v>0.6149359121958707</v>
      </c>
      <c r="V85" s="212">
        <f t="shared" si="11"/>
        <v>0.025935151654700353</v>
      </c>
      <c r="W85" s="178">
        <f t="shared" si="18"/>
        <v>13.331408405518127</v>
      </c>
      <c r="X85" s="213">
        <f t="shared" si="12"/>
        <v>1.192492781520693</v>
      </c>
    </row>
    <row r="86" spans="1:24" ht="15">
      <c r="A86" s="173" t="s">
        <v>131</v>
      </c>
      <c r="B86" s="174">
        <v>20475</v>
      </c>
      <c r="C86" s="175"/>
      <c r="D86" s="176" t="str">
        <f t="shared" si="13"/>
        <v>10,001-50,000</v>
      </c>
      <c r="E86" s="177">
        <v>588179</v>
      </c>
      <c r="F86" s="210">
        <v>0</v>
      </c>
      <c r="G86" s="210">
        <v>0</v>
      </c>
      <c r="H86" s="210">
        <v>48489</v>
      </c>
      <c r="I86" s="210">
        <v>4936</v>
      </c>
      <c r="J86" s="210">
        <v>0</v>
      </c>
      <c r="K86" s="210">
        <v>24012</v>
      </c>
      <c r="L86" s="210">
        <v>0</v>
      </c>
      <c r="M86" s="211">
        <v>0</v>
      </c>
      <c r="N86" s="210">
        <v>0</v>
      </c>
      <c r="O86" s="210">
        <f t="shared" si="14"/>
        <v>665616</v>
      </c>
      <c r="P86" s="177">
        <f t="shared" si="15"/>
        <v>0</v>
      </c>
      <c r="Q86" s="210">
        <v>114297</v>
      </c>
      <c r="R86" s="210">
        <v>0</v>
      </c>
      <c r="S86" s="210">
        <v>0</v>
      </c>
      <c r="T86" s="210">
        <f t="shared" si="16"/>
        <v>779913</v>
      </c>
      <c r="U86" s="212">
        <f t="shared" si="17"/>
        <v>0.7541597588448968</v>
      </c>
      <c r="V86" s="212">
        <f t="shared" si="11"/>
        <v>0</v>
      </c>
      <c r="W86" s="178">
        <f t="shared" si="18"/>
        <v>32.50871794871795</v>
      </c>
      <c r="X86" s="213">
        <f t="shared" si="12"/>
        <v>0</v>
      </c>
    </row>
    <row r="87" spans="1:24" ht="15">
      <c r="A87" s="173" t="s">
        <v>132</v>
      </c>
      <c r="B87" s="174">
        <v>1969</v>
      </c>
      <c r="C87" s="175" t="s">
        <v>65</v>
      </c>
      <c r="D87" s="176" t="str">
        <f t="shared" si="13"/>
        <v>1,201-3,000</v>
      </c>
      <c r="E87" s="177">
        <v>50030.17</v>
      </c>
      <c r="F87" s="210">
        <v>0</v>
      </c>
      <c r="G87" s="210">
        <v>13768.890000000001</v>
      </c>
      <c r="H87" s="210">
        <v>7810.741</v>
      </c>
      <c r="I87" s="210">
        <v>1323.85</v>
      </c>
      <c r="J87" s="210">
        <v>0</v>
      </c>
      <c r="K87" s="210">
        <v>0</v>
      </c>
      <c r="L87" s="210">
        <v>0</v>
      </c>
      <c r="M87" s="211">
        <v>0</v>
      </c>
      <c r="N87" s="210">
        <v>0</v>
      </c>
      <c r="O87" s="210">
        <f t="shared" si="14"/>
        <v>72933.651</v>
      </c>
      <c r="P87" s="177">
        <f t="shared" si="15"/>
        <v>0</v>
      </c>
      <c r="Q87" s="210">
        <v>6368.99</v>
      </c>
      <c r="R87" s="210">
        <v>0</v>
      </c>
      <c r="S87" s="210">
        <v>0</v>
      </c>
      <c r="T87" s="210">
        <f t="shared" si="16"/>
        <v>79302.641</v>
      </c>
      <c r="U87" s="212">
        <f t="shared" si="17"/>
        <v>0.6308764672793179</v>
      </c>
      <c r="V87" s="212">
        <f t="shared" si="11"/>
        <v>0.17362460854235612</v>
      </c>
      <c r="W87" s="178">
        <f t="shared" si="18"/>
        <v>37.04096038598273</v>
      </c>
      <c r="X87" s="213">
        <f t="shared" si="12"/>
        <v>6.992833925850686</v>
      </c>
    </row>
    <row r="88" spans="1:24" ht="15">
      <c r="A88" s="173" t="s">
        <v>133</v>
      </c>
      <c r="B88" s="174">
        <v>119</v>
      </c>
      <c r="C88" s="175" t="s">
        <v>48</v>
      </c>
      <c r="D88" s="176" t="str">
        <f t="shared" si="13"/>
        <v>0-600</v>
      </c>
      <c r="E88" s="177">
        <v>9084.91</v>
      </c>
      <c r="F88" s="210">
        <v>0</v>
      </c>
      <c r="G88" s="210">
        <v>701.8199999999999</v>
      </c>
      <c r="H88" s="210">
        <v>14312.04</v>
      </c>
      <c r="I88" s="210">
        <v>736.13</v>
      </c>
      <c r="J88" s="210">
        <v>0</v>
      </c>
      <c r="K88" s="210">
        <v>932</v>
      </c>
      <c r="L88" s="210">
        <v>0</v>
      </c>
      <c r="M88" s="211">
        <v>0</v>
      </c>
      <c r="N88" s="210">
        <v>0</v>
      </c>
      <c r="O88" s="210">
        <f t="shared" si="14"/>
        <v>25766.9</v>
      </c>
      <c r="P88" s="177">
        <f t="shared" si="15"/>
        <v>0</v>
      </c>
      <c r="Q88" s="210">
        <v>293.99</v>
      </c>
      <c r="R88" s="210">
        <v>0</v>
      </c>
      <c r="S88" s="210">
        <v>0</v>
      </c>
      <c r="T88" s="210">
        <f t="shared" si="16"/>
        <v>26060.890000000003</v>
      </c>
      <c r="U88" s="212">
        <f t="shared" si="17"/>
        <v>0.34860321347429035</v>
      </c>
      <c r="V88" s="212">
        <f t="shared" si="11"/>
        <v>0.026930008913740085</v>
      </c>
      <c r="W88" s="178">
        <f t="shared" si="18"/>
        <v>216.52857142857144</v>
      </c>
      <c r="X88" s="213">
        <f t="shared" si="12"/>
        <v>5.897647058823529</v>
      </c>
    </row>
    <row r="89" spans="1:24" ht="15">
      <c r="A89" s="173" t="s">
        <v>134</v>
      </c>
      <c r="B89" s="174">
        <v>3030</v>
      </c>
      <c r="C89" s="175" t="s">
        <v>55</v>
      </c>
      <c r="D89" s="176" t="str">
        <f t="shared" si="13"/>
        <v>3,001-5,000</v>
      </c>
      <c r="E89" s="177">
        <v>29062.36</v>
      </c>
      <c r="F89" s="210">
        <v>13445</v>
      </c>
      <c r="G89" s="210">
        <v>14430.63</v>
      </c>
      <c r="H89" s="210">
        <v>2584.9600000000005</v>
      </c>
      <c r="I89" s="210">
        <v>4039.53</v>
      </c>
      <c r="J89" s="210">
        <v>0</v>
      </c>
      <c r="K89" s="210">
        <v>8944.77</v>
      </c>
      <c r="L89" s="210">
        <v>1500</v>
      </c>
      <c r="M89" s="211">
        <v>0</v>
      </c>
      <c r="N89" s="210">
        <v>0</v>
      </c>
      <c r="O89" s="210">
        <f t="shared" si="14"/>
        <v>59062.25</v>
      </c>
      <c r="P89" s="177">
        <f t="shared" si="15"/>
        <v>14945</v>
      </c>
      <c r="Q89" s="210">
        <v>1961.85</v>
      </c>
      <c r="R89" s="210">
        <v>7829.53</v>
      </c>
      <c r="S89" s="210">
        <v>0</v>
      </c>
      <c r="T89" s="210">
        <f t="shared" si="16"/>
        <v>83798.63</v>
      </c>
      <c r="U89" s="212">
        <f t="shared" si="17"/>
        <v>0.5072560255460024</v>
      </c>
      <c r="V89" s="212">
        <f t="shared" si="11"/>
        <v>0.17220603725860434</v>
      </c>
      <c r="W89" s="178">
        <f t="shared" si="18"/>
        <v>19.492491749174917</v>
      </c>
      <c r="X89" s="213">
        <f t="shared" si="12"/>
        <v>4.762584158415842</v>
      </c>
    </row>
    <row r="90" spans="1:24" ht="15">
      <c r="A90" s="173" t="s">
        <v>135</v>
      </c>
      <c r="B90" s="174">
        <v>287</v>
      </c>
      <c r="C90" s="175" t="s">
        <v>53</v>
      </c>
      <c r="D90" s="176" t="str">
        <f t="shared" si="13"/>
        <v>0-600</v>
      </c>
      <c r="E90" s="177">
        <v>21499.769999999997</v>
      </c>
      <c r="F90" s="210">
        <v>9110.9</v>
      </c>
      <c r="G90" s="210">
        <v>9724.73</v>
      </c>
      <c r="H90" s="210">
        <v>3688.8199999999997</v>
      </c>
      <c r="I90" s="210">
        <v>1640.25</v>
      </c>
      <c r="J90" s="210">
        <v>0</v>
      </c>
      <c r="K90" s="210">
        <v>324.89</v>
      </c>
      <c r="L90" s="210">
        <v>2685</v>
      </c>
      <c r="M90" s="211">
        <v>999.6</v>
      </c>
      <c r="N90" s="210">
        <v>275</v>
      </c>
      <c r="O90" s="210">
        <f t="shared" si="14"/>
        <v>37878.05999999999</v>
      </c>
      <c r="P90" s="177">
        <f t="shared" si="15"/>
        <v>12070.9</v>
      </c>
      <c r="Q90" s="210">
        <v>4664.150000000001</v>
      </c>
      <c r="R90" s="210">
        <v>0</v>
      </c>
      <c r="S90" s="210">
        <v>0</v>
      </c>
      <c r="T90" s="210">
        <f t="shared" si="16"/>
        <v>54613.10999999999</v>
      </c>
      <c r="U90" s="212">
        <f t="shared" si="17"/>
        <v>0.5605003999955323</v>
      </c>
      <c r="V90" s="212">
        <f t="shared" si="11"/>
        <v>0.17806585268628725</v>
      </c>
      <c r="W90" s="178">
        <f t="shared" si="18"/>
        <v>131.97930313588847</v>
      </c>
      <c r="X90" s="213">
        <f t="shared" si="12"/>
        <v>33.88407665505226</v>
      </c>
    </row>
    <row r="91" spans="1:24" ht="15">
      <c r="A91" s="173" t="s">
        <v>136</v>
      </c>
      <c r="B91" s="174">
        <v>4319</v>
      </c>
      <c r="C91" s="175" t="s">
        <v>46</v>
      </c>
      <c r="D91" s="176" t="str">
        <f t="shared" si="13"/>
        <v>3,001-5,000</v>
      </c>
      <c r="E91" s="177">
        <v>72379.84</v>
      </c>
      <c r="F91" s="210">
        <v>0</v>
      </c>
      <c r="G91" s="210">
        <v>18042.75</v>
      </c>
      <c r="H91" s="210">
        <v>8162.490000000002</v>
      </c>
      <c r="I91" s="210">
        <v>651.48</v>
      </c>
      <c r="J91" s="210">
        <v>0</v>
      </c>
      <c r="K91" s="210">
        <v>1366</v>
      </c>
      <c r="L91" s="210">
        <v>0</v>
      </c>
      <c r="M91" s="211">
        <v>16266.9</v>
      </c>
      <c r="N91" s="210">
        <v>0</v>
      </c>
      <c r="O91" s="210">
        <f t="shared" si="14"/>
        <v>116869.45999999999</v>
      </c>
      <c r="P91" s="177">
        <f t="shared" si="15"/>
        <v>0</v>
      </c>
      <c r="Q91" s="210">
        <v>1369.4</v>
      </c>
      <c r="R91" s="210">
        <v>0</v>
      </c>
      <c r="S91" s="210">
        <v>0</v>
      </c>
      <c r="T91" s="210">
        <f t="shared" si="16"/>
        <v>118238.85999999999</v>
      </c>
      <c r="U91" s="212">
        <f t="shared" si="17"/>
        <v>0.612149339058242</v>
      </c>
      <c r="V91" s="212">
        <f t="shared" si="11"/>
        <v>0.15259577096734528</v>
      </c>
      <c r="W91" s="178">
        <f t="shared" si="18"/>
        <v>27.059379485992125</v>
      </c>
      <c r="X91" s="213">
        <f t="shared" si="12"/>
        <v>4.1775295207223895</v>
      </c>
    </row>
    <row r="92" spans="1:24" ht="15">
      <c r="A92" s="173" t="s">
        <v>137</v>
      </c>
      <c r="B92" s="174">
        <v>55032</v>
      </c>
      <c r="C92" s="175" t="s">
        <v>65</v>
      </c>
      <c r="D92" s="176" t="str">
        <f t="shared" si="13"/>
        <v>50,001-100,000</v>
      </c>
      <c r="E92" s="177">
        <v>1530107</v>
      </c>
      <c r="F92" s="210">
        <v>0</v>
      </c>
      <c r="G92" s="210">
        <v>314176</v>
      </c>
      <c r="H92" s="210">
        <v>1044529</v>
      </c>
      <c r="I92" s="210">
        <v>0</v>
      </c>
      <c r="J92" s="210">
        <v>0</v>
      </c>
      <c r="K92" s="210">
        <v>2010217</v>
      </c>
      <c r="L92" s="210">
        <v>0</v>
      </c>
      <c r="M92" s="211">
        <v>0</v>
      </c>
      <c r="N92" s="210">
        <v>0</v>
      </c>
      <c r="O92" s="210">
        <f t="shared" si="14"/>
        <v>4899029</v>
      </c>
      <c r="P92" s="177">
        <f t="shared" si="15"/>
        <v>0</v>
      </c>
      <c r="Q92" s="210">
        <v>42257</v>
      </c>
      <c r="R92" s="210">
        <v>0</v>
      </c>
      <c r="S92" s="210">
        <v>0</v>
      </c>
      <c r="T92" s="210">
        <f t="shared" si="16"/>
        <v>4941286</v>
      </c>
      <c r="U92" s="212">
        <f t="shared" si="17"/>
        <v>0.30965764782690175</v>
      </c>
      <c r="V92" s="212">
        <f t="shared" si="11"/>
        <v>0.06358182869803529</v>
      </c>
      <c r="W92" s="178">
        <f t="shared" si="18"/>
        <v>89.02146024131414</v>
      </c>
      <c r="X92" s="213">
        <f t="shared" si="12"/>
        <v>5.708969326937055</v>
      </c>
    </row>
    <row r="93" spans="1:24" ht="15">
      <c r="A93" s="173" t="s">
        <v>138</v>
      </c>
      <c r="B93" s="174">
        <v>20347</v>
      </c>
      <c r="C93" s="175" t="s">
        <v>65</v>
      </c>
      <c r="D93" s="176" t="str">
        <f t="shared" si="13"/>
        <v>10,001-50,000</v>
      </c>
      <c r="E93" s="177">
        <v>70903</v>
      </c>
      <c r="F93" s="210">
        <v>0</v>
      </c>
      <c r="G93" s="210">
        <v>0</v>
      </c>
      <c r="H93" s="210">
        <v>19013</v>
      </c>
      <c r="I93" s="210">
        <v>25579</v>
      </c>
      <c r="J93" s="210">
        <v>0</v>
      </c>
      <c r="K93" s="210">
        <v>0</v>
      </c>
      <c r="L93" s="210">
        <v>0</v>
      </c>
      <c r="M93" s="211">
        <v>0</v>
      </c>
      <c r="N93" s="210">
        <v>0</v>
      </c>
      <c r="O93" s="210">
        <f t="shared" si="14"/>
        <v>115495</v>
      </c>
      <c r="P93" s="177">
        <f t="shared" si="15"/>
        <v>0</v>
      </c>
      <c r="Q93" s="210">
        <v>0</v>
      </c>
      <c r="R93" s="210">
        <v>0</v>
      </c>
      <c r="S93" s="210">
        <v>0</v>
      </c>
      <c r="T93" s="210">
        <f t="shared" si="16"/>
        <v>115495</v>
      </c>
      <c r="U93" s="212">
        <f t="shared" si="17"/>
        <v>0.6139053638685658</v>
      </c>
      <c r="V93" s="212">
        <f t="shared" si="11"/>
        <v>0</v>
      </c>
      <c r="W93" s="178">
        <f t="shared" si="18"/>
        <v>5.6762667715142285</v>
      </c>
      <c r="X93" s="213">
        <f t="shared" si="12"/>
        <v>0</v>
      </c>
    </row>
    <row r="94" spans="1:24" ht="15">
      <c r="A94" s="173" t="s">
        <v>139</v>
      </c>
      <c r="B94" s="174">
        <v>447</v>
      </c>
      <c r="C94" s="175" t="s">
        <v>53</v>
      </c>
      <c r="D94" s="176" t="str">
        <f t="shared" si="13"/>
        <v>0-600</v>
      </c>
      <c r="E94" s="177">
        <v>23098.36</v>
      </c>
      <c r="F94" s="210">
        <v>0</v>
      </c>
      <c r="G94" s="210">
        <v>1468.1399999999999</v>
      </c>
      <c r="H94" s="210">
        <v>3193.62</v>
      </c>
      <c r="I94" s="210">
        <v>0</v>
      </c>
      <c r="J94" s="210">
        <v>0</v>
      </c>
      <c r="K94" s="210">
        <v>4090.37</v>
      </c>
      <c r="L94" s="210">
        <v>0</v>
      </c>
      <c r="M94" s="211">
        <v>1588.66</v>
      </c>
      <c r="N94" s="210">
        <v>0</v>
      </c>
      <c r="O94" s="210">
        <f t="shared" si="14"/>
        <v>33439.15</v>
      </c>
      <c r="P94" s="177">
        <f t="shared" si="15"/>
        <v>0</v>
      </c>
      <c r="Q94" s="210">
        <v>0</v>
      </c>
      <c r="R94" s="210">
        <v>0</v>
      </c>
      <c r="S94" s="210">
        <v>0</v>
      </c>
      <c r="T94" s="210">
        <f t="shared" si="16"/>
        <v>33439.15</v>
      </c>
      <c r="U94" s="212">
        <f t="shared" si="17"/>
        <v>0.6907579887646665</v>
      </c>
      <c r="V94" s="212">
        <f aca="true" t="shared" si="19" ref="V94:V125">G94/T94</f>
        <v>0.04390482413578096</v>
      </c>
      <c r="W94" s="178">
        <f t="shared" si="18"/>
        <v>74.80794183445191</v>
      </c>
      <c r="X94" s="213">
        <f aca="true" t="shared" si="20" ref="X94:X125">G94/B94</f>
        <v>3.284429530201342</v>
      </c>
    </row>
    <row r="95" spans="1:24" ht="15">
      <c r="A95" s="173" t="s">
        <v>140</v>
      </c>
      <c r="B95" s="174">
        <v>2515</v>
      </c>
      <c r="C95" s="175" t="s">
        <v>65</v>
      </c>
      <c r="D95" s="176" t="str">
        <f t="shared" si="13"/>
        <v>1,201-3,000</v>
      </c>
      <c r="E95" s="177">
        <v>96951.95</v>
      </c>
      <c r="F95" s="210">
        <v>0</v>
      </c>
      <c r="G95" s="210">
        <v>626.78</v>
      </c>
      <c r="H95" s="210">
        <v>20716.059999999998</v>
      </c>
      <c r="I95" s="210">
        <v>3278.58</v>
      </c>
      <c r="J95" s="210">
        <v>0</v>
      </c>
      <c r="K95" s="210">
        <v>0</v>
      </c>
      <c r="L95" s="210">
        <v>12766.82</v>
      </c>
      <c r="M95" s="211">
        <v>7014.62</v>
      </c>
      <c r="N95" s="210">
        <v>1379.7</v>
      </c>
      <c r="O95" s="210">
        <f t="shared" si="14"/>
        <v>128587.98999999999</v>
      </c>
      <c r="P95" s="177">
        <f t="shared" si="15"/>
        <v>14146.52</v>
      </c>
      <c r="Q95" s="210">
        <v>2718.77</v>
      </c>
      <c r="R95" s="210">
        <v>0</v>
      </c>
      <c r="S95" s="210">
        <v>0</v>
      </c>
      <c r="T95" s="210">
        <f t="shared" si="16"/>
        <v>145453.27999999997</v>
      </c>
      <c r="U95" s="212">
        <f t="shared" si="17"/>
        <v>0.6665504552389607</v>
      </c>
      <c r="V95" s="212">
        <f t="shared" si="19"/>
        <v>0.00430914998960491</v>
      </c>
      <c r="W95" s="178">
        <f t="shared" si="18"/>
        <v>51.1284254473161</v>
      </c>
      <c r="X95" s="213">
        <f t="shared" si="20"/>
        <v>0.24921669980119282</v>
      </c>
    </row>
    <row r="96" spans="1:24" ht="15">
      <c r="A96" s="173" t="s">
        <v>141</v>
      </c>
      <c r="B96" s="174">
        <v>2673</v>
      </c>
      <c r="C96" s="175" t="s">
        <v>40</v>
      </c>
      <c r="D96" s="176" t="str">
        <f t="shared" si="13"/>
        <v>1,201-3,000</v>
      </c>
      <c r="E96" s="177">
        <v>67252</v>
      </c>
      <c r="F96" s="210">
        <v>0</v>
      </c>
      <c r="G96" s="210">
        <v>174</v>
      </c>
      <c r="H96" s="210">
        <v>7955</v>
      </c>
      <c r="I96" s="210">
        <v>0</v>
      </c>
      <c r="J96" s="210">
        <v>2141.96</v>
      </c>
      <c r="K96" s="210">
        <v>2013</v>
      </c>
      <c r="L96" s="210">
        <v>8871.84</v>
      </c>
      <c r="M96" s="211">
        <v>12812</v>
      </c>
      <c r="N96" s="210">
        <v>591.45</v>
      </c>
      <c r="O96" s="210">
        <f t="shared" si="14"/>
        <v>90206</v>
      </c>
      <c r="P96" s="177">
        <f t="shared" si="15"/>
        <v>11605.25</v>
      </c>
      <c r="Q96" s="210">
        <v>0</v>
      </c>
      <c r="R96" s="210">
        <v>0</v>
      </c>
      <c r="S96" s="210">
        <v>0</v>
      </c>
      <c r="T96" s="210">
        <f t="shared" si="16"/>
        <v>101811.25</v>
      </c>
      <c r="U96" s="212">
        <f t="shared" si="17"/>
        <v>0.6605556851526723</v>
      </c>
      <c r="V96" s="212">
        <f t="shared" si="19"/>
        <v>0.0017090449238173582</v>
      </c>
      <c r="W96" s="178">
        <f t="shared" si="18"/>
        <v>33.747100635989526</v>
      </c>
      <c r="X96" s="213">
        <f t="shared" si="20"/>
        <v>0.06509539842873176</v>
      </c>
    </row>
    <row r="97" spans="1:24" ht="15">
      <c r="A97" s="173" t="s">
        <v>142</v>
      </c>
      <c r="B97" s="174">
        <v>639</v>
      </c>
      <c r="C97" s="175" t="s">
        <v>48</v>
      </c>
      <c r="D97" s="176" t="str">
        <f t="shared" si="13"/>
        <v>601-1,200</v>
      </c>
      <c r="E97" s="177">
        <v>21227.27</v>
      </c>
      <c r="F97" s="210">
        <v>0</v>
      </c>
      <c r="G97" s="210">
        <v>6.55</v>
      </c>
      <c r="H97" s="210">
        <v>1569.9100000000003</v>
      </c>
      <c r="I97" s="210">
        <v>362.37</v>
      </c>
      <c r="J97" s="210">
        <v>0</v>
      </c>
      <c r="K97" s="210">
        <v>7432.29</v>
      </c>
      <c r="L97" s="210">
        <v>0</v>
      </c>
      <c r="M97" s="211">
        <v>0</v>
      </c>
      <c r="N97" s="210">
        <v>0</v>
      </c>
      <c r="O97" s="210">
        <f t="shared" si="14"/>
        <v>30598.39</v>
      </c>
      <c r="P97" s="177">
        <f t="shared" si="15"/>
        <v>0</v>
      </c>
      <c r="Q97" s="210">
        <v>12015.45</v>
      </c>
      <c r="R97" s="210">
        <v>0</v>
      </c>
      <c r="S97" s="210">
        <v>0</v>
      </c>
      <c r="T97" s="210">
        <f t="shared" si="16"/>
        <v>42613.84</v>
      </c>
      <c r="U97" s="212">
        <f t="shared" si="17"/>
        <v>0.4981308889318588</v>
      </c>
      <c r="V97" s="212">
        <f t="shared" si="19"/>
        <v>0.0001537059321572522</v>
      </c>
      <c r="W97" s="178">
        <f t="shared" si="18"/>
        <v>47.884804381846635</v>
      </c>
      <c r="X97" s="213">
        <f t="shared" si="20"/>
        <v>0.010250391236306729</v>
      </c>
    </row>
    <row r="98" spans="1:24" ht="15">
      <c r="A98" s="173" t="s">
        <v>143</v>
      </c>
      <c r="B98" s="174">
        <v>425</v>
      </c>
      <c r="C98" s="175" t="s">
        <v>48</v>
      </c>
      <c r="D98" s="176" t="str">
        <f t="shared" si="13"/>
        <v>0-600</v>
      </c>
      <c r="E98" s="177">
        <v>27290.89</v>
      </c>
      <c r="F98" s="210">
        <v>0</v>
      </c>
      <c r="G98" s="210">
        <v>1742.19</v>
      </c>
      <c r="H98" s="210">
        <v>10191.300000000001</v>
      </c>
      <c r="I98" s="210">
        <v>0</v>
      </c>
      <c r="J98" s="210">
        <v>0</v>
      </c>
      <c r="K98" s="210">
        <v>911</v>
      </c>
      <c r="L98" s="210">
        <v>1027.2</v>
      </c>
      <c r="M98" s="211">
        <v>0</v>
      </c>
      <c r="N98" s="210">
        <v>0</v>
      </c>
      <c r="O98" s="210">
        <f t="shared" si="14"/>
        <v>40135.38</v>
      </c>
      <c r="P98" s="177">
        <f t="shared" si="15"/>
        <v>1027.2</v>
      </c>
      <c r="Q98" s="210">
        <v>0</v>
      </c>
      <c r="R98" s="210">
        <v>5000</v>
      </c>
      <c r="S98" s="210">
        <v>0</v>
      </c>
      <c r="T98" s="210">
        <f t="shared" si="16"/>
        <v>46162.579999999994</v>
      </c>
      <c r="U98" s="212">
        <f aca="true" t="shared" si="21" ref="U98:U129">(E98+F98)/T98</f>
        <v>0.591190743671606</v>
      </c>
      <c r="V98" s="212">
        <f t="shared" si="19"/>
        <v>0.03774030827566397</v>
      </c>
      <c r="W98" s="178">
        <f t="shared" si="18"/>
        <v>94.43618823529411</v>
      </c>
      <c r="X98" s="213">
        <f t="shared" si="20"/>
        <v>4.099270588235294</v>
      </c>
    </row>
    <row r="99" spans="1:24" ht="15">
      <c r="A99" s="173" t="s">
        <v>144</v>
      </c>
      <c r="B99" s="174">
        <v>151</v>
      </c>
      <c r="C99" s="175" t="s">
        <v>48</v>
      </c>
      <c r="D99" s="176" t="str">
        <f t="shared" si="13"/>
        <v>0-600</v>
      </c>
      <c r="E99" s="177">
        <v>5643</v>
      </c>
      <c r="F99" s="210">
        <v>0</v>
      </c>
      <c r="G99" s="210">
        <v>83.45</v>
      </c>
      <c r="H99" s="210">
        <v>654.99</v>
      </c>
      <c r="I99" s="210">
        <v>97.96</v>
      </c>
      <c r="J99" s="210">
        <v>0</v>
      </c>
      <c r="K99" s="210">
        <v>4244</v>
      </c>
      <c r="L99" s="210">
        <v>0</v>
      </c>
      <c r="M99" s="211">
        <v>0</v>
      </c>
      <c r="N99" s="210">
        <v>0</v>
      </c>
      <c r="O99" s="210">
        <f t="shared" si="14"/>
        <v>10723.4</v>
      </c>
      <c r="P99" s="177">
        <f t="shared" si="15"/>
        <v>0</v>
      </c>
      <c r="Q99" s="210">
        <v>0</v>
      </c>
      <c r="R99" s="210">
        <v>0</v>
      </c>
      <c r="S99" s="210">
        <v>0</v>
      </c>
      <c r="T99" s="210">
        <f t="shared" si="16"/>
        <v>10723.4</v>
      </c>
      <c r="U99" s="212">
        <f t="shared" si="21"/>
        <v>0.5262323516795047</v>
      </c>
      <c r="V99" s="212">
        <f t="shared" si="19"/>
        <v>0.007782046738907437</v>
      </c>
      <c r="W99" s="178">
        <f t="shared" si="18"/>
        <v>71.0158940397351</v>
      </c>
      <c r="X99" s="213">
        <f t="shared" si="20"/>
        <v>0.5526490066225166</v>
      </c>
    </row>
    <row r="100" spans="1:24" ht="15">
      <c r="A100" s="173" t="s">
        <v>145</v>
      </c>
      <c r="B100" s="174">
        <v>3641</v>
      </c>
      <c r="C100" s="175" t="s">
        <v>65</v>
      </c>
      <c r="D100" s="176" t="str">
        <f t="shared" si="13"/>
        <v>3,001-5,000</v>
      </c>
      <c r="E100" s="177">
        <v>96010.86</v>
      </c>
      <c r="F100" s="210">
        <v>0</v>
      </c>
      <c r="G100" s="210">
        <v>5000.04</v>
      </c>
      <c r="H100" s="210">
        <v>16208.710000000003</v>
      </c>
      <c r="I100" s="210">
        <v>3932.09</v>
      </c>
      <c r="J100" s="210">
        <v>0</v>
      </c>
      <c r="K100" s="210">
        <v>26865.98</v>
      </c>
      <c r="L100" s="210">
        <v>0</v>
      </c>
      <c r="M100" s="211">
        <v>10730.56</v>
      </c>
      <c r="N100" s="210">
        <v>0</v>
      </c>
      <c r="O100" s="210">
        <f t="shared" si="14"/>
        <v>158748.24</v>
      </c>
      <c r="P100" s="177">
        <f t="shared" si="15"/>
        <v>0</v>
      </c>
      <c r="Q100" s="210">
        <v>4109.87</v>
      </c>
      <c r="R100" s="210">
        <v>0</v>
      </c>
      <c r="S100" s="210">
        <v>0</v>
      </c>
      <c r="T100" s="210">
        <f t="shared" si="16"/>
        <v>162858.11</v>
      </c>
      <c r="U100" s="212">
        <f t="shared" si="21"/>
        <v>0.5895368673994805</v>
      </c>
      <c r="V100" s="212">
        <f t="shared" si="19"/>
        <v>0.030701817674293287</v>
      </c>
      <c r="W100" s="178">
        <f t="shared" si="18"/>
        <v>43.600175775885745</v>
      </c>
      <c r="X100" s="213">
        <f t="shared" si="20"/>
        <v>1.3732600933809394</v>
      </c>
    </row>
    <row r="101" spans="1:24" ht="15">
      <c r="A101" s="173" t="s">
        <v>146</v>
      </c>
      <c r="B101" s="174">
        <v>2600</v>
      </c>
      <c r="C101" s="175" t="s">
        <v>65</v>
      </c>
      <c r="D101" s="176" t="str">
        <f t="shared" si="13"/>
        <v>1,201-3,000</v>
      </c>
      <c r="E101" s="177">
        <v>252844</v>
      </c>
      <c r="F101" s="210">
        <v>0</v>
      </c>
      <c r="G101" s="210">
        <v>3500</v>
      </c>
      <c r="H101" s="210">
        <v>82822</v>
      </c>
      <c r="I101" s="210">
        <v>7280</v>
      </c>
      <c r="J101" s="210">
        <v>0</v>
      </c>
      <c r="K101" s="210">
        <v>30228</v>
      </c>
      <c r="L101" s="210">
        <v>0</v>
      </c>
      <c r="M101" s="211">
        <v>0</v>
      </c>
      <c r="N101" s="210">
        <v>0</v>
      </c>
      <c r="O101" s="210">
        <f t="shared" si="14"/>
        <v>376674</v>
      </c>
      <c r="P101" s="177">
        <f t="shared" si="15"/>
        <v>0</v>
      </c>
      <c r="Q101" s="210">
        <v>14420</v>
      </c>
      <c r="R101" s="210">
        <v>0</v>
      </c>
      <c r="S101" s="210">
        <v>0</v>
      </c>
      <c r="T101" s="210">
        <f t="shared" si="16"/>
        <v>391094</v>
      </c>
      <c r="U101" s="212">
        <f t="shared" si="21"/>
        <v>0.6465044209320522</v>
      </c>
      <c r="V101" s="212">
        <f t="shared" si="19"/>
        <v>0.00894925516627716</v>
      </c>
      <c r="W101" s="178">
        <f t="shared" si="18"/>
        <v>144.8746153846154</v>
      </c>
      <c r="X101" s="213">
        <f t="shared" si="20"/>
        <v>1.3461538461538463</v>
      </c>
    </row>
    <row r="102" spans="1:24" ht="15">
      <c r="A102" s="173" t="s">
        <v>147</v>
      </c>
      <c r="B102" s="174">
        <v>12920</v>
      </c>
      <c r="C102" s="175" t="s">
        <v>40</v>
      </c>
      <c r="D102" s="176" t="str">
        <f t="shared" si="13"/>
        <v>10,001-50,000</v>
      </c>
      <c r="E102" s="177">
        <v>304972</v>
      </c>
      <c r="F102" s="210">
        <v>0</v>
      </c>
      <c r="G102" s="210">
        <v>15717</v>
      </c>
      <c r="H102" s="210">
        <v>52280</v>
      </c>
      <c r="I102" s="210">
        <v>0</v>
      </c>
      <c r="J102" s="210">
        <v>0</v>
      </c>
      <c r="K102" s="210">
        <v>39461</v>
      </c>
      <c r="L102" s="210">
        <v>4356.33</v>
      </c>
      <c r="M102" s="211">
        <v>53023</v>
      </c>
      <c r="N102" s="210">
        <v>0</v>
      </c>
      <c r="O102" s="210">
        <f t="shared" si="14"/>
        <v>465453</v>
      </c>
      <c r="P102" s="177">
        <f t="shared" si="15"/>
        <v>4356.33</v>
      </c>
      <c r="Q102" s="210">
        <v>12853</v>
      </c>
      <c r="R102" s="210">
        <v>0</v>
      </c>
      <c r="S102" s="210">
        <v>0</v>
      </c>
      <c r="T102" s="210">
        <f t="shared" si="16"/>
        <v>482662.33</v>
      </c>
      <c r="U102" s="212">
        <f t="shared" si="21"/>
        <v>0.6318537433820451</v>
      </c>
      <c r="V102" s="212">
        <f t="shared" si="19"/>
        <v>0.03256313787736449</v>
      </c>
      <c r="W102" s="178">
        <f t="shared" si="18"/>
        <v>36.02577399380805</v>
      </c>
      <c r="X102" s="213">
        <f t="shared" si="20"/>
        <v>1.216486068111455</v>
      </c>
    </row>
    <row r="103" spans="1:24" ht="15">
      <c r="A103" s="173" t="s">
        <v>148</v>
      </c>
      <c r="B103" s="174">
        <v>380</v>
      </c>
      <c r="C103" s="175" t="s">
        <v>65</v>
      </c>
      <c r="D103" s="176" t="str">
        <f t="shared" si="13"/>
        <v>0-600</v>
      </c>
      <c r="E103" s="177">
        <v>14123.95</v>
      </c>
      <c r="F103" s="210">
        <v>0</v>
      </c>
      <c r="G103" s="210">
        <v>1434.65</v>
      </c>
      <c r="H103" s="210">
        <v>4442.32</v>
      </c>
      <c r="I103" s="210">
        <v>0</v>
      </c>
      <c r="J103" s="210">
        <v>0</v>
      </c>
      <c r="K103" s="210">
        <v>0</v>
      </c>
      <c r="L103" s="210">
        <v>2632</v>
      </c>
      <c r="M103" s="211">
        <v>0</v>
      </c>
      <c r="N103" s="210">
        <v>0</v>
      </c>
      <c r="O103" s="210">
        <f t="shared" si="14"/>
        <v>20000.92</v>
      </c>
      <c r="P103" s="177">
        <f t="shared" si="15"/>
        <v>2632</v>
      </c>
      <c r="Q103" s="210">
        <v>0</v>
      </c>
      <c r="R103" s="210">
        <v>0</v>
      </c>
      <c r="S103" s="210">
        <v>0</v>
      </c>
      <c r="T103" s="210">
        <f t="shared" si="16"/>
        <v>22632.92</v>
      </c>
      <c r="U103" s="212">
        <f t="shared" si="21"/>
        <v>0.6240445333611395</v>
      </c>
      <c r="V103" s="212">
        <f t="shared" si="19"/>
        <v>0.06338775553485808</v>
      </c>
      <c r="W103" s="178">
        <f t="shared" si="18"/>
        <v>52.63399999999999</v>
      </c>
      <c r="X103" s="213">
        <f t="shared" si="20"/>
        <v>3.7753947368421055</v>
      </c>
    </row>
    <row r="104" spans="1:24" ht="15">
      <c r="A104" s="173" t="s">
        <v>149</v>
      </c>
      <c r="B104" s="174">
        <v>9640</v>
      </c>
      <c r="C104" s="175" t="s">
        <v>46</v>
      </c>
      <c r="D104" s="176" t="str">
        <f t="shared" si="13"/>
        <v>5,001-10,000</v>
      </c>
      <c r="E104" s="177">
        <v>428160.76</v>
      </c>
      <c r="F104" s="210">
        <v>0</v>
      </c>
      <c r="G104" s="210">
        <v>36075.95</v>
      </c>
      <c r="H104" s="210">
        <v>46941.49</v>
      </c>
      <c r="I104" s="210">
        <v>1695.58</v>
      </c>
      <c r="J104" s="210">
        <v>0</v>
      </c>
      <c r="K104" s="210">
        <v>0</v>
      </c>
      <c r="L104" s="210">
        <v>0</v>
      </c>
      <c r="M104" s="211">
        <v>42247.5</v>
      </c>
      <c r="N104" s="210">
        <v>0</v>
      </c>
      <c r="O104" s="210">
        <f t="shared" si="14"/>
        <v>555121.28</v>
      </c>
      <c r="P104" s="177">
        <f t="shared" si="15"/>
        <v>0</v>
      </c>
      <c r="Q104" s="210">
        <v>30493.26</v>
      </c>
      <c r="R104" s="210">
        <v>0</v>
      </c>
      <c r="S104" s="210">
        <v>47947.72</v>
      </c>
      <c r="T104" s="210">
        <f t="shared" si="16"/>
        <v>633562.26</v>
      </c>
      <c r="U104" s="212">
        <f t="shared" si="21"/>
        <v>0.6757990288121013</v>
      </c>
      <c r="V104" s="212">
        <f t="shared" si="19"/>
        <v>0.05694144408159665</v>
      </c>
      <c r="W104" s="178">
        <f t="shared" si="18"/>
        <v>57.58519502074689</v>
      </c>
      <c r="X104" s="213">
        <f t="shared" si="20"/>
        <v>3.7423184647302903</v>
      </c>
    </row>
    <row r="105" spans="1:24" ht="15">
      <c r="A105" s="173" t="s">
        <v>150</v>
      </c>
      <c r="B105" s="174">
        <v>381</v>
      </c>
      <c r="C105" s="175" t="s">
        <v>55</v>
      </c>
      <c r="D105" s="176" t="str">
        <f t="shared" si="13"/>
        <v>0-600</v>
      </c>
      <c r="E105" s="177">
        <v>27439.12</v>
      </c>
      <c r="F105" s="210">
        <v>0</v>
      </c>
      <c r="G105" s="210">
        <v>357.7</v>
      </c>
      <c r="H105" s="210">
        <v>1831.4300000000003</v>
      </c>
      <c r="I105" s="210">
        <v>217.75</v>
      </c>
      <c r="J105" s="210">
        <v>1018.94</v>
      </c>
      <c r="K105" s="210">
        <v>2122.57</v>
      </c>
      <c r="L105" s="210">
        <v>5588.88</v>
      </c>
      <c r="M105" s="211">
        <v>1810.9</v>
      </c>
      <c r="N105" s="210">
        <v>0</v>
      </c>
      <c r="O105" s="210">
        <f t="shared" si="14"/>
        <v>33779.47</v>
      </c>
      <c r="P105" s="177">
        <f t="shared" si="15"/>
        <v>6607.82</v>
      </c>
      <c r="Q105" s="210">
        <v>0</v>
      </c>
      <c r="R105" s="210">
        <v>0</v>
      </c>
      <c r="S105" s="210">
        <v>0</v>
      </c>
      <c r="T105" s="210">
        <f t="shared" si="16"/>
        <v>40387.29</v>
      </c>
      <c r="U105" s="212">
        <f t="shared" si="21"/>
        <v>0.6793998805069614</v>
      </c>
      <c r="V105" s="212">
        <f t="shared" si="19"/>
        <v>0.008856746763647672</v>
      </c>
      <c r="W105" s="178">
        <f t="shared" si="18"/>
        <v>88.66002624671917</v>
      </c>
      <c r="X105" s="213">
        <f t="shared" si="20"/>
        <v>0.9388451443569553</v>
      </c>
    </row>
    <row r="106" spans="1:24" ht="15">
      <c r="A106" s="173" t="s">
        <v>151</v>
      </c>
      <c r="B106" s="174">
        <v>258</v>
      </c>
      <c r="C106" s="175" t="s">
        <v>48</v>
      </c>
      <c r="D106" s="176" t="str">
        <f t="shared" si="13"/>
        <v>0-600</v>
      </c>
      <c r="E106" s="177">
        <v>16897.41</v>
      </c>
      <c r="F106" s="210">
        <v>0</v>
      </c>
      <c r="G106" s="210">
        <v>1251.3600000000001</v>
      </c>
      <c r="H106" s="210">
        <v>1888.8400000000001</v>
      </c>
      <c r="I106" s="210">
        <v>2448.66</v>
      </c>
      <c r="J106" s="210">
        <v>0</v>
      </c>
      <c r="K106" s="210">
        <v>2994.3900000000003</v>
      </c>
      <c r="L106" s="210">
        <v>0</v>
      </c>
      <c r="M106" s="211">
        <v>0</v>
      </c>
      <c r="N106" s="210">
        <v>0</v>
      </c>
      <c r="O106" s="210">
        <f t="shared" si="14"/>
        <v>25480.66</v>
      </c>
      <c r="P106" s="177">
        <f t="shared" si="15"/>
        <v>0</v>
      </c>
      <c r="Q106" s="210">
        <v>0</v>
      </c>
      <c r="R106" s="210">
        <v>0</v>
      </c>
      <c r="S106" s="210">
        <v>0</v>
      </c>
      <c r="T106" s="210">
        <f t="shared" si="16"/>
        <v>25480.66</v>
      </c>
      <c r="U106" s="212">
        <f t="shared" si="21"/>
        <v>0.6631464805071768</v>
      </c>
      <c r="V106" s="212">
        <f t="shared" si="19"/>
        <v>0.04911018788367335</v>
      </c>
      <c r="W106" s="178">
        <f t="shared" si="18"/>
        <v>98.7622480620155</v>
      </c>
      <c r="X106" s="213">
        <f t="shared" si="20"/>
        <v>4.850232558139536</v>
      </c>
    </row>
    <row r="107" spans="1:24" ht="15">
      <c r="A107" s="173" t="s">
        <v>152</v>
      </c>
      <c r="B107" s="174">
        <v>176</v>
      </c>
      <c r="C107" s="175" t="s">
        <v>40</v>
      </c>
      <c r="D107" s="176" t="str">
        <f t="shared" si="13"/>
        <v>0-600</v>
      </c>
      <c r="E107" s="177">
        <v>13258.85</v>
      </c>
      <c r="F107" s="210">
        <v>0</v>
      </c>
      <c r="G107" s="210">
        <v>2967.22</v>
      </c>
      <c r="H107" s="210">
        <v>1205.7099999999998</v>
      </c>
      <c r="I107" s="210">
        <v>0</v>
      </c>
      <c r="J107" s="210">
        <v>0</v>
      </c>
      <c r="K107" s="210">
        <v>2637.3599999999997</v>
      </c>
      <c r="L107" s="210">
        <v>0</v>
      </c>
      <c r="M107" s="211">
        <v>841.5</v>
      </c>
      <c r="N107" s="210">
        <v>0</v>
      </c>
      <c r="O107" s="210">
        <f t="shared" si="14"/>
        <v>20910.64</v>
      </c>
      <c r="P107" s="177">
        <f t="shared" si="15"/>
        <v>0</v>
      </c>
      <c r="Q107" s="210">
        <v>0</v>
      </c>
      <c r="R107" s="210">
        <v>0</v>
      </c>
      <c r="S107" s="210">
        <v>0</v>
      </c>
      <c r="T107" s="210">
        <f t="shared" si="16"/>
        <v>20910.64</v>
      </c>
      <c r="U107" s="212">
        <f t="shared" si="21"/>
        <v>0.6340719365834809</v>
      </c>
      <c r="V107" s="212">
        <f t="shared" si="19"/>
        <v>0.14190000879934808</v>
      </c>
      <c r="W107" s="178">
        <f t="shared" si="18"/>
        <v>118.81045454545455</v>
      </c>
      <c r="X107" s="213">
        <f t="shared" si="20"/>
        <v>16.859204545454546</v>
      </c>
    </row>
    <row r="108" spans="1:24" ht="15">
      <c r="A108" s="173" t="s">
        <v>153</v>
      </c>
      <c r="B108" s="174">
        <v>820</v>
      </c>
      <c r="C108" s="175" t="s">
        <v>65</v>
      </c>
      <c r="D108" s="176" t="str">
        <f t="shared" si="13"/>
        <v>601-1,200</v>
      </c>
      <c r="E108" s="177">
        <v>30602</v>
      </c>
      <c r="F108" s="210">
        <v>0</v>
      </c>
      <c r="G108" s="210">
        <v>2026</v>
      </c>
      <c r="H108" s="210">
        <v>18695</v>
      </c>
      <c r="I108" s="210">
        <v>0</v>
      </c>
      <c r="J108" s="210">
        <v>0</v>
      </c>
      <c r="K108" s="210">
        <v>11326</v>
      </c>
      <c r="L108" s="210">
        <v>3474.65</v>
      </c>
      <c r="M108" s="211">
        <v>0</v>
      </c>
      <c r="N108" s="210">
        <v>983.35</v>
      </c>
      <c r="O108" s="210">
        <f t="shared" si="14"/>
        <v>62649</v>
      </c>
      <c r="P108" s="177">
        <f t="shared" si="15"/>
        <v>4458</v>
      </c>
      <c r="Q108" s="210">
        <v>0</v>
      </c>
      <c r="R108" s="210">
        <v>0</v>
      </c>
      <c r="S108" s="210">
        <v>0</v>
      </c>
      <c r="T108" s="210">
        <f t="shared" si="16"/>
        <v>67107</v>
      </c>
      <c r="U108" s="212">
        <f t="shared" si="21"/>
        <v>0.45601800110271656</v>
      </c>
      <c r="V108" s="212">
        <f t="shared" si="19"/>
        <v>0.03019059114548408</v>
      </c>
      <c r="W108" s="178">
        <f t="shared" si="18"/>
        <v>76.40121951219513</v>
      </c>
      <c r="X108" s="213">
        <f t="shared" si="20"/>
        <v>2.470731707317073</v>
      </c>
    </row>
    <row r="109" spans="1:24" ht="15">
      <c r="A109" s="173" t="s">
        <v>154</v>
      </c>
      <c r="B109" s="174">
        <v>7922</v>
      </c>
      <c r="C109" s="175" t="s">
        <v>48</v>
      </c>
      <c r="D109" s="176" t="str">
        <f t="shared" si="13"/>
        <v>5,001-10,000</v>
      </c>
      <c r="E109" s="177">
        <v>166470.49</v>
      </c>
      <c r="F109" s="210">
        <v>21989.33</v>
      </c>
      <c r="G109" s="210">
        <v>0</v>
      </c>
      <c r="H109" s="210">
        <v>24611.730000000003</v>
      </c>
      <c r="I109" s="210">
        <v>4345.25</v>
      </c>
      <c r="J109" s="210">
        <v>3500</v>
      </c>
      <c r="K109" s="210">
        <v>1600.97</v>
      </c>
      <c r="L109" s="210">
        <v>44605.91</v>
      </c>
      <c r="M109" s="211">
        <v>0</v>
      </c>
      <c r="N109" s="210">
        <v>0</v>
      </c>
      <c r="O109" s="210">
        <f t="shared" si="14"/>
        <v>197028.44</v>
      </c>
      <c r="P109" s="177">
        <f t="shared" si="15"/>
        <v>70095.24</v>
      </c>
      <c r="Q109" s="210">
        <v>93024.18</v>
      </c>
      <c r="R109" s="210">
        <v>0</v>
      </c>
      <c r="S109" s="210">
        <v>0</v>
      </c>
      <c r="T109" s="210">
        <f t="shared" si="16"/>
        <v>360147.86</v>
      </c>
      <c r="U109" s="212">
        <f t="shared" si="21"/>
        <v>0.5232845753963387</v>
      </c>
      <c r="V109" s="212">
        <f t="shared" si="19"/>
        <v>0</v>
      </c>
      <c r="W109" s="178">
        <f t="shared" si="18"/>
        <v>24.87104771522343</v>
      </c>
      <c r="X109" s="213">
        <f t="shared" si="20"/>
        <v>0</v>
      </c>
    </row>
    <row r="110" spans="1:24" ht="15">
      <c r="A110" s="173" t="s">
        <v>468</v>
      </c>
      <c r="B110" s="174">
        <v>220</v>
      </c>
      <c r="C110" s="214" t="s">
        <v>55</v>
      </c>
      <c r="D110" s="176" t="str">
        <f t="shared" si="13"/>
        <v>0-600</v>
      </c>
      <c r="E110" s="177">
        <v>6112.63</v>
      </c>
      <c r="F110" s="210">
        <v>0</v>
      </c>
      <c r="G110" s="210">
        <v>1068.52</v>
      </c>
      <c r="H110" s="210">
        <v>8368.73</v>
      </c>
      <c r="I110" s="210">
        <v>0</v>
      </c>
      <c r="J110" s="210">
        <v>0</v>
      </c>
      <c r="K110" s="210">
        <v>1198.37</v>
      </c>
      <c r="L110" s="210">
        <v>0</v>
      </c>
      <c r="M110" s="211">
        <v>0</v>
      </c>
      <c r="N110" s="210">
        <v>0</v>
      </c>
      <c r="O110" s="210">
        <f t="shared" si="14"/>
        <v>16748.25</v>
      </c>
      <c r="P110" s="177">
        <f t="shared" si="15"/>
        <v>0</v>
      </c>
      <c r="Q110" s="210">
        <v>6435.360000000001</v>
      </c>
      <c r="R110" s="210">
        <v>0</v>
      </c>
      <c r="S110" s="210">
        <v>0</v>
      </c>
      <c r="T110" s="210">
        <f t="shared" si="16"/>
        <v>23183.61</v>
      </c>
      <c r="U110" s="212">
        <f t="shared" si="21"/>
        <v>0.2636616989329962</v>
      </c>
      <c r="V110" s="212">
        <f t="shared" si="19"/>
        <v>0.046089457163918816</v>
      </c>
      <c r="W110" s="178">
        <f t="shared" si="18"/>
        <v>76.12840909090909</v>
      </c>
      <c r="X110" s="213">
        <f t="shared" si="20"/>
        <v>4.856909090909091</v>
      </c>
    </row>
    <row r="111" spans="1:24" ht="15">
      <c r="A111" s="173" t="s">
        <v>155</v>
      </c>
      <c r="B111" s="174">
        <v>457</v>
      </c>
      <c r="C111" s="175" t="s">
        <v>55</v>
      </c>
      <c r="D111" s="176" t="str">
        <f t="shared" si="13"/>
        <v>0-600</v>
      </c>
      <c r="E111" s="177">
        <v>1696.66</v>
      </c>
      <c r="F111" s="210">
        <v>0</v>
      </c>
      <c r="G111" s="210">
        <v>2393.9600000000005</v>
      </c>
      <c r="H111" s="210">
        <v>2340.8099999999995</v>
      </c>
      <c r="I111" s="210">
        <v>1743.32</v>
      </c>
      <c r="J111" s="210">
        <v>0</v>
      </c>
      <c r="K111" s="210">
        <v>525.6600000000001</v>
      </c>
      <c r="L111" s="210">
        <v>0</v>
      </c>
      <c r="M111" s="211">
        <v>9523.2</v>
      </c>
      <c r="N111" s="210">
        <v>0</v>
      </c>
      <c r="O111" s="210">
        <f t="shared" si="14"/>
        <v>18223.61</v>
      </c>
      <c r="P111" s="177">
        <f t="shared" si="15"/>
        <v>0</v>
      </c>
      <c r="Q111" s="210">
        <v>1833.49</v>
      </c>
      <c r="R111" s="210">
        <v>0</v>
      </c>
      <c r="S111" s="210">
        <v>0</v>
      </c>
      <c r="T111" s="210">
        <f t="shared" si="16"/>
        <v>20057.100000000002</v>
      </c>
      <c r="U111" s="212">
        <f t="shared" si="21"/>
        <v>0.08459149129236031</v>
      </c>
      <c r="V111" s="212">
        <f t="shared" si="19"/>
        <v>0.11935723509380719</v>
      </c>
      <c r="W111" s="178">
        <f t="shared" si="18"/>
        <v>39.87660831509847</v>
      </c>
      <c r="X111" s="213">
        <f t="shared" si="20"/>
        <v>5.238424507658644</v>
      </c>
    </row>
    <row r="112" spans="1:24" ht="15">
      <c r="A112" s="173" t="s">
        <v>156</v>
      </c>
      <c r="B112" s="174">
        <v>1162</v>
      </c>
      <c r="C112" s="175" t="s">
        <v>40</v>
      </c>
      <c r="D112" s="176" t="str">
        <f t="shared" si="13"/>
        <v>601-1,200</v>
      </c>
      <c r="E112" s="177">
        <v>30417.04</v>
      </c>
      <c r="F112" s="210">
        <v>0</v>
      </c>
      <c r="G112" s="210">
        <v>1338.27</v>
      </c>
      <c r="H112" s="210">
        <v>7084.010000000001</v>
      </c>
      <c r="I112" s="210">
        <v>0</v>
      </c>
      <c r="J112" s="210">
        <v>0</v>
      </c>
      <c r="K112" s="210">
        <v>6804.52</v>
      </c>
      <c r="L112" s="210">
        <v>0</v>
      </c>
      <c r="M112" s="211">
        <v>5593.5</v>
      </c>
      <c r="N112" s="210">
        <v>0</v>
      </c>
      <c r="O112" s="210">
        <f t="shared" si="14"/>
        <v>51237.34</v>
      </c>
      <c r="P112" s="177">
        <f t="shared" si="15"/>
        <v>0</v>
      </c>
      <c r="Q112" s="210">
        <v>0</v>
      </c>
      <c r="R112" s="210">
        <v>0</v>
      </c>
      <c r="S112" s="210">
        <v>0</v>
      </c>
      <c r="T112" s="210">
        <f t="shared" si="16"/>
        <v>51237.34</v>
      </c>
      <c r="U112" s="212">
        <f t="shared" si="21"/>
        <v>0.5936498655082407</v>
      </c>
      <c r="V112" s="212">
        <f t="shared" si="19"/>
        <v>0.026119037405142424</v>
      </c>
      <c r="W112" s="178">
        <f t="shared" si="18"/>
        <v>44.094096385542166</v>
      </c>
      <c r="X112" s="213">
        <f t="shared" si="20"/>
        <v>1.1516953528399312</v>
      </c>
    </row>
    <row r="113" spans="1:24" ht="15">
      <c r="A113" s="173" t="s">
        <v>157</v>
      </c>
      <c r="B113" s="174">
        <v>5236</v>
      </c>
      <c r="C113" s="175" t="s">
        <v>46</v>
      </c>
      <c r="D113" s="176" t="str">
        <f t="shared" si="13"/>
        <v>5,001-10,000</v>
      </c>
      <c r="E113" s="177">
        <v>131695</v>
      </c>
      <c r="F113" s="210">
        <v>0</v>
      </c>
      <c r="G113" s="210">
        <v>9742.17</v>
      </c>
      <c r="H113" s="210">
        <v>8355.01</v>
      </c>
      <c r="I113" s="210">
        <v>344.26</v>
      </c>
      <c r="J113" s="210">
        <v>0</v>
      </c>
      <c r="K113" s="210">
        <v>188.91</v>
      </c>
      <c r="L113" s="210">
        <v>18810.14</v>
      </c>
      <c r="M113" s="211">
        <v>0</v>
      </c>
      <c r="N113" s="210">
        <v>0</v>
      </c>
      <c r="O113" s="210">
        <f t="shared" si="14"/>
        <v>150325.35000000003</v>
      </c>
      <c r="P113" s="177">
        <f t="shared" si="15"/>
        <v>18810.14</v>
      </c>
      <c r="Q113" s="210">
        <v>101054.77</v>
      </c>
      <c r="R113" s="210">
        <v>0</v>
      </c>
      <c r="S113" s="210">
        <v>0</v>
      </c>
      <c r="T113" s="210">
        <f t="shared" si="16"/>
        <v>270190.26000000007</v>
      </c>
      <c r="U113" s="212">
        <f t="shared" si="21"/>
        <v>0.48741579359670467</v>
      </c>
      <c r="V113" s="212">
        <f t="shared" si="19"/>
        <v>0.03605670315428838</v>
      </c>
      <c r="W113" s="178">
        <f t="shared" si="18"/>
        <v>28.709959893048136</v>
      </c>
      <c r="X113" s="213">
        <f t="shared" si="20"/>
        <v>1.8606130634071811</v>
      </c>
    </row>
    <row r="114" spans="1:24" ht="15">
      <c r="A114" s="173" t="s">
        <v>158</v>
      </c>
      <c r="B114" s="174">
        <v>981</v>
      </c>
      <c r="C114" s="175" t="s">
        <v>48</v>
      </c>
      <c r="D114" s="176" t="str">
        <f t="shared" si="13"/>
        <v>601-1,200</v>
      </c>
      <c r="E114" s="177">
        <v>29333.93</v>
      </c>
      <c r="F114" s="210">
        <v>0</v>
      </c>
      <c r="G114" s="210">
        <v>2343.5</v>
      </c>
      <c r="H114" s="210">
        <v>4573.33</v>
      </c>
      <c r="I114" s="210">
        <v>0</v>
      </c>
      <c r="J114" s="210">
        <v>0</v>
      </c>
      <c r="K114" s="210">
        <v>617</v>
      </c>
      <c r="L114" s="210">
        <v>0</v>
      </c>
      <c r="M114" s="211">
        <v>113.67</v>
      </c>
      <c r="N114" s="210">
        <v>0</v>
      </c>
      <c r="O114" s="210">
        <f t="shared" si="14"/>
        <v>36981.43</v>
      </c>
      <c r="P114" s="177">
        <f t="shared" si="15"/>
        <v>0</v>
      </c>
      <c r="Q114" s="210">
        <v>0</v>
      </c>
      <c r="R114" s="210">
        <v>0</v>
      </c>
      <c r="S114" s="210">
        <v>0</v>
      </c>
      <c r="T114" s="210">
        <f t="shared" si="16"/>
        <v>36981.43</v>
      </c>
      <c r="U114" s="212">
        <f t="shared" si="21"/>
        <v>0.7932070230924007</v>
      </c>
      <c r="V114" s="212">
        <f t="shared" si="19"/>
        <v>0.06336964254762457</v>
      </c>
      <c r="W114" s="178">
        <f t="shared" si="18"/>
        <v>37.69768603465851</v>
      </c>
      <c r="X114" s="213">
        <f t="shared" si="20"/>
        <v>2.388888888888889</v>
      </c>
    </row>
    <row r="115" spans="1:24" ht="15">
      <c r="A115" s="173" t="s">
        <v>159</v>
      </c>
      <c r="B115" s="174">
        <v>892</v>
      </c>
      <c r="C115" s="175" t="s">
        <v>55</v>
      </c>
      <c r="D115" s="176" t="str">
        <f t="shared" si="13"/>
        <v>601-1,200</v>
      </c>
      <c r="E115" s="177">
        <v>2640</v>
      </c>
      <c r="F115" s="210">
        <v>0</v>
      </c>
      <c r="G115" s="210">
        <v>5227.33</v>
      </c>
      <c r="H115" s="210">
        <v>2098.81</v>
      </c>
      <c r="I115" s="210">
        <v>304</v>
      </c>
      <c r="J115" s="210">
        <v>0</v>
      </c>
      <c r="K115" s="210">
        <v>2109</v>
      </c>
      <c r="L115" s="210">
        <v>0</v>
      </c>
      <c r="M115" s="211">
        <v>3853.85</v>
      </c>
      <c r="N115" s="210">
        <v>0</v>
      </c>
      <c r="O115" s="210">
        <f t="shared" si="14"/>
        <v>16232.99</v>
      </c>
      <c r="P115" s="177">
        <f t="shared" si="15"/>
        <v>0</v>
      </c>
      <c r="Q115" s="210">
        <v>5178.99</v>
      </c>
      <c r="R115" s="210">
        <v>0</v>
      </c>
      <c r="S115" s="210">
        <v>0</v>
      </c>
      <c r="T115" s="210">
        <f t="shared" si="16"/>
        <v>21411.98</v>
      </c>
      <c r="U115" s="212">
        <f t="shared" si="21"/>
        <v>0.1232954635675916</v>
      </c>
      <c r="V115" s="212">
        <f t="shared" si="19"/>
        <v>0.24413108923135554</v>
      </c>
      <c r="W115" s="178">
        <f t="shared" si="18"/>
        <v>18.19841928251121</v>
      </c>
      <c r="X115" s="213">
        <f t="shared" si="20"/>
        <v>5.860235426008969</v>
      </c>
    </row>
    <row r="116" spans="1:24" ht="15">
      <c r="A116" s="173" t="s">
        <v>160</v>
      </c>
      <c r="B116" s="174">
        <v>8397</v>
      </c>
      <c r="C116" s="175" t="s">
        <v>55</v>
      </c>
      <c r="D116" s="176" t="str">
        <f t="shared" si="13"/>
        <v>5,001-10,000</v>
      </c>
      <c r="E116" s="177">
        <v>298400.29</v>
      </c>
      <c r="F116" s="210">
        <v>0</v>
      </c>
      <c r="G116" s="210">
        <v>24769.04</v>
      </c>
      <c r="H116" s="210">
        <v>65617.69</v>
      </c>
      <c r="I116" s="210">
        <v>2109.19</v>
      </c>
      <c r="J116" s="210">
        <v>0</v>
      </c>
      <c r="K116" s="210">
        <v>0</v>
      </c>
      <c r="L116" s="210">
        <v>0</v>
      </c>
      <c r="M116" s="211">
        <v>41509.65</v>
      </c>
      <c r="N116" s="210">
        <v>0</v>
      </c>
      <c r="O116" s="210">
        <f t="shared" si="14"/>
        <v>432405.86</v>
      </c>
      <c r="P116" s="177">
        <f t="shared" si="15"/>
        <v>0</v>
      </c>
      <c r="Q116" s="210">
        <v>6508.7</v>
      </c>
      <c r="R116" s="210">
        <v>0</v>
      </c>
      <c r="S116" s="210">
        <v>0</v>
      </c>
      <c r="T116" s="210">
        <f t="shared" si="16"/>
        <v>438914.56</v>
      </c>
      <c r="U116" s="212">
        <f t="shared" si="21"/>
        <v>0.6798596291724749</v>
      </c>
      <c r="V116" s="212">
        <f t="shared" si="19"/>
        <v>0.056432486541344175</v>
      </c>
      <c r="W116" s="178">
        <f t="shared" si="18"/>
        <v>51.495279266404665</v>
      </c>
      <c r="X116" s="213">
        <f t="shared" si="20"/>
        <v>2.949748719780874</v>
      </c>
    </row>
    <row r="117" spans="1:24" ht="15">
      <c r="A117" s="173" t="s">
        <v>161</v>
      </c>
      <c r="B117" s="174">
        <v>10260</v>
      </c>
      <c r="C117" s="175" t="s">
        <v>46</v>
      </c>
      <c r="D117" s="176" t="str">
        <f t="shared" si="13"/>
        <v>10,001-50,000</v>
      </c>
      <c r="E117" s="177">
        <v>0</v>
      </c>
      <c r="F117" s="210">
        <v>0</v>
      </c>
      <c r="G117" s="210">
        <v>0</v>
      </c>
      <c r="H117" s="210">
        <v>737.3400000000001</v>
      </c>
      <c r="I117" s="210">
        <v>4828.24</v>
      </c>
      <c r="J117" s="210">
        <v>0</v>
      </c>
      <c r="K117" s="210">
        <v>0</v>
      </c>
      <c r="L117" s="210">
        <v>0</v>
      </c>
      <c r="M117" s="211">
        <v>188982.03999999998</v>
      </c>
      <c r="N117" s="210">
        <v>0</v>
      </c>
      <c r="O117" s="210">
        <f t="shared" si="14"/>
        <v>194547.61999999997</v>
      </c>
      <c r="P117" s="177">
        <f t="shared" si="15"/>
        <v>0</v>
      </c>
      <c r="Q117" s="210">
        <v>0</v>
      </c>
      <c r="R117" s="210">
        <v>0</v>
      </c>
      <c r="S117" s="210">
        <v>0</v>
      </c>
      <c r="T117" s="210">
        <f t="shared" si="16"/>
        <v>194547.61999999997</v>
      </c>
      <c r="U117" s="212">
        <f t="shared" si="21"/>
        <v>0</v>
      </c>
      <c r="V117" s="212">
        <f t="shared" si="19"/>
        <v>0</v>
      </c>
      <c r="W117" s="178">
        <f t="shared" si="18"/>
        <v>18.961756335282647</v>
      </c>
      <c r="X117" s="213">
        <f t="shared" si="20"/>
        <v>0</v>
      </c>
    </row>
    <row r="118" spans="1:24" ht="15">
      <c r="A118" s="173" t="s">
        <v>162</v>
      </c>
      <c r="B118" s="174">
        <v>11707</v>
      </c>
      <c r="C118" s="175" t="s">
        <v>48</v>
      </c>
      <c r="D118" s="176" t="str">
        <f t="shared" si="13"/>
        <v>10,001-50,000</v>
      </c>
      <c r="E118" s="177">
        <v>257101</v>
      </c>
      <c r="F118" s="210">
        <v>0</v>
      </c>
      <c r="G118" s="210">
        <v>32490</v>
      </c>
      <c r="H118" s="210">
        <v>73905</v>
      </c>
      <c r="I118" s="210">
        <v>3427</v>
      </c>
      <c r="J118" s="210">
        <v>0</v>
      </c>
      <c r="K118" s="210">
        <v>262056</v>
      </c>
      <c r="L118" s="210">
        <v>0</v>
      </c>
      <c r="M118" s="211">
        <v>0</v>
      </c>
      <c r="N118" s="210">
        <v>0</v>
      </c>
      <c r="O118" s="210">
        <f t="shared" si="14"/>
        <v>628979</v>
      </c>
      <c r="P118" s="177">
        <f t="shared" si="15"/>
        <v>0</v>
      </c>
      <c r="Q118" s="210">
        <v>0</v>
      </c>
      <c r="R118" s="210">
        <v>0</v>
      </c>
      <c r="S118" s="210">
        <v>0</v>
      </c>
      <c r="T118" s="210">
        <f t="shared" si="16"/>
        <v>628979</v>
      </c>
      <c r="U118" s="212">
        <f t="shared" si="21"/>
        <v>0.4087592749519459</v>
      </c>
      <c r="V118" s="212">
        <f t="shared" si="19"/>
        <v>0.05165514269951779</v>
      </c>
      <c r="W118" s="178">
        <f t="shared" si="18"/>
        <v>53.72674468266849</v>
      </c>
      <c r="X118" s="213">
        <f t="shared" si="20"/>
        <v>2.7752626633637996</v>
      </c>
    </row>
    <row r="119" spans="1:24" ht="15">
      <c r="A119" s="173" t="s">
        <v>163</v>
      </c>
      <c r="B119" s="174">
        <v>1753</v>
      </c>
      <c r="C119" s="175"/>
      <c r="D119" s="176" t="str">
        <f t="shared" si="13"/>
        <v>1,201-3,000</v>
      </c>
      <c r="E119" s="177">
        <v>13094.37</v>
      </c>
      <c r="F119" s="210">
        <v>0</v>
      </c>
      <c r="G119" s="210">
        <v>4658.0599999999995</v>
      </c>
      <c r="H119" s="210">
        <v>5584.949999999999</v>
      </c>
      <c r="I119" s="210">
        <v>2844.92</v>
      </c>
      <c r="J119" s="210">
        <v>0</v>
      </c>
      <c r="K119" s="210">
        <v>1107</v>
      </c>
      <c r="L119" s="210">
        <v>0</v>
      </c>
      <c r="M119" s="211">
        <v>0</v>
      </c>
      <c r="N119" s="210">
        <v>0</v>
      </c>
      <c r="O119" s="210">
        <f t="shared" si="14"/>
        <v>27289.299999999996</v>
      </c>
      <c r="P119" s="177">
        <f t="shared" si="15"/>
        <v>0</v>
      </c>
      <c r="Q119" s="210">
        <v>1225.16</v>
      </c>
      <c r="R119" s="210">
        <v>0</v>
      </c>
      <c r="S119" s="210">
        <v>0</v>
      </c>
      <c r="T119" s="210">
        <f t="shared" si="16"/>
        <v>28514.459999999995</v>
      </c>
      <c r="U119" s="212">
        <f t="shared" si="21"/>
        <v>0.4592185859385029</v>
      </c>
      <c r="V119" s="212">
        <f t="shared" si="19"/>
        <v>0.1633578191556144</v>
      </c>
      <c r="W119" s="178">
        <f t="shared" si="18"/>
        <v>15.567199087278947</v>
      </c>
      <c r="X119" s="213">
        <f t="shared" si="20"/>
        <v>2.6571933827723897</v>
      </c>
    </row>
    <row r="120" spans="1:24" ht="15">
      <c r="A120" s="173" t="s">
        <v>164</v>
      </c>
      <c r="B120" s="174">
        <v>3872</v>
      </c>
      <c r="C120" s="175"/>
      <c r="D120" s="176" t="str">
        <f t="shared" si="13"/>
        <v>3,001-5,000</v>
      </c>
      <c r="E120" s="177">
        <v>0</v>
      </c>
      <c r="F120" s="210">
        <v>0</v>
      </c>
      <c r="G120" s="210">
        <v>0</v>
      </c>
      <c r="H120" s="210">
        <v>1856.6599999999999</v>
      </c>
      <c r="I120" s="210">
        <v>1862.92</v>
      </c>
      <c r="J120" s="210">
        <v>0</v>
      </c>
      <c r="K120" s="210">
        <v>0</v>
      </c>
      <c r="L120" s="210">
        <v>0</v>
      </c>
      <c r="M120" s="211">
        <v>32000</v>
      </c>
      <c r="N120" s="210">
        <v>0</v>
      </c>
      <c r="O120" s="210">
        <f t="shared" si="14"/>
        <v>35719.58</v>
      </c>
      <c r="P120" s="177">
        <f t="shared" si="15"/>
        <v>0</v>
      </c>
      <c r="Q120" s="210">
        <v>0</v>
      </c>
      <c r="R120" s="210">
        <v>0</v>
      </c>
      <c r="S120" s="210">
        <v>0</v>
      </c>
      <c r="T120" s="210">
        <f t="shared" si="16"/>
        <v>35719.58</v>
      </c>
      <c r="U120" s="212">
        <f t="shared" si="21"/>
        <v>0</v>
      </c>
      <c r="V120" s="212">
        <f t="shared" si="19"/>
        <v>0</v>
      </c>
      <c r="W120" s="178">
        <f t="shared" si="18"/>
        <v>9.225098140495868</v>
      </c>
      <c r="X120" s="213">
        <f t="shared" si="20"/>
        <v>0</v>
      </c>
    </row>
    <row r="121" spans="1:24" ht="15">
      <c r="A121" s="173" t="s">
        <v>165</v>
      </c>
      <c r="B121" s="174">
        <v>25482</v>
      </c>
      <c r="C121" s="175" t="s">
        <v>46</v>
      </c>
      <c r="D121" s="176" t="str">
        <f t="shared" si="13"/>
        <v>10,001-50,000</v>
      </c>
      <c r="E121" s="177">
        <v>671967</v>
      </c>
      <c r="F121" s="210">
        <v>0</v>
      </c>
      <c r="G121" s="210">
        <v>109513</v>
      </c>
      <c r="H121" s="210">
        <v>101610</v>
      </c>
      <c r="I121" s="210">
        <v>0</v>
      </c>
      <c r="J121" s="210">
        <v>0</v>
      </c>
      <c r="K121" s="210">
        <v>1957</v>
      </c>
      <c r="L121" s="210">
        <v>0</v>
      </c>
      <c r="M121" s="211">
        <v>103798</v>
      </c>
      <c r="N121" s="210">
        <v>0</v>
      </c>
      <c r="O121" s="210">
        <f t="shared" si="14"/>
        <v>988845</v>
      </c>
      <c r="P121" s="177">
        <f t="shared" si="15"/>
        <v>0</v>
      </c>
      <c r="Q121" s="210">
        <v>0</v>
      </c>
      <c r="R121" s="210">
        <v>0</v>
      </c>
      <c r="S121" s="210">
        <v>0</v>
      </c>
      <c r="T121" s="210">
        <f t="shared" si="16"/>
        <v>988845</v>
      </c>
      <c r="U121" s="212">
        <f t="shared" si="21"/>
        <v>0.6795473506970253</v>
      </c>
      <c r="V121" s="212">
        <f t="shared" si="19"/>
        <v>0.11074839838397323</v>
      </c>
      <c r="W121" s="178">
        <f t="shared" si="18"/>
        <v>38.805627501765954</v>
      </c>
      <c r="X121" s="213">
        <f t="shared" si="20"/>
        <v>4.297661094105643</v>
      </c>
    </row>
    <row r="122" spans="1:24" ht="15">
      <c r="A122" s="173" t="s">
        <v>166</v>
      </c>
      <c r="B122" s="174">
        <v>13541</v>
      </c>
      <c r="C122" s="175" t="s">
        <v>46</v>
      </c>
      <c r="D122" s="176" t="str">
        <f t="shared" si="13"/>
        <v>10,001-50,000</v>
      </c>
      <c r="E122" s="177">
        <v>34593.340000000004</v>
      </c>
      <c r="F122" s="210">
        <v>16857.71</v>
      </c>
      <c r="G122" s="210">
        <v>8949.630000000001</v>
      </c>
      <c r="H122" s="210">
        <v>10344.180000000002</v>
      </c>
      <c r="I122" s="210">
        <v>330.74</v>
      </c>
      <c r="J122" s="210">
        <v>0</v>
      </c>
      <c r="K122" s="210">
        <v>0</v>
      </c>
      <c r="L122" s="210">
        <v>0</v>
      </c>
      <c r="M122" s="211">
        <v>47743</v>
      </c>
      <c r="N122" s="210">
        <v>0</v>
      </c>
      <c r="O122" s="210">
        <f t="shared" si="14"/>
        <v>101960.89</v>
      </c>
      <c r="P122" s="177">
        <f t="shared" si="15"/>
        <v>16857.71</v>
      </c>
      <c r="Q122" s="210">
        <v>15551.67</v>
      </c>
      <c r="R122" s="210">
        <v>0</v>
      </c>
      <c r="S122" s="210">
        <v>0</v>
      </c>
      <c r="T122" s="210">
        <f t="shared" si="16"/>
        <v>134370.27000000002</v>
      </c>
      <c r="U122" s="212">
        <f t="shared" si="21"/>
        <v>0.38290501314018344</v>
      </c>
      <c r="V122" s="212">
        <f t="shared" si="19"/>
        <v>0.06660424214374207</v>
      </c>
      <c r="W122" s="178">
        <f t="shared" si="18"/>
        <v>7.5297902665977405</v>
      </c>
      <c r="X122" s="213">
        <f t="shared" si="20"/>
        <v>0.6609282918543683</v>
      </c>
    </row>
    <row r="123" spans="1:24" ht="15">
      <c r="A123" s="173" t="s">
        <v>167</v>
      </c>
      <c r="B123" s="174">
        <v>89074</v>
      </c>
      <c r="C123" s="175" t="s">
        <v>53</v>
      </c>
      <c r="D123" s="176" t="str">
        <f t="shared" si="13"/>
        <v>50,001-100,000</v>
      </c>
      <c r="E123" s="177">
        <v>3733628</v>
      </c>
      <c r="F123" s="210">
        <v>0</v>
      </c>
      <c r="G123" s="210">
        <v>389031</v>
      </c>
      <c r="H123" s="210">
        <v>1276298</v>
      </c>
      <c r="I123" s="210">
        <v>0</v>
      </c>
      <c r="J123" s="210">
        <v>0</v>
      </c>
      <c r="K123" s="210">
        <v>114421</v>
      </c>
      <c r="L123" s="210">
        <v>0</v>
      </c>
      <c r="M123" s="211">
        <v>0</v>
      </c>
      <c r="N123" s="210">
        <v>0</v>
      </c>
      <c r="O123" s="210">
        <f t="shared" si="14"/>
        <v>5513378</v>
      </c>
      <c r="P123" s="177">
        <f t="shared" si="15"/>
        <v>0</v>
      </c>
      <c r="Q123" s="210">
        <v>535578</v>
      </c>
      <c r="R123" s="210">
        <v>0</v>
      </c>
      <c r="S123" s="210">
        <v>0</v>
      </c>
      <c r="T123" s="210">
        <f t="shared" si="16"/>
        <v>6048956</v>
      </c>
      <c r="U123" s="212">
        <f t="shared" si="21"/>
        <v>0.617235106355543</v>
      </c>
      <c r="V123" s="212">
        <f t="shared" si="19"/>
        <v>0.06431374273511</v>
      </c>
      <c r="W123" s="178">
        <f t="shared" si="18"/>
        <v>61.89660282461773</v>
      </c>
      <c r="X123" s="213">
        <f t="shared" si="20"/>
        <v>4.367503424119271</v>
      </c>
    </row>
    <row r="124" spans="1:24" ht="15">
      <c r="A124" s="173" t="s">
        <v>168</v>
      </c>
      <c r="B124" s="174">
        <v>725</v>
      </c>
      <c r="C124" s="175" t="s">
        <v>40</v>
      </c>
      <c r="D124" s="176" t="str">
        <f t="shared" si="13"/>
        <v>601-1,200</v>
      </c>
      <c r="E124" s="177">
        <v>16443.120000000003</v>
      </c>
      <c r="F124" s="210">
        <v>0</v>
      </c>
      <c r="G124" s="210">
        <v>904.74</v>
      </c>
      <c r="H124" s="210">
        <v>2182.37</v>
      </c>
      <c r="I124" s="210">
        <v>0</v>
      </c>
      <c r="J124" s="210">
        <v>0</v>
      </c>
      <c r="K124" s="210">
        <v>0</v>
      </c>
      <c r="L124" s="210">
        <v>0</v>
      </c>
      <c r="M124" s="211">
        <v>3334.5</v>
      </c>
      <c r="N124" s="210">
        <v>0</v>
      </c>
      <c r="O124" s="210">
        <f t="shared" si="14"/>
        <v>22864.730000000003</v>
      </c>
      <c r="P124" s="177">
        <f t="shared" si="15"/>
        <v>0</v>
      </c>
      <c r="Q124" s="210">
        <v>0</v>
      </c>
      <c r="R124" s="210">
        <v>0</v>
      </c>
      <c r="S124" s="210">
        <v>0</v>
      </c>
      <c r="T124" s="210">
        <f t="shared" si="16"/>
        <v>22864.730000000003</v>
      </c>
      <c r="U124" s="212">
        <f t="shared" si="21"/>
        <v>0.7191477878811602</v>
      </c>
      <c r="V124" s="212">
        <f t="shared" si="19"/>
        <v>0.039569240485236426</v>
      </c>
      <c r="W124" s="178">
        <f t="shared" si="18"/>
        <v>31.53755862068966</v>
      </c>
      <c r="X124" s="213">
        <f t="shared" si="20"/>
        <v>1.2479172413793103</v>
      </c>
    </row>
    <row r="125" spans="1:24" ht="15">
      <c r="A125" s="173" t="s">
        <v>169</v>
      </c>
      <c r="B125" s="174">
        <v>18032</v>
      </c>
      <c r="C125" s="175"/>
      <c r="D125" s="176" t="str">
        <f t="shared" si="13"/>
        <v>10,001-50,000</v>
      </c>
      <c r="E125" s="177">
        <v>465155</v>
      </c>
      <c r="F125" s="210">
        <v>0</v>
      </c>
      <c r="G125" s="210">
        <v>22869</v>
      </c>
      <c r="H125" s="210">
        <v>66426</v>
      </c>
      <c r="I125" s="210">
        <v>0</v>
      </c>
      <c r="J125" s="210">
        <v>0</v>
      </c>
      <c r="K125" s="210">
        <v>149186</v>
      </c>
      <c r="L125" s="210">
        <v>0</v>
      </c>
      <c r="M125" s="211">
        <v>163578</v>
      </c>
      <c r="N125" s="210">
        <v>0</v>
      </c>
      <c r="O125" s="210">
        <f t="shared" si="14"/>
        <v>867214</v>
      </c>
      <c r="P125" s="177">
        <f t="shared" si="15"/>
        <v>0</v>
      </c>
      <c r="Q125" s="210">
        <v>13175</v>
      </c>
      <c r="R125" s="210">
        <v>0</v>
      </c>
      <c r="S125" s="210">
        <v>0</v>
      </c>
      <c r="T125" s="210">
        <f t="shared" si="16"/>
        <v>880389</v>
      </c>
      <c r="U125" s="212">
        <f t="shared" si="21"/>
        <v>0.5283516718177987</v>
      </c>
      <c r="V125" s="212">
        <f t="shared" si="19"/>
        <v>0.025976017419572485</v>
      </c>
      <c r="W125" s="178">
        <f t="shared" si="18"/>
        <v>48.09305678793256</v>
      </c>
      <c r="X125" s="213">
        <f t="shared" si="20"/>
        <v>1.2682453416149069</v>
      </c>
    </row>
    <row r="126" spans="1:24" ht="15">
      <c r="A126" s="173" t="s">
        <v>170</v>
      </c>
      <c r="B126" s="174">
        <v>173</v>
      </c>
      <c r="C126" s="175" t="s">
        <v>53</v>
      </c>
      <c r="D126" s="176" t="str">
        <f t="shared" si="13"/>
        <v>0-600</v>
      </c>
      <c r="E126" s="177">
        <v>22348.38</v>
      </c>
      <c r="F126" s="210">
        <v>0</v>
      </c>
      <c r="G126" s="210">
        <v>307</v>
      </c>
      <c r="H126" s="210">
        <v>1836.3899999999999</v>
      </c>
      <c r="I126" s="210">
        <v>0</v>
      </c>
      <c r="J126" s="210">
        <v>0</v>
      </c>
      <c r="K126" s="210">
        <v>4743.469999999999</v>
      </c>
      <c r="L126" s="210">
        <v>0</v>
      </c>
      <c r="M126" s="211">
        <v>624.76</v>
      </c>
      <c r="N126" s="210">
        <v>0</v>
      </c>
      <c r="O126" s="210">
        <f t="shared" si="14"/>
        <v>29859.999999999996</v>
      </c>
      <c r="P126" s="177">
        <f t="shared" si="15"/>
        <v>0</v>
      </c>
      <c r="Q126" s="210">
        <v>0</v>
      </c>
      <c r="R126" s="210">
        <v>0</v>
      </c>
      <c r="S126" s="210">
        <v>0</v>
      </c>
      <c r="T126" s="210">
        <f t="shared" si="16"/>
        <v>29859.999999999996</v>
      </c>
      <c r="U126" s="212">
        <f t="shared" si="21"/>
        <v>0.7484387139986606</v>
      </c>
      <c r="V126" s="212">
        <f aca="true" t="shared" si="22" ref="V126:V141">G126/T126</f>
        <v>0.01028131279303416</v>
      </c>
      <c r="W126" s="178">
        <f t="shared" si="18"/>
        <v>172.60115606936415</v>
      </c>
      <c r="X126" s="213">
        <f aca="true" t="shared" si="23" ref="X126:X157">G126/B126</f>
        <v>1.7745664739884393</v>
      </c>
    </row>
    <row r="127" spans="1:24" ht="15">
      <c r="A127" s="173" t="s">
        <v>171</v>
      </c>
      <c r="B127" s="174">
        <v>307</v>
      </c>
      <c r="C127" s="175" t="s">
        <v>40</v>
      </c>
      <c r="D127" s="176" t="str">
        <f t="shared" si="13"/>
        <v>0-600</v>
      </c>
      <c r="E127" s="177">
        <v>20300.34</v>
      </c>
      <c r="F127" s="210">
        <v>0</v>
      </c>
      <c r="G127" s="210">
        <v>2672.9399999999996</v>
      </c>
      <c r="H127" s="210">
        <v>2250.94</v>
      </c>
      <c r="I127" s="210">
        <v>834.12</v>
      </c>
      <c r="J127" s="210">
        <v>0</v>
      </c>
      <c r="K127" s="210">
        <v>116.18</v>
      </c>
      <c r="L127" s="210">
        <v>3014.03</v>
      </c>
      <c r="M127" s="211">
        <v>1503</v>
      </c>
      <c r="N127" s="210">
        <v>0</v>
      </c>
      <c r="O127" s="210">
        <f t="shared" si="14"/>
        <v>27677.519999999997</v>
      </c>
      <c r="P127" s="177">
        <f t="shared" si="15"/>
        <v>3014.03</v>
      </c>
      <c r="Q127" s="210">
        <v>326.33</v>
      </c>
      <c r="R127" s="210">
        <v>3550</v>
      </c>
      <c r="S127" s="210">
        <v>0</v>
      </c>
      <c r="T127" s="210">
        <f t="shared" si="16"/>
        <v>34567.88</v>
      </c>
      <c r="U127" s="212">
        <f t="shared" si="21"/>
        <v>0.5872601964598351</v>
      </c>
      <c r="V127" s="212">
        <f t="shared" si="22"/>
        <v>0.07732438321354969</v>
      </c>
      <c r="W127" s="178">
        <f t="shared" si="18"/>
        <v>90.15478827361562</v>
      </c>
      <c r="X127" s="213">
        <f t="shared" si="23"/>
        <v>8.706644951140063</v>
      </c>
    </row>
    <row r="128" spans="1:24" ht="15">
      <c r="A128" s="173" t="s">
        <v>172</v>
      </c>
      <c r="B128" s="174">
        <v>233</v>
      </c>
      <c r="C128" s="175" t="s">
        <v>48</v>
      </c>
      <c r="D128" s="176" t="str">
        <f t="shared" si="13"/>
        <v>0-600</v>
      </c>
      <c r="E128" s="177">
        <v>11129.02</v>
      </c>
      <c r="F128" s="210">
        <v>0</v>
      </c>
      <c r="G128" s="210">
        <v>689.88</v>
      </c>
      <c r="H128" s="210">
        <v>1885.7299999999998</v>
      </c>
      <c r="I128" s="210">
        <v>12.2</v>
      </c>
      <c r="J128" s="210">
        <v>0</v>
      </c>
      <c r="K128" s="210">
        <v>1342.78</v>
      </c>
      <c r="L128" s="210">
        <v>2074.05</v>
      </c>
      <c r="M128" s="211">
        <v>0</v>
      </c>
      <c r="N128" s="210">
        <v>0</v>
      </c>
      <c r="O128" s="210">
        <f t="shared" si="14"/>
        <v>15059.61</v>
      </c>
      <c r="P128" s="177">
        <f t="shared" si="15"/>
        <v>2074.05</v>
      </c>
      <c r="Q128" s="210">
        <v>0</v>
      </c>
      <c r="R128" s="210">
        <v>0</v>
      </c>
      <c r="S128" s="210">
        <v>0</v>
      </c>
      <c r="T128" s="210">
        <f t="shared" si="16"/>
        <v>17133.66</v>
      </c>
      <c r="U128" s="212">
        <f t="shared" si="21"/>
        <v>0.6495413122473541</v>
      </c>
      <c r="V128" s="212">
        <f t="shared" si="22"/>
        <v>0.04026460195895098</v>
      </c>
      <c r="W128" s="178">
        <f t="shared" si="18"/>
        <v>64.63351931330472</v>
      </c>
      <c r="X128" s="213">
        <f t="shared" si="23"/>
        <v>2.9608583690987125</v>
      </c>
    </row>
    <row r="129" spans="1:24" ht="15">
      <c r="A129" s="173" t="s">
        <v>173</v>
      </c>
      <c r="B129" s="174">
        <v>10927</v>
      </c>
      <c r="C129" s="175"/>
      <c r="D129" s="176" t="str">
        <f t="shared" si="13"/>
        <v>10,001-50,000</v>
      </c>
      <c r="E129" s="177">
        <v>0</v>
      </c>
      <c r="F129" s="210">
        <v>0</v>
      </c>
      <c r="G129" s="210">
        <v>0</v>
      </c>
      <c r="H129" s="210">
        <v>3453.0600000000013</v>
      </c>
      <c r="I129" s="210">
        <v>19005.1</v>
      </c>
      <c r="J129" s="210">
        <v>0</v>
      </c>
      <c r="K129" s="210">
        <v>0</v>
      </c>
      <c r="L129" s="210">
        <v>0</v>
      </c>
      <c r="M129" s="211">
        <v>222500</v>
      </c>
      <c r="N129" s="210">
        <v>0</v>
      </c>
      <c r="O129" s="210">
        <f t="shared" si="14"/>
        <v>244958.16</v>
      </c>
      <c r="P129" s="177">
        <f t="shared" si="15"/>
        <v>0</v>
      </c>
      <c r="Q129" s="210">
        <v>0</v>
      </c>
      <c r="R129" s="210">
        <v>0</v>
      </c>
      <c r="S129" s="210">
        <v>0</v>
      </c>
      <c r="T129" s="210">
        <f t="shared" si="16"/>
        <v>244958.16</v>
      </c>
      <c r="U129" s="212">
        <f t="shared" si="21"/>
        <v>0</v>
      </c>
      <c r="V129" s="212">
        <f t="shared" si="22"/>
        <v>0</v>
      </c>
      <c r="W129" s="178">
        <f t="shared" si="18"/>
        <v>22.417695616363137</v>
      </c>
      <c r="X129" s="213">
        <f t="shared" si="23"/>
        <v>0</v>
      </c>
    </row>
    <row r="130" spans="1:24" ht="15">
      <c r="A130" s="173" t="s">
        <v>174</v>
      </c>
      <c r="B130" s="174">
        <v>2217</v>
      </c>
      <c r="C130" s="175" t="s">
        <v>53</v>
      </c>
      <c r="D130" s="176" t="str">
        <f aca="true" t="shared" si="24" ref="D130:D193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1,201-3,000</v>
      </c>
      <c r="E130" s="177">
        <v>52449.53</v>
      </c>
      <c r="F130" s="210">
        <v>0</v>
      </c>
      <c r="G130" s="210">
        <v>840.35</v>
      </c>
      <c r="H130" s="210">
        <v>2482.06</v>
      </c>
      <c r="I130" s="210">
        <v>0</v>
      </c>
      <c r="J130" s="210">
        <v>0</v>
      </c>
      <c r="K130" s="210">
        <v>8435.33</v>
      </c>
      <c r="L130" s="210">
        <v>8569.51</v>
      </c>
      <c r="M130" s="211">
        <v>9675.44</v>
      </c>
      <c r="N130" s="210">
        <v>0</v>
      </c>
      <c r="O130" s="210">
        <f aca="true" t="shared" si="25" ref="O130:O193">SUM(E130,G130,H130,I130,K130,M130)</f>
        <v>73882.70999999999</v>
      </c>
      <c r="P130" s="177">
        <f aca="true" t="shared" si="26" ref="P130:P193">SUM(F130,J130,L130,N130)</f>
        <v>8569.51</v>
      </c>
      <c r="Q130" s="210">
        <v>0</v>
      </c>
      <c r="R130" s="210">
        <v>0</v>
      </c>
      <c r="S130" s="210">
        <v>0</v>
      </c>
      <c r="T130" s="210">
        <f aca="true" t="shared" si="27" ref="T130:T193">SUM(O130:S130)</f>
        <v>82452.21999999999</v>
      </c>
      <c r="U130" s="212">
        <f aca="true" t="shared" si="28" ref="U130:U141">(E130+F130)/T130</f>
        <v>0.6361202888169658</v>
      </c>
      <c r="V130" s="212">
        <f t="shared" si="22"/>
        <v>0.01019196329704646</v>
      </c>
      <c r="W130" s="178">
        <f aca="true" t="shared" si="29" ref="W130:W193">O130/B130</f>
        <v>33.325534506089305</v>
      </c>
      <c r="X130" s="213">
        <f t="shared" si="23"/>
        <v>0.37904826341903475</v>
      </c>
    </row>
    <row r="131" spans="1:24" ht="15">
      <c r="A131" s="173" t="s">
        <v>175</v>
      </c>
      <c r="B131" s="174">
        <v>1164</v>
      </c>
      <c r="C131" s="175" t="s">
        <v>65</v>
      </c>
      <c r="D131" s="176" t="str">
        <f t="shared" si="24"/>
        <v>601-1,200</v>
      </c>
      <c r="E131" s="177">
        <v>80564</v>
      </c>
      <c r="F131" s="210">
        <v>0</v>
      </c>
      <c r="G131" s="210">
        <v>1545</v>
      </c>
      <c r="H131" s="210">
        <v>5616</v>
      </c>
      <c r="I131" s="210">
        <v>0</v>
      </c>
      <c r="J131" s="210">
        <v>0</v>
      </c>
      <c r="K131" s="210">
        <v>1095</v>
      </c>
      <c r="L131" s="210">
        <v>0</v>
      </c>
      <c r="M131" s="211">
        <v>6107</v>
      </c>
      <c r="N131" s="210">
        <v>0</v>
      </c>
      <c r="O131" s="210">
        <f t="shared" si="25"/>
        <v>94927</v>
      </c>
      <c r="P131" s="177">
        <f t="shared" si="26"/>
        <v>0</v>
      </c>
      <c r="Q131" s="210">
        <v>13819</v>
      </c>
      <c r="R131" s="210">
        <v>0</v>
      </c>
      <c r="S131" s="210">
        <v>0</v>
      </c>
      <c r="T131" s="210">
        <f t="shared" si="27"/>
        <v>108746</v>
      </c>
      <c r="U131" s="212">
        <f t="shared" si="28"/>
        <v>0.7408456402994134</v>
      </c>
      <c r="V131" s="212">
        <f t="shared" si="22"/>
        <v>0.014207419123462012</v>
      </c>
      <c r="W131" s="178">
        <f t="shared" si="29"/>
        <v>81.55240549828179</v>
      </c>
      <c r="X131" s="213">
        <f t="shared" si="23"/>
        <v>1.327319587628866</v>
      </c>
    </row>
    <row r="132" spans="1:24" ht="15">
      <c r="A132" s="173" t="s">
        <v>176</v>
      </c>
      <c r="B132" s="174">
        <v>803</v>
      </c>
      <c r="C132" s="175" t="s">
        <v>55</v>
      </c>
      <c r="D132" s="176" t="str">
        <f t="shared" si="24"/>
        <v>601-1,200</v>
      </c>
      <c r="E132" s="177">
        <v>20896.5</v>
      </c>
      <c r="F132" s="210">
        <v>0</v>
      </c>
      <c r="G132" s="210">
        <v>813.4000000000001</v>
      </c>
      <c r="H132" s="210">
        <v>2376.8199999999997</v>
      </c>
      <c r="I132" s="210">
        <v>482.38</v>
      </c>
      <c r="J132" s="210">
        <v>0</v>
      </c>
      <c r="K132" s="210">
        <v>6743.03</v>
      </c>
      <c r="L132" s="210">
        <v>348.43</v>
      </c>
      <c r="M132" s="211">
        <v>3462.55</v>
      </c>
      <c r="N132" s="210">
        <v>0</v>
      </c>
      <c r="O132" s="210">
        <f t="shared" si="25"/>
        <v>34774.68</v>
      </c>
      <c r="P132" s="177">
        <f t="shared" si="26"/>
        <v>348.43</v>
      </c>
      <c r="Q132" s="210">
        <v>262.88</v>
      </c>
      <c r="R132" s="210">
        <v>0</v>
      </c>
      <c r="S132" s="210">
        <v>0</v>
      </c>
      <c r="T132" s="210">
        <f t="shared" si="27"/>
        <v>35385.99</v>
      </c>
      <c r="U132" s="212">
        <f t="shared" si="28"/>
        <v>0.5905303200503929</v>
      </c>
      <c r="V132" s="212">
        <f t="shared" si="22"/>
        <v>0.022986498328858403</v>
      </c>
      <c r="W132" s="178">
        <f t="shared" si="29"/>
        <v>43.30595267745953</v>
      </c>
      <c r="X132" s="213">
        <f t="shared" si="23"/>
        <v>1.0129514321295143</v>
      </c>
    </row>
    <row r="133" spans="1:24" ht="15">
      <c r="A133" s="173" t="s">
        <v>177</v>
      </c>
      <c r="B133" s="174">
        <v>612</v>
      </c>
      <c r="C133" s="175" t="s">
        <v>55</v>
      </c>
      <c r="D133" s="176" t="str">
        <f t="shared" si="24"/>
        <v>601-1,200</v>
      </c>
      <c r="E133" s="177">
        <v>10081</v>
      </c>
      <c r="F133" s="210">
        <v>0</v>
      </c>
      <c r="G133" s="210">
        <v>1749</v>
      </c>
      <c r="H133" s="210">
        <v>1510</v>
      </c>
      <c r="I133" s="210">
        <v>685</v>
      </c>
      <c r="J133" s="210">
        <v>0</v>
      </c>
      <c r="K133" s="210">
        <v>1193</v>
      </c>
      <c r="L133" s="210">
        <v>0</v>
      </c>
      <c r="M133" s="211">
        <v>2589</v>
      </c>
      <c r="N133" s="210">
        <v>0</v>
      </c>
      <c r="O133" s="210">
        <f t="shared" si="25"/>
        <v>17807</v>
      </c>
      <c r="P133" s="177">
        <f t="shared" si="26"/>
        <v>0</v>
      </c>
      <c r="Q133" s="210">
        <v>0</v>
      </c>
      <c r="R133" s="210">
        <v>0</v>
      </c>
      <c r="S133" s="210">
        <v>0</v>
      </c>
      <c r="T133" s="210">
        <f t="shared" si="27"/>
        <v>17807</v>
      </c>
      <c r="U133" s="212">
        <f t="shared" si="28"/>
        <v>0.5661256809120009</v>
      </c>
      <c r="V133" s="212">
        <f t="shared" si="22"/>
        <v>0.09821980120177458</v>
      </c>
      <c r="W133" s="178">
        <f t="shared" si="29"/>
        <v>29.09640522875817</v>
      </c>
      <c r="X133" s="213">
        <f t="shared" si="23"/>
        <v>2.857843137254902</v>
      </c>
    </row>
    <row r="134" spans="1:24" ht="15">
      <c r="A134" s="173" t="s">
        <v>178</v>
      </c>
      <c r="B134" s="174">
        <v>1398</v>
      </c>
      <c r="C134" s="175" t="s">
        <v>46</v>
      </c>
      <c r="D134" s="176" t="str">
        <f t="shared" si="24"/>
        <v>1,201-3,000</v>
      </c>
      <c r="E134" s="177">
        <v>57998.270000000004</v>
      </c>
      <c r="F134" s="210">
        <v>0</v>
      </c>
      <c r="G134" s="210">
        <v>17419.800000000003</v>
      </c>
      <c r="H134" s="210">
        <v>17273.860000000004</v>
      </c>
      <c r="I134" s="210">
        <v>1735.64</v>
      </c>
      <c r="J134" s="210">
        <v>0</v>
      </c>
      <c r="K134" s="210">
        <v>9689.390000000001</v>
      </c>
      <c r="L134" s="210">
        <v>0</v>
      </c>
      <c r="M134" s="211">
        <v>0</v>
      </c>
      <c r="N134" s="210">
        <v>0</v>
      </c>
      <c r="O134" s="210">
        <f t="shared" si="25"/>
        <v>104116.96</v>
      </c>
      <c r="P134" s="177">
        <f t="shared" si="26"/>
        <v>0</v>
      </c>
      <c r="Q134" s="210">
        <v>2245</v>
      </c>
      <c r="R134" s="210">
        <v>0</v>
      </c>
      <c r="S134" s="210">
        <v>0</v>
      </c>
      <c r="T134" s="210">
        <f t="shared" si="27"/>
        <v>106361.96</v>
      </c>
      <c r="U134" s="212">
        <f t="shared" si="28"/>
        <v>0.5452914745083675</v>
      </c>
      <c r="V134" s="212">
        <f t="shared" si="22"/>
        <v>0.163778478696707</v>
      </c>
      <c r="W134" s="178">
        <f t="shared" si="29"/>
        <v>74.47565092989986</v>
      </c>
      <c r="X134" s="213">
        <f t="shared" si="23"/>
        <v>12.46051502145923</v>
      </c>
    </row>
    <row r="135" spans="1:24" ht="15">
      <c r="A135" s="173" t="s">
        <v>179</v>
      </c>
      <c r="B135" s="174">
        <v>809</v>
      </c>
      <c r="C135" s="175" t="s">
        <v>65</v>
      </c>
      <c r="D135" s="176" t="str">
        <f t="shared" si="24"/>
        <v>601-1,200</v>
      </c>
      <c r="E135" s="177">
        <v>4693.14</v>
      </c>
      <c r="F135" s="210">
        <v>17968.52</v>
      </c>
      <c r="G135" s="210">
        <v>1014.86</v>
      </c>
      <c r="H135" s="210">
        <v>5865.099999999999</v>
      </c>
      <c r="I135" s="210">
        <v>274.6</v>
      </c>
      <c r="J135" s="210">
        <v>0</v>
      </c>
      <c r="K135" s="210">
        <v>0</v>
      </c>
      <c r="L135" s="210">
        <v>2012.73</v>
      </c>
      <c r="M135" s="211">
        <v>4579.639999999999</v>
      </c>
      <c r="N135" s="210">
        <v>0</v>
      </c>
      <c r="O135" s="210">
        <f t="shared" si="25"/>
        <v>16427.339999999997</v>
      </c>
      <c r="P135" s="177">
        <f t="shared" si="26"/>
        <v>19981.25</v>
      </c>
      <c r="Q135" s="210">
        <v>977.72</v>
      </c>
      <c r="R135" s="210">
        <v>0</v>
      </c>
      <c r="S135" s="210">
        <v>0</v>
      </c>
      <c r="T135" s="210">
        <f t="shared" si="27"/>
        <v>37386.31</v>
      </c>
      <c r="U135" s="212">
        <f t="shared" si="28"/>
        <v>0.606148614292237</v>
      </c>
      <c r="V135" s="212">
        <f t="shared" si="22"/>
        <v>0.027145230433278923</v>
      </c>
      <c r="W135" s="178">
        <f t="shared" si="29"/>
        <v>20.305735475896164</v>
      </c>
      <c r="X135" s="213">
        <f t="shared" si="23"/>
        <v>1.2544622991347343</v>
      </c>
    </row>
    <row r="136" spans="1:24" ht="15">
      <c r="A136" s="173" t="s">
        <v>180</v>
      </c>
      <c r="B136" s="174">
        <v>61180</v>
      </c>
      <c r="C136" s="175" t="s">
        <v>61</v>
      </c>
      <c r="D136" s="176" t="str">
        <f t="shared" si="24"/>
        <v>50,001-100,000</v>
      </c>
      <c r="E136" s="177">
        <v>1875410</v>
      </c>
      <c r="F136" s="210">
        <v>0</v>
      </c>
      <c r="G136" s="210">
        <v>0</v>
      </c>
      <c r="H136" s="210">
        <v>123225</v>
      </c>
      <c r="I136" s="210">
        <v>6028</v>
      </c>
      <c r="J136" s="210">
        <v>0</v>
      </c>
      <c r="K136" s="210">
        <v>245070</v>
      </c>
      <c r="L136" s="210">
        <v>0</v>
      </c>
      <c r="M136" s="211">
        <v>0</v>
      </c>
      <c r="N136" s="210">
        <v>0</v>
      </c>
      <c r="O136" s="210">
        <f t="shared" si="25"/>
        <v>2249733</v>
      </c>
      <c r="P136" s="177">
        <f t="shared" si="26"/>
        <v>0</v>
      </c>
      <c r="Q136" s="210">
        <v>15785</v>
      </c>
      <c r="R136" s="210">
        <v>0</v>
      </c>
      <c r="S136" s="210">
        <v>7240</v>
      </c>
      <c r="T136" s="210">
        <f t="shared" si="27"/>
        <v>2272758</v>
      </c>
      <c r="U136" s="212">
        <f t="shared" si="28"/>
        <v>0.825169243711825</v>
      </c>
      <c r="V136" s="212">
        <f t="shared" si="22"/>
        <v>0</v>
      </c>
      <c r="W136" s="178">
        <f t="shared" si="29"/>
        <v>36.77236024844721</v>
      </c>
      <c r="X136" s="213">
        <f t="shared" si="23"/>
        <v>0</v>
      </c>
    </row>
    <row r="137" spans="1:24" ht="15">
      <c r="A137" s="173" t="s">
        <v>181</v>
      </c>
      <c r="B137" s="174">
        <v>811</v>
      </c>
      <c r="C137" s="175" t="s">
        <v>53</v>
      </c>
      <c r="D137" s="176" t="str">
        <f t="shared" si="24"/>
        <v>601-1,200</v>
      </c>
      <c r="E137" s="177">
        <v>10766.61</v>
      </c>
      <c r="F137" s="210">
        <v>0</v>
      </c>
      <c r="G137" s="210">
        <v>576.61</v>
      </c>
      <c r="H137" s="210">
        <v>2075.34</v>
      </c>
      <c r="I137" s="210">
        <v>0</v>
      </c>
      <c r="J137" s="210">
        <v>0</v>
      </c>
      <c r="K137" s="210">
        <v>2312</v>
      </c>
      <c r="L137" s="210">
        <v>0</v>
      </c>
      <c r="M137" s="211">
        <v>3020.22</v>
      </c>
      <c r="N137" s="210">
        <v>0</v>
      </c>
      <c r="O137" s="210">
        <f t="shared" si="25"/>
        <v>18750.780000000002</v>
      </c>
      <c r="P137" s="177">
        <f t="shared" si="26"/>
        <v>0</v>
      </c>
      <c r="Q137" s="210">
        <v>0</v>
      </c>
      <c r="R137" s="210">
        <v>0</v>
      </c>
      <c r="S137" s="210">
        <v>0</v>
      </c>
      <c r="T137" s="210">
        <f t="shared" si="27"/>
        <v>18750.780000000002</v>
      </c>
      <c r="U137" s="212">
        <f t="shared" si="28"/>
        <v>0.5741953134749594</v>
      </c>
      <c r="V137" s="212">
        <f t="shared" si="22"/>
        <v>0.030751254081163554</v>
      </c>
      <c r="W137" s="178">
        <f t="shared" si="29"/>
        <v>23.12056720098644</v>
      </c>
      <c r="X137" s="213">
        <f t="shared" si="23"/>
        <v>0.7109864364981504</v>
      </c>
    </row>
    <row r="138" spans="1:24" ht="15">
      <c r="A138" s="173" t="s">
        <v>182</v>
      </c>
      <c r="B138" s="174">
        <v>2092</v>
      </c>
      <c r="C138" s="175" t="s">
        <v>46</v>
      </c>
      <c r="D138" s="176" t="str">
        <f t="shared" si="24"/>
        <v>1,201-3,000</v>
      </c>
      <c r="E138" s="177">
        <v>61480</v>
      </c>
      <c r="F138" s="210">
        <v>0</v>
      </c>
      <c r="G138" s="210">
        <v>3162</v>
      </c>
      <c r="H138" s="210">
        <v>6214</v>
      </c>
      <c r="I138" s="210">
        <v>0</v>
      </c>
      <c r="J138" s="210">
        <v>0</v>
      </c>
      <c r="K138" s="210">
        <v>9314</v>
      </c>
      <c r="L138" s="210">
        <v>0</v>
      </c>
      <c r="M138" s="211">
        <v>0</v>
      </c>
      <c r="N138" s="210">
        <v>0</v>
      </c>
      <c r="O138" s="210">
        <f t="shared" si="25"/>
        <v>80170</v>
      </c>
      <c r="P138" s="177">
        <f t="shared" si="26"/>
        <v>0</v>
      </c>
      <c r="Q138" s="210">
        <v>0</v>
      </c>
      <c r="R138" s="210">
        <v>0</v>
      </c>
      <c r="S138" s="210">
        <v>0</v>
      </c>
      <c r="T138" s="210">
        <f t="shared" si="27"/>
        <v>80170</v>
      </c>
      <c r="U138" s="212">
        <f t="shared" si="28"/>
        <v>0.7668704003991518</v>
      </c>
      <c r="V138" s="212">
        <f t="shared" si="22"/>
        <v>0.0394411874766122</v>
      </c>
      <c r="W138" s="178">
        <f t="shared" si="29"/>
        <v>38.32217973231358</v>
      </c>
      <c r="X138" s="213">
        <f t="shared" si="23"/>
        <v>1.511472275334608</v>
      </c>
    </row>
    <row r="139" spans="1:24" ht="15">
      <c r="A139" s="173" t="s">
        <v>183</v>
      </c>
      <c r="B139" s="174">
        <v>122</v>
      </c>
      <c r="C139" s="175" t="s">
        <v>53</v>
      </c>
      <c r="D139" s="176" t="str">
        <f t="shared" si="24"/>
        <v>0-600</v>
      </c>
      <c r="E139" s="177">
        <v>27251.21</v>
      </c>
      <c r="F139" s="210">
        <v>0</v>
      </c>
      <c r="G139" s="210">
        <v>90.33</v>
      </c>
      <c r="H139" s="210">
        <v>5106.799999999999</v>
      </c>
      <c r="I139" s="210">
        <v>0</v>
      </c>
      <c r="J139" s="210">
        <v>0</v>
      </c>
      <c r="K139" s="210">
        <v>11990.49</v>
      </c>
      <c r="L139" s="210">
        <v>0</v>
      </c>
      <c r="M139" s="211">
        <v>435.54</v>
      </c>
      <c r="N139" s="210">
        <v>0</v>
      </c>
      <c r="O139" s="210">
        <f t="shared" si="25"/>
        <v>44874.37</v>
      </c>
      <c r="P139" s="177">
        <f t="shared" si="26"/>
        <v>0</v>
      </c>
      <c r="Q139" s="210">
        <v>0</v>
      </c>
      <c r="R139" s="210">
        <v>0</v>
      </c>
      <c r="S139" s="210">
        <v>0</v>
      </c>
      <c r="T139" s="210">
        <f t="shared" si="27"/>
        <v>44874.37</v>
      </c>
      <c r="U139" s="212">
        <f t="shared" si="28"/>
        <v>0.6072778291929223</v>
      </c>
      <c r="V139" s="212">
        <f t="shared" si="22"/>
        <v>0.0020129530509286255</v>
      </c>
      <c r="W139" s="178">
        <f t="shared" si="29"/>
        <v>367.8227049180328</v>
      </c>
      <c r="X139" s="213">
        <f t="shared" si="23"/>
        <v>0.7404098360655738</v>
      </c>
    </row>
    <row r="140" spans="1:24" ht="15">
      <c r="A140" s="173" t="s">
        <v>184</v>
      </c>
      <c r="B140" s="174">
        <v>8569</v>
      </c>
      <c r="C140" s="175" t="s">
        <v>55</v>
      </c>
      <c r="D140" s="176" t="str">
        <f t="shared" si="24"/>
        <v>5,001-10,000</v>
      </c>
      <c r="E140" s="177">
        <v>204149.33</v>
      </c>
      <c r="F140" s="210">
        <v>0</v>
      </c>
      <c r="G140" s="210">
        <v>465.87</v>
      </c>
      <c r="H140" s="210">
        <v>23276.58</v>
      </c>
      <c r="I140" s="210">
        <v>10586.15</v>
      </c>
      <c r="J140" s="210">
        <v>45000</v>
      </c>
      <c r="K140" s="210">
        <v>4692.6</v>
      </c>
      <c r="L140" s="210">
        <v>10000</v>
      </c>
      <c r="M140" s="211">
        <v>69687.6</v>
      </c>
      <c r="N140" s="210">
        <v>20000</v>
      </c>
      <c r="O140" s="210">
        <f t="shared" si="25"/>
        <v>312858.13</v>
      </c>
      <c r="P140" s="177">
        <f t="shared" si="26"/>
        <v>75000</v>
      </c>
      <c r="Q140" s="210">
        <v>144297.26</v>
      </c>
      <c r="R140" s="210">
        <v>1680000</v>
      </c>
      <c r="S140" s="210">
        <v>0</v>
      </c>
      <c r="T140" s="210">
        <f t="shared" si="27"/>
        <v>2212155.39</v>
      </c>
      <c r="U140" s="212">
        <f t="shared" si="28"/>
        <v>0.0922852575921441</v>
      </c>
      <c r="V140" s="212">
        <f t="shared" si="22"/>
        <v>0.00021059551336490877</v>
      </c>
      <c r="W140" s="178">
        <f t="shared" si="29"/>
        <v>36.51045979694247</v>
      </c>
      <c r="X140" s="213">
        <f t="shared" si="23"/>
        <v>0.0543669039561209</v>
      </c>
    </row>
    <row r="141" spans="1:24" ht="15">
      <c r="A141" s="173" t="s">
        <v>185</v>
      </c>
      <c r="B141" s="174">
        <v>245</v>
      </c>
      <c r="C141" s="175" t="s">
        <v>40</v>
      </c>
      <c r="D141" s="176" t="str">
        <f t="shared" si="24"/>
        <v>0-600</v>
      </c>
      <c r="E141" s="177">
        <v>9450.38</v>
      </c>
      <c r="F141" s="210">
        <v>0</v>
      </c>
      <c r="G141" s="210">
        <v>176.9</v>
      </c>
      <c r="H141" s="210">
        <v>3108.46</v>
      </c>
      <c r="I141" s="210">
        <v>0</v>
      </c>
      <c r="J141" s="210">
        <v>0</v>
      </c>
      <c r="K141" s="210">
        <v>0</v>
      </c>
      <c r="L141" s="210">
        <v>4145.91</v>
      </c>
      <c r="M141" s="211">
        <v>1138.5</v>
      </c>
      <c r="N141" s="210">
        <v>0</v>
      </c>
      <c r="O141" s="210">
        <f t="shared" si="25"/>
        <v>13874.239999999998</v>
      </c>
      <c r="P141" s="177">
        <f t="shared" si="26"/>
        <v>4145.91</v>
      </c>
      <c r="Q141" s="210">
        <v>0</v>
      </c>
      <c r="R141" s="210">
        <v>0</v>
      </c>
      <c r="S141" s="210">
        <v>0</v>
      </c>
      <c r="T141" s="210">
        <f t="shared" si="27"/>
        <v>18020.149999999998</v>
      </c>
      <c r="U141" s="212">
        <f t="shared" si="28"/>
        <v>0.5244340363426497</v>
      </c>
      <c r="V141" s="212">
        <f t="shared" si="22"/>
        <v>0.009816788428509199</v>
      </c>
      <c r="W141" s="178">
        <f t="shared" si="29"/>
        <v>56.62955102040816</v>
      </c>
      <c r="X141" s="213">
        <f t="shared" si="23"/>
        <v>0.7220408163265306</v>
      </c>
    </row>
    <row r="142" spans="1:24" ht="15">
      <c r="A142" s="173" t="s">
        <v>186</v>
      </c>
      <c r="B142" s="174">
        <v>855</v>
      </c>
      <c r="C142" s="175" t="s">
        <v>55</v>
      </c>
      <c r="D142" s="176" t="str">
        <f t="shared" si="24"/>
        <v>601-1,200</v>
      </c>
      <c r="E142" s="177">
        <v>16635.18</v>
      </c>
      <c r="F142" s="210">
        <v>0</v>
      </c>
      <c r="G142" s="210">
        <v>3015.72</v>
      </c>
      <c r="H142" s="210">
        <v>2433</v>
      </c>
      <c r="I142" s="210">
        <v>92.9</v>
      </c>
      <c r="J142" s="210">
        <v>1158.72</v>
      </c>
      <c r="K142" s="210">
        <v>1129</v>
      </c>
      <c r="L142" s="210">
        <v>10400.69</v>
      </c>
      <c r="M142" s="211">
        <v>3744.65</v>
      </c>
      <c r="N142" s="210">
        <v>0</v>
      </c>
      <c r="O142" s="210">
        <f t="shared" si="25"/>
        <v>27050.450000000004</v>
      </c>
      <c r="P142" s="177">
        <f t="shared" si="26"/>
        <v>11559.41</v>
      </c>
      <c r="Q142" s="210">
        <v>8991.66</v>
      </c>
      <c r="R142" s="210">
        <v>0</v>
      </c>
      <c r="S142" s="210">
        <v>0</v>
      </c>
      <c r="T142" s="210">
        <f t="shared" si="27"/>
        <v>47601.520000000004</v>
      </c>
      <c r="U142" s="212">
        <v>0</v>
      </c>
      <c r="V142" s="212">
        <v>0</v>
      </c>
      <c r="W142" s="178">
        <f t="shared" si="29"/>
        <v>31.637953216374274</v>
      </c>
      <c r="X142" s="213">
        <f t="shared" si="23"/>
        <v>3.527157894736842</v>
      </c>
    </row>
    <row r="143" spans="1:24" ht="15">
      <c r="A143" s="173" t="s">
        <v>187</v>
      </c>
      <c r="B143" s="174">
        <v>362</v>
      </c>
      <c r="C143" s="175" t="s">
        <v>65</v>
      </c>
      <c r="D143" s="176" t="str">
        <f t="shared" si="24"/>
        <v>0-600</v>
      </c>
      <c r="E143" s="177">
        <v>19420.45</v>
      </c>
      <c r="F143" s="210">
        <v>0</v>
      </c>
      <c r="G143" s="210">
        <v>0</v>
      </c>
      <c r="H143" s="210">
        <v>3708.75</v>
      </c>
      <c r="I143" s="210">
        <v>0</v>
      </c>
      <c r="J143" s="210">
        <v>0</v>
      </c>
      <c r="K143" s="210">
        <v>9626.26</v>
      </c>
      <c r="L143" s="210">
        <v>0</v>
      </c>
      <c r="M143" s="211">
        <v>1032.14</v>
      </c>
      <c r="N143" s="210">
        <v>0</v>
      </c>
      <c r="O143" s="210">
        <f t="shared" si="25"/>
        <v>33787.6</v>
      </c>
      <c r="P143" s="177">
        <f t="shared" si="26"/>
        <v>0</v>
      </c>
      <c r="Q143" s="210">
        <v>0</v>
      </c>
      <c r="R143" s="210">
        <v>0</v>
      </c>
      <c r="S143" s="210">
        <v>0</v>
      </c>
      <c r="T143" s="210">
        <f t="shared" si="27"/>
        <v>33787.6</v>
      </c>
      <c r="U143" s="212">
        <f aca="true" t="shared" si="30" ref="U143:U174">(E143+F143)/T143</f>
        <v>0.5747803928068286</v>
      </c>
      <c r="V143" s="212">
        <f aca="true" t="shared" si="31" ref="V143:V174">G143/T143</f>
        <v>0</v>
      </c>
      <c r="W143" s="178">
        <f t="shared" si="29"/>
        <v>93.33591160220995</v>
      </c>
      <c r="X143" s="213">
        <f t="shared" si="23"/>
        <v>0</v>
      </c>
    </row>
    <row r="144" spans="1:24" ht="15">
      <c r="A144" s="173" t="s">
        <v>188</v>
      </c>
      <c r="B144" s="174">
        <v>2132</v>
      </c>
      <c r="C144" s="175" t="s">
        <v>53</v>
      </c>
      <c r="D144" s="176" t="str">
        <f t="shared" si="24"/>
        <v>1,201-3,000</v>
      </c>
      <c r="E144" s="177">
        <v>52145.06</v>
      </c>
      <c r="F144" s="210">
        <v>0</v>
      </c>
      <c r="G144" s="210">
        <v>3235.6</v>
      </c>
      <c r="H144" s="210">
        <v>6423.67</v>
      </c>
      <c r="I144" s="210">
        <v>400</v>
      </c>
      <c r="J144" s="210">
        <v>0</v>
      </c>
      <c r="K144" s="210">
        <v>2700</v>
      </c>
      <c r="L144" s="210">
        <v>11536.279999999999</v>
      </c>
      <c r="M144" s="211">
        <v>9582.68</v>
      </c>
      <c r="N144" s="210">
        <v>0</v>
      </c>
      <c r="O144" s="210">
        <f t="shared" si="25"/>
        <v>74487.01</v>
      </c>
      <c r="P144" s="177">
        <f t="shared" si="26"/>
        <v>11536.279999999999</v>
      </c>
      <c r="Q144" s="210">
        <v>0</v>
      </c>
      <c r="R144" s="210">
        <v>0</v>
      </c>
      <c r="S144" s="210">
        <v>0</v>
      </c>
      <c r="T144" s="210">
        <f t="shared" si="27"/>
        <v>86023.29</v>
      </c>
      <c r="U144" s="212">
        <f t="shared" si="30"/>
        <v>0.6061737466679082</v>
      </c>
      <c r="V144" s="212">
        <f t="shared" si="31"/>
        <v>0.037613069669853366</v>
      </c>
      <c r="W144" s="178">
        <f t="shared" si="29"/>
        <v>34.93762195121951</v>
      </c>
      <c r="X144" s="213">
        <f t="shared" si="23"/>
        <v>1.5176360225140713</v>
      </c>
    </row>
    <row r="145" spans="1:24" ht="15">
      <c r="A145" s="173" t="s">
        <v>189</v>
      </c>
      <c r="B145" s="174">
        <v>6786</v>
      </c>
      <c r="C145" s="175" t="s">
        <v>61</v>
      </c>
      <c r="D145" s="176" t="str">
        <f t="shared" si="24"/>
        <v>5,001-10,000</v>
      </c>
      <c r="E145" s="177">
        <v>1400</v>
      </c>
      <c r="F145" s="210">
        <v>0</v>
      </c>
      <c r="G145" s="210">
        <v>0</v>
      </c>
      <c r="H145" s="210">
        <v>789.7799999999997</v>
      </c>
      <c r="I145" s="210">
        <v>2352.28</v>
      </c>
      <c r="J145" s="210">
        <v>0</v>
      </c>
      <c r="K145" s="210">
        <v>0</v>
      </c>
      <c r="L145" s="210">
        <v>0</v>
      </c>
      <c r="M145" s="211">
        <v>113487.62</v>
      </c>
      <c r="N145" s="210">
        <v>0</v>
      </c>
      <c r="O145" s="210">
        <f t="shared" si="25"/>
        <v>118029.68</v>
      </c>
      <c r="P145" s="177">
        <f t="shared" si="26"/>
        <v>0</v>
      </c>
      <c r="Q145" s="210">
        <v>1361</v>
      </c>
      <c r="R145" s="210">
        <v>0</v>
      </c>
      <c r="S145" s="210">
        <v>0</v>
      </c>
      <c r="T145" s="210">
        <f t="shared" si="27"/>
        <v>119390.68</v>
      </c>
      <c r="U145" s="212">
        <f t="shared" si="30"/>
        <v>0.011726208444411239</v>
      </c>
      <c r="V145" s="212">
        <f t="shared" si="31"/>
        <v>0</v>
      </c>
      <c r="W145" s="178">
        <f t="shared" si="29"/>
        <v>17.393115237253166</v>
      </c>
      <c r="X145" s="213">
        <f t="shared" si="23"/>
        <v>0</v>
      </c>
    </row>
    <row r="146" spans="1:24" ht="15">
      <c r="A146" s="173" t="s">
        <v>190</v>
      </c>
      <c r="B146" s="174">
        <v>24962</v>
      </c>
      <c r="C146" s="175" t="s">
        <v>40</v>
      </c>
      <c r="D146" s="176" t="str">
        <f t="shared" si="24"/>
        <v>10,001-50,000</v>
      </c>
      <c r="E146" s="177">
        <v>584993</v>
      </c>
      <c r="F146" s="210">
        <v>0</v>
      </c>
      <c r="G146" s="210">
        <v>23717</v>
      </c>
      <c r="H146" s="210">
        <v>46766</v>
      </c>
      <c r="I146" s="210">
        <v>462</v>
      </c>
      <c r="J146" s="210">
        <v>0</v>
      </c>
      <c r="K146" s="210">
        <v>73756</v>
      </c>
      <c r="L146" s="210">
        <v>0</v>
      </c>
      <c r="M146" s="211">
        <v>107915</v>
      </c>
      <c r="N146" s="210">
        <v>0</v>
      </c>
      <c r="O146" s="210">
        <f t="shared" si="25"/>
        <v>837609</v>
      </c>
      <c r="P146" s="177">
        <f t="shared" si="26"/>
        <v>0</v>
      </c>
      <c r="Q146" s="210">
        <v>34291</v>
      </c>
      <c r="R146" s="210">
        <v>0</v>
      </c>
      <c r="S146" s="210">
        <v>0</v>
      </c>
      <c r="T146" s="210">
        <f t="shared" si="27"/>
        <v>871900</v>
      </c>
      <c r="U146" s="212">
        <f t="shared" si="30"/>
        <v>0.6709404748250947</v>
      </c>
      <c r="V146" s="212">
        <f t="shared" si="31"/>
        <v>0.0272015139350843</v>
      </c>
      <c r="W146" s="178">
        <f t="shared" si="29"/>
        <v>33.55536415351334</v>
      </c>
      <c r="X146" s="213">
        <f t="shared" si="23"/>
        <v>0.9501241887669257</v>
      </c>
    </row>
    <row r="147" spans="1:24" ht="15">
      <c r="A147" s="173" t="s">
        <v>191</v>
      </c>
      <c r="B147" s="174">
        <v>8235</v>
      </c>
      <c r="C147" s="175" t="s">
        <v>48</v>
      </c>
      <c r="D147" s="176" t="str">
        <f t="shared" si="24"/>
        <v>5,001-10,000</v>
      </c>
      <c r="E147" s="177">
        <v>342480.35000000003</v>
      </c>
      <c r="F147" s="210">
        <v>0</v>
      </c>
      <c r="G147" s="210">
        <v>44687.54</v>
      </c>
      <c r="H147" s="210">
        <v>35664.310000000005</v>
      </c>
      <c r="I147" s="210">
        <v>865.12</v>
      </c>
      <c r="J147" s="210">
        <v>0</v>
      </c>
      <c r="K147" s="210">
        <v>41231.93</v>
      </c>
      <c r="L147" s="210">
        <v>0</v>
      </c>
      <c r="M147" s="211">
        <v>0</v>
      </c>
      <c r="N147" s="210">
        <v>0</v>
      </c>
      <c r="O147" s="210">
        <f t="shared" si="25"/>
        <v>464929.25</v>
      </c>
      <c r="P147" s="177">
        <f t="shared" si="26"/>
        <v>0</v>
      </c>
      <c r="Q147" s="210">
        <v>582.45</v>
      </c>
      <c r="R147" s="210">
        <v>0</v>
      </c>
      <c r="S147" s="210">
        <v>0</v>
      </c>
      <c r="T147" s="210">
        <f t="shared" si="27"/>
        <v>465511.7</v>
      </c>
      <c r="U147" s="212">
        <f t="shared" si="30"/>
        <v>0.7357072872711901</v>
      </c>
      <c r="V147" s="212">
        <f t="shared" si="31"/>
        <v>0.09599659901136749</v>
      </c>
      <c r="W147" s="178">
        <f t="shared" si="29"/>
        <v>56.457710989678205</v>
      </c>
      <c r="X147" s="213">
        <f t="shared" si="23"/>
        <v>5.426537947783849</v>
      </c>
    </row>
    <row r="148" spans="1:24" ht="15">
      <c r="A148" s="173" t="s">
        <v>192</v>
      </c>
      <c r="B148" s="174">
        <v>1039</v>
      </c>
      <c r="C148" s="175" t="s">
        <v>46</v>
      </c>
      <c r="D148" s="176" t="str">
        <f t="shared" si="24"/>
        <v>601-1,200</v>
      </c>
      <c r="E148" s="177">
        <v>47451</v>
      </c>
      <c r="F148" s="210">
        <v>0</v>
      </c>
      <c r="G148" s="210">
        <v>2952</v>
      </c>
      <c r="H148" s="210">
        <v>17937</v>
      </c>
      <c r="I148" s="210">
        <v>0</v>
      </c>
      <c r="J148" s="210">
        <v>0</v>
      </c>
      <c r="K148" s="210">
        <v>1283</v>
      </c>
      <c r="L148" s="210">
        <v>0</v>
      </c>
      <c r="M148" s="211">
        <v>0</v>
      </c>
      <c r="N148" s="210">
        <v>0</v>
      </c>
      <c r="O148" s="210">
        <f t="shared" si="25"/>
        <v>69623</v>
      </c>
      <c r="P148" s="177">
        <f t="shared" si="26"/>
        <v>0</v>
      </c>
      <c r="Q148" s="210">
        <v>2814</v>
      </c>
      <c r="R148" s="210">
        <v>5000</v>
      </c>
      <c r="S148" s="210">
        <v>0</v>
      </c>
      <c r="T148" s="210">
        <f t="shared" si="27"/>
        <v>77437</v>
      </c>
      <c r="U148" s="212">
        <f t="shared" si="30"/>
        <v>0.6127690897116366</v>
      </c>
      <c r="V148" s="212">
        <f t="shared" si="31"/>
        <v>0.03812131151774991</v>
      </c>
      <c r="W148" s="178">
        <f t="shared" si="29"/>
        <v>67.00962463907604</v>
      </c>
      <c r="X148" s="213">
        <f t="shared" si="23"/>
        <v>2.841193455245428</v>
      </c>
    </row>
    <row r="149" spans="1:24" ht="15">
      <c r="A149" s="173" t="s">
        <v>193</v>
      </c>
      <c r="B149" s="174">
        <v>3074</v>
      </c>
      <c r="C149" s="175" t="s">
        <v>65</v>
      </c>
      <c r="D149" s="176" t="str">
        <f t="shared" si="24"/>
        <v>3,001-5,000</v>
      </c>
      <c r="E149" s="177">
        <v>131238</v>
      </c>
      <c r="F149" s="210">
        <v>0</v>
      </c>
      <c r="G149" s="210">
        <v>28368</v>
      </c>
      <c r="H149" s="210">
        <v>17399</v>
      </c>
      <c r="I149" s="210">
        <v>4738</v>
      </c>
      <c r="J149" s="210">
        <v>0</v>
      </c>
      <c r="K149" s="210">
        <v>9480</v>
      </c>
      <c r="L149" s="210">
        <v>0</v>
      </c>
      <c r="M149" s="211">
        <v>0</v>
      </c>
      <c r="N149" s="210">
        <v>0</v>
      </c>
      <c r="O149" s="210">
        <f t="shared" si="25"/>
        <v>191223</v>
      </c>
      <c r="P149" s="177">
        <f t="shared" si="26"/>
        <v>0</v>
      </c>
      <c r="Q149" s="210">
        <v>4154</v>
      </c>
      <c r="R149" s="210">
        <v>0</v>
      </c>
      <c r="S149" s="210">
        <v>0</v>
      </c>
      <c r="T149" s="210">
        <f t="shared" si="27"/>
        <v>195377</v>
      </c>
      <c r="U149" s="212">
        <f t="shared" si="30"/>
        <v>0.6717167322663363</v>
      </c>
      <c r="V149" s="212">
        <f t="shared" si="31"/>
        <v>0.14519621040347636</v>
      </c>
      <c r="W149" s="178">
        <f t="shared" si="29"/>
        <v>62.206571242680546</v>
      </c>
      <c r="X149" s="213">
        <f t="shared" si="23"/>
        <v>9.22836694860117</v>
      </c>
    </row>
    <row r="150" spans="1:24" ht="15">
      <c r="A150" s="173" t="s">
        <v>194</v>
      </c>
      <c r="B150" s="174">
        <v>1070</v>
      </c>
      <c r="C150" s="175" t="s">
        <v>40</v>
      </c>
      <c r="D150" s="176" t="str">
        <f t="shared" si="24"/>
        <v>601-1,200</v>
      </c>
      <c r="E150" s="177">
        <v>22179.88</v>
      </c>
      <c r="F150" s="210">
        <v>0</v>
      </c>
      <c r="G150" s="210">
        <v>2052.58</v>
      </c>
      <c r="H150" s="210">
        <v>3062.7599999999998</v>
      </c>
      <c r="I150" s="210">
        <v>0</v>
      </c>
      <c r="J150" s="210">
        <v>200</v>
      </c>
      <c r="K150" s="210">
        <v>0</v>
      </c>
      <c r="L150" s="210">
        <v>0</v>
      </c>
      <c r="M150" s="211">
        <v>5355</v>
      </c>
      <c r="N150" s="210">
        <v>0</v>
      </c>
      <c r="O150" s="210">
        <f t="shared" si="25"/>
        <v>32650.219999999998</v>
      </c>
      <c r="P150" s="177">
        <f t="shared" si="26"/>
        <v>200</v>
      </c>
      <c r="Q150" s="210">
        <v>0</v>
      </c>
      <c r="R150" s="210">
        <v>0</v>
      </c>
      <c r="S150" s="210">
        <v>0</v>
      </c>
      <c r="T150" s="210">
        <f t="shared" si="27"/>
        <v>32850.22</v>
      </c>
      <c r="U150" s="212">
        <f t="shared" si="30"/>
        <v>0.6751820840164845</v>
      </c>
      <c r="V150" s="212">
        <f t="shared" si="31"/>
        <v>0.06248299098149114</v>
      </c>
      <c r="W150" s="178">
        <f t="shared" si="29"/>
        <v>30.514224299065418</v>
      </c>
      <c r="X150" s="213">
        <f t="shared" si="23"/>
        <v>1.9182990654205607</v>
      </c>
    </row>
    <row r="151" spans="1:24" ht="15">
      <c r="A151" s="173" t="s">
        <v>195</v>
      </c>
      <c r="B151" s="174">
        <v>174</v>
      </c>
      <c r="C151" s="175" t="s">
        <v>55</v>
      </c>
      <c r="D151" s="176" t="str">
        <f t="shared" si="24"/>
        <v>0-600</v>
      </c>
      <c r="E151" s="177">
        <v>16987.690000000002</v>
      </c>
      <c r="F151" s="210">
        <v>0</v>
      </c>
      <c r="G151" s="210">
        <v>1107.21</v>
      </c>
      <c r="H151" s="210">
        <v>2909.67</v>
      </c>
      <c r="I151" s="210">
        <v>77</v>
      </c>
      <c r="J151" s="210">
        <v>0</v>
      </c>
      <c r="K151" s="210">
        <v>1310.01</v>
      </c>
      <c r="L151" s="210">
        <v>0</v>
      </c>
      <c r="M151" s="211">
        <v>241.73</v>
      </c>
      <c r="N151" s="210">
        <v>0</v>
      </c>
      <c r="O151" s="210">
        <f t="shared" si="25"/>
        <v>22633.309999999998</v>
      </c>
      <c r="P151" s="177">
        <f t="shared" si="26"/>
        <v>0</v>
      </c>
      <c r="Q151" s="210">
        <v>870.57</v>
      </c>
      <c r="R151" s="210">
        <v>0</v>
      </c>
      <c r="S151" s="210">
        <v>0</v>
      </c>
      <c r="T151" s="210">
        <f t="shared" si="27"/>
        <v>23503.879999999997</v>
      </c>
      <c r="U151" s="212">
        <f t="shared" si="30"/>
        <v>0.7227610930620818</v>
      </c>
      <c r="V151" s="212">
        <f t="shared" si="31"/>
        <v>0.04710754139316573</v>
      </c>
      <c r="W151" s="178">
        <f t="shared" si="29"/>
        <v>130.07649425287354</v>
      </c>
      <c r="X151" s="213">
        <f t="shared" si="23"/>
        <v>6.363275862068965</v>
      </c>
    </row>
    <row r="152" spans="1:24" ht="15">
      <c r="A152" s="173" t="s">
        <v>196</v>
      </c>
      <c r="B152" s="174">
        <v>30568</v>
      </c>
      <c r="C152" s="175" t="s">
        <v>46</v>
      </c>
      <c r="D152" s="176" t="str">
        <f t="shared" si="24"/>
        <v>10,001-50,000</v>
      </c>
      <c r="E152" s="177">
        <v>219873</v>
      </c>
      <c r="F152" s="210">
        <v>0</v>
      </c>
      <c r="G152" s="210">
        <v>0</v>
      </c>
      <c r="H152" s="210">
        <v>44484</v>
      </c>
      <c r="I152" s="210">
        <v>0</v>
      </c>
      <c r="J152" s="210">
        <v>0</v>
      </c>
      <c r="K152" s="210">
        <v>540</v>
      </c>
      <c r="L152" s="210">
        <v>0</v>
      </c>
      <c r="M152" s="211">
        <v>0</v>
      </c>
      <c r="N152" s="210">
        <v>0</v>
      </c>
      <c r="O152" s="210">
        <f t="shared" si="25"/>
        <v>264897</v>
      </c>
      <c r="P152" s="177">
        <f t="shared" si="26"/>
        <v>0</v>
      </c>
      <c r="Q152" s="210">
        <v>0</v>
      </c>
      <c r="R152" s="210">
        <v>0</v>
      </c>
      <c r="S152" s="210">
        <v>0</v>
      </c>
      <c r="T152" s="210">
        <f t="shared" si="27"/>
        <v>264897</v>
      </c>
      <c r="U152" s="212">
        <f t="shared" si="30"/>
        <v>0.8300320501930939</v>
      </c>
      <c r="V152" s="212">
        <f t="shared" si="31"/>
        <v>0</v>
      </c>
      <c r="W152" s="178">
        <f t="shared" si="29"/>
        <v>8.665827008636482</v>
      </c>
      <c r="X152" s="213">
        <f t="shared" si="23"/>
        <v>0</v>
      </c>
    </row>
    <row r="153" spans="1:24" ht="15">
      <c r="A153" s="173" t="s">
        <v>197</v>
      </c>
      <c r="B153" s="174">
        <v>1344</v>
      </c>
      <c r="C153" s="175" t="s">
        <v>65</v>
      </c>
      <c r="D153" s="176" t="str">
        <f t="shared" si="24"/>
        <v>1,201-3,000</v>
      </c>
      <c r="E153" s="177">
        <v>0</v>
      </c>
      <c r="F153" s="210">
        <v>0</v>
      </c>
      <c r="G153" s="210">
        <v>0</v>
      </c>
      <c r="H153" s="210">
        <v>88.4</v>
      </c>
      <c r="I153" s="210">
        <v>160</v>
      </c>
      <c r="J153" s="210">
        <v>0</v>
      </c>
      <c r="K153" s="210">
        <v>0</v>
      </c>
      <c r="L153" s="210">
        <v>0</v>
      </c>
      <c r="M153" s="211">
        <v>25316.27</v>
      </c>
      <c r="N153" s="210">
        <v>0</v>
      </c>
      <c r="O153" s="210">
        <f t="shared" si="25"/>
        <v>25564.670000000002</v>
      </c>
      <c r="P153" s="177">
        <f t="shared" si="26"/>
        <v>0</v>
      </c>
      <c r="Q153" s="210">
        <v>0</v>
      </c>
      <c r="R153" s="210">
        <v>0</v>
      </c>
      <c r="S153" s="210">
        <v>0</v>
      </c>
      <c r="T153" s="210">
        <f t="shared" si="27"/>
        <v>25564.670000000002</v>
      </c>
      <c r="U153" s="212">
        <f t="shared" si="30"/>
        <v>0</v>
      </c>
      <c r="V153" s="212">
        <f t="shared" si="31"/>
        <v>0</v>
      </c>
      <c r="W153" s="178">
        <f t="shared" si="29"/>
        <v>19.021331845238098</v>
      </c>
      <c r="X153" s="213">
        <f t="shared" si="23"/>
        <v>0</v>
      </c>
    </row>
    <row r="154" spans="1:24" ht="15">
      <c r="A154" s="173" t="s">
        <v>198</v>
      </c>
      <c r="B154" s="174">
        <v>6744</v>
      </c>
      <c r="C154" s="175" t="s">
        <v>65</v>
      </c>
      <c r="D154" s="176" t="str">
        <f t="shared" si="24"/>
        <v>5,001-10,000</v>
      </c>
      <c r="E154" s="177">
        <v>233382</v>
      </c>
      <c r="F154" s="210">
        <v>0</v>
      </c>
      <c r="G154" s="210">
        <v>18480</v>
      </c>
      <c r="H154" s="210">
        <v>38171</v>
      </c>
      <c r="I154" s="210">
        <v>1709</v>
      </c>
      <c r="J154" s="210">
        <v>0</v>
      </c>
      <c r="K154" s="210">
        <v>34493</v>
      </c>
      <c r="L154" s="210">
        <v>0</v>
      </c>
      <c r="M154" s="211">
        <v>0</v>
      </c>
      <c r="N154" s="210">
        <v>0</v>
      </c>
      <c r="O154" s="210">
        <f t="shared" si="25"/>
        <v>326235</v>
      </c>
      <c r="P154" s="177">
        <f t="shared" si="26"/>
        <v>0</v>
      </c>
      <c r="Q154" s="210">
        <v>3723</v>
      </c>
      <c r="R154" s="210">
        <v>0</v>
      </c>
      <c r="S154" s="210">
        <v>0</v>
      </c>
      <c r="T154" s="210">
        <f t="shared" si="27"/>
        <v>329958</v>
      </c>
      <c r="U154" s="212">
        <f t="shared" si="30"/>
        <v>0.7073082028621824</v>
      </c>
      <c r="V154" s="212">
        <f t="shared" si="31"/>
        <v>0.056007128179950176</v>
      </c>
      <c r="W154" s="178">
        <f t="shared" si="29"/>
        <v>48.3741103202847</v>
      </c>
      <c r="X154" s="213">
        <f t="shared" si="23"/>
        <v>2.7402135231316724</v>
      </c>
    </row>
    <row r="155" spans="1:24" ht="15">
      <c r="A155" s="173" t="s">
        <v>199</v>
      </c>
      <c r="B155" s="174">
        <v>2476</v>
      </c>
      <c r="C155" s="175" t="s">
        <v>48</v>
      </c>
      <c r="D155" s="176" t="str">
        <f t="shared" si="24"/>
        <v>1,201-3,000</v>
      </c>
      <c r="E155" s="177">
        <v>114182</v>
      </c>
      <c r="F155" s="210">
        <v>0</v>
      </c>
      <c r="G155" s="210">
        <v>3177</v>
      </c>
      <c r="H155" s="210">
        <v>13947</v>
      </c>
      <c r="I155" s="210">
        <v>3185</v>
      </c>
      <c r="J155" s="210">
        <v>0</v>
      </c>
      <c r="K155" s="210">
        <v>5272</v>
      </c>
      <c r="L155" s="210">
        <v>39708</v>
      </c>
      <c r="M155" s="211">
        <v>0</v>
      </c>
      <c r="N155" s="210">
        <v>0</v>
      </c>
      <c r="O155" s="210">
        <f t="shared" si="25"/>
        <v>139763</v>
      </c>
      <c r="P155" s="177">
        <f t="shared" si="26"/>
        <v>39708</v>
      </c>
      <c r="Q155" s="210">
        <v>2544</v>
      </c>
      <c r="R155" s="210">
        <v>20335</v>
      </c>
      <c r="S155" s="210">
        <v>0</v>
      </c>
      <c r="T155" s="210">
        <f t="shared" si="27"/>
        <v>202350</v>
      </c>
      <c r="U155" s="212">
        <f t="shared" si="30"/>
        <v>0.5642797133679268</v>
      </c>
      <c r="V155" s="212">
        <f t="shared" si="31"/>
        <v>0.01570051890289103</v>
      </c>
      <c r="W155" s="178">
        <f t="shared" si="29"/>
        <v>56.447092084006464</v>
      </c>
      <c r="X155" s="213">
        <f t="shared" si="23"/>
        <v>1.2831179321486268</v>
      </c>
    </row>
    <row r="156" spans="1:24" ht="15">
      <c r="A156" s="173" t="s">
        <v>200</v>
      </c>
      <c r="B156" s="174">
        <v>1650</v>
      </c>
      <c r="C156" s="175" t="s">
        <v>53</v>
      </c>
      <c r="D156" s="176" t="str">
        <f t="shared" si="24"/>
        <v>1,201-3,000</v>
      </c>
      <c r="E156" s="177">
        <v>58321.64</v>
      </c>
      <c r="F156" s="210">
        <v>0</v>
      </c>
      <c r="G156" s="210">
        <v>8698.07</v>
      </c>
      <c r="H156" s="210">
        <v>3400.5600000000004</v>
      </c>
      <c r="I156" s="210">
        <v>253.49</v>
      </c>
      <c r="J156" s="210">
        <v>0</v>
      </c>
      <c r="K156" s="210">
        <v>1600</v>
      </c>
      <c r="L156" s="210">
        <v>11521.65</v>
      </c>
      <c r="M156" s="211">
        <v>5919.06</v>
      </c>
      <c r="N156" s="210">
        <v>10793.58</v>
      </c>
      <c r="O156" s="210">
        <f t="shared" si="25"/>
        <v>78192.81999999999</v>
      </c>
      <c r="P156" s="177">
        <f t="shared" si="26"/>
        <v>22315.23</v>
      </c>
      <c r="Q156" s="210">
        <v>4511.21</v>
      </c>
      <c r="R156" s="210">
        <v>0</v>
      </c>
      <c r="S156" s="210">
        <v>0</v>
      </c>
      <c r="T156" s="210">
        <f t="shared" si="27"/>
        <v>105019.26</v>
      </c>
      <c r="U156" s="212">
        <f t="shared" si="30"/>
        <v>0.5553423248268937</v>
      </c>
      <c r="V156" s="212">
        <f t="shared" si="31"/>
        <v>0.08282356969569202</v>
      </c>
      <c r="W156" s="178">
        <f t="shared" si="29"/>
        <v>47.38958787878787</v>
      </c>
      <c r="X156" s="213">
        <f t="shared" si="23"/>
        <v>5.271557575757575</v>
      </c>
    </row>
    <row r="157" spans="1:24" ht="15">
      <c r="A157" s="173" t="s">
        <v>473</v>
      </c>
      <c r="B157" s="174">
        <v>7079</v>
      </c>
      <c r="C157" s="175" t="s">
        <v>53</v>
      </c>
      <c r="D157" s="176" t="str">
        <f t="shared" si="24"/>
        <v>5,001-10,000</v>
      </c>
      <c r="E157" s="177">
        <v>123926.66</v>
      </c>
      <c r="F157" s="210">
        <v>3839.61</v>
      </c>
      <c r="G157" s="210">
        <v>1994.83</v>
      </c>
      <c r="H157" s="210">
        <v>13721.449999999999</v>
      </c>
      <c r="I157" s="210">
        <v>1594.11</v>
      </c>
      <c r="J157" s="210">
        <v>0</v>
      </c>
      <c r="K157" s="210">
        <v>24514.52</v>
      </c>
      <c r="L157" s="210">
        <v>4729.9800000000005</v>
      </c>
      <c r="M157" s="211">
        <v>27679.92</v>
      </c>
      <c r="N157" s="210">
        <v>5312.83</v>
      </c>
      <c r="O157" s="210">
        <f t="shared" si="25"/>
        <v>193431.49</v>
      </c>
      <c r="P157" s="177">
        <f t="shared" si="26"/>
        <v>13882.42</v>
      </c>
      <c r="Q157" s="210">
        <v>24143.19</v>
      </c>
      <c r="R157" s="210">
        <v>0</v>
      </c>
      <c r="S157" s="210">
        <v>0</v>
      </c>
      <c r="T157" s="210">
        <f t="shared" si="27"/>
        <v>231457.1</v>
      </c>
      <c r="U157" s="212">
        <f t="shared" si="30"/>
        <v>0.5520084283437406</v>
      </c>
      <c r="V157" s="212">
        <f t="shared" si="31"/>
        <v>0.008618573377096662</v>
      </c>
      <c r="W157" s="178">
        <f t="shared" si="29"/>
        <v>27.324691340584828</v>
      </c>
      <c r="X157" s="213">
        <f t="shared" si="23"/>
        <v>0.2817954513349343</v>
      </c>
    </row>
    <row r="158" spans="1:24" ht="15">
      <c r="A158" s="173" t="s">
        <v>201</v>
      </c>
      <c r="B158" s="174">
        <v>6773</v>
      </c>
      <c r="C158" s="175" t="s">
        <v>48</v>
      </c>
      <c r="D158" s="176" t="str">
        <f t="shared" si="24"/>
        <v>5,001-10,000</v>
      </c>
      <c r="E158" s="177">
        <v>138696</v>
      </c>
      <c r="F158" s="210">
        <v>2977</v>
      </c>
      <c r="G158" s="210">
        <v>3033</v>
      </c>
      <c r="H158" s="210">
        <v>10474</v>
      </c>
      <c r="I158" s="210">
        <v>0</v>
      </c>
      <c r="J158" s="210">
        <v>0</v>
      </c>
      <c r="K158" s="210">
        <v>11909</v>
      </c>
      <c r="L158" s="210">
        <v>1766</v>
      </c>
      <c r="M158" s="211">
        <v>0</v>
      </c>
      <c r="N158" s="210">
        <v>70.57</v>
      </c>
      <c r="O158" s="210">
        <f t="shared" si="25"/>
        <v>164112</v>
      </c>
      <c r="P158" s="177">
        <f t="shared" si="26"/>
        <v>4813.57</v>
      </c>
      <c r="Q158" s="210">
        <v>336</v>
      </c>
      <c r="R158" s="210">
        <v>0</v>
      </c>
      <c r="S158" s="210">
        <v>0</v>
      </c>
      <c r="T158" s="210">
        <f t="shared" si="27"/>
        <v>169261.57</v>
      </c>
      <c r="U158" s="212">
        <f t="shared" si="30"/>
        <v>0.8370062974129331</v>
      </c>
      <c r="V158" s="212">
        <f t="shared" si="31"/>
        <v>0.01791901138575047</v>
      </c>
      <c r="W158" s="178">
        <f t="shared" si="29"/>
        <v>24.230326295585414</v>
      </c>
      <c r="X158" s="213">
        <f aca="true" t="shared" si="32" ref="X158:X189">G158/B158</f>
        <v>0.4478074708401004</v>
      </c>
    </row>
    <row r="159" spans="1:24" ht="15">
      <c r="A159" s="173" t="s">
        <v>202</v>
      </c>
      <c r="B159" s="174">
        <v>2041</v>
      </c>
      <c r="C159" s="175" t="s">
        <v>48</v>
      </c>
      <c r="D159" s="176" t="str">
        <f t="shared" si="24"/>
        <v>1,201-3,000</v>
      </c>
      <c r="E159" s="177">
        <v>42612.42</v>
      </c>
      <c r="F159" s="210">
        <v>3855</v>
      </c>
      <c r="G159" s="210">
        <v>246.83</v>
      </c>
      <c r="H159" s="210">
        <v>18976.960000000003</v>
      </c>
      <c r="I159" s="210">
        <v>0</v>
      </c>
      <c r="J159" s="210">
        <v>0</v>
      </c>
      <c r="K159" s="210">
        <v>8714.67</v>
      </c>
      <c r="L159" s="210">
        <v>710</v>
      </c>
      <c r="M159" s="211">
        <v>0</v>
      </c>
      <c r="N159" s="210">
        <v>12360</v>
      </c>
      <c r="O159" s="210">
        <f t="shared" si="25"/>
        <v>70550.88</v>
      </c>
      <c r="P159" s="177">
        <f t="shared" si="26"/>
        <v>16925</v>
      </c>
      <c r="Q159" s="210">
        <v>0</v>
      </c>
      <c r="R159" s="210">
        <v>0</v>
      </c>
      <c r="S159" s="210">
        <v>0</v>
      </c>
      <c r="T159" s="210">
        <f t="shared" si="27"/>
        <v>87475.88</v>
      </c>
      <c r="U159" s="212">
        <f t="shared" si="30"/>
        <v>0.5312026583785152</v>
      </c>
      <c r="V159" s="212">
        <f t="shared" si="31"/>
        <v>0.0028216921052980548</v>
      </c>
      <c r="W159" s="178">
        <f t="shared" si="29"/>
        <v>34.56682018618324</v>
      </c>
      <c r="X159" s="213">
        <f t="shared" si="32"/>
        <v>0.12093581577658011</v>
      </c>
    </row>
    <row r="160" spans="1:24" ht="15">
      <c r="A160" s="173" t="s">
        <v>203</v>
      </c>
      <c r="B160" s="174">
        <v>2288</v>
      </c>
      <c r="C160" s="175" t="s">
        <v>48</v>
      </c>
      <c r="D160" s="176" t="str">
        <f t="shared" si="24"/>
        <v>1,201-3,000</v>
      </c>
      <c r="E160" s="177">
        <v>0</v>
      </c>
      <c r="F160" s="210">
        <v>0</v>
      </c>
      <c r="G160" s="210">
        <v>0</v>
      </c>
      <c r="H160" s="210">
        <v>282.5</v>
      </c>
      <c r="I160" s="210">
        <v>1852.63</v>
      </c>
      <c r="J160" s="210">
        <v>0</v>
      </c>
      <c r="K160" s="210">
        <v>425.39</v>
      </c>
      <c r="L160" s="210">
        <v>0</v>
      </c>
      <c r="M160" s="211">
        <v>61094.78</v>
      </c>
      <c r="N160" s="210">
        <v>0</v>
      </c>
      <c r="O160" s="210">
        <f t="shared" si="25"/>
        <v>63655.299999999996</v>
      </c>
      <c r="P160" s="177">
        <f t="shared" si="26"/>
        <v>0</v>
      </c>
      <c r="Q160" s="210">
        <v>0</v>
      </c>
      <c r="R160" s="210">
        <v>0</v>
      </c>
      <c r="S160" s="210">
        <v>0</v>
      </c>
      <c r="T160" s="210">
        <f t="shared" si="27"/>
        <v>63655.299999999996</v>
      </c>
      <c r="U160" s="212">
        <f t="shared" si="30"/>
        <v>0</v>
      </c>
      <c r="V160" s="212">
        <f t="shared" si="31"/>
        <v>0</v>
      </c>
      <c r="W160" s="178">
        <f t="shared" si="29"/>
        <v>27.821372377622374</v>
      </c>
      <c r="X160" s="213">
        <f t="shared" si="32"/>
        <v>0</v>
      </c>
    </row>
    <row r="161" spans="1:24" ht="15">
      <c r="A161" s="173" t="s">
        <v>204</v>
      </c>
      <c r="B161" s="174">
        <v>870</v>
      </c>
      <c r="C161" s="175" t="s">
        <v>65</v>
      </c>
      <c r="D161" s="176" t="str">
        <f t="shared" si="24"/>
        <v>601-1,200</v>
      </c>
      <c r="E161" s="177">
        <v>0</v>
      </c>
      <c r="F161" s="210">
        <v>12337</v>
      </c>
      <c r="G161" s="210">
        <v>837.34</v>
      </c>
      <c r="H161" s="210">
        <v>10877.1</v>
      </c>
      <c r="I161" s="210">
        <v>2991.26</v>
      </c>
      <c r="J161" s="210">
        <v>0</v>
      </c>
      <c r="K161" s="210">
        <v>0</v>
      </c>
      <c r="L161" s="210">
        <v>474</v>
      </c>
      <c r="M161" s="211">
        <v>0</v>
      </c>
      <c r="N161" s="210">
        <v>0</v>
      </c>
      <c r="O161" s="210">
        <f t="shared" si="25"/>
        <v>14705.7</v>
      </c>
      <c r="P161" s="177">
        <f t="shared" si="26"/>
        <v>12811</v>
      </c>
      <c r="Q161" s="210">
        <v>0</v>
      </c>
      <c r="R161" s="210">
        <v>0</v>
      </c>
      <c r="S161" s="210">
        <v>0</v>
      </c>
      <c r="T161" s="210">
        <f t="shared" si="27"/>
        <v>27516.7</v>
      </c>
      <c r="U161" s="212">
        <f t="shared" si="30"/>
        <v>0.44834591357248504</v>
      </c>
      <c r="V161" s="212">
        <f t="shared" si="31"/>
        <v>0.0304302478131462</v>
      </c>
      <c r="W161" s="178">
        <f t="shared" si="29"/>
        <v>16.903103448275864</v>
      </c>
      <c r="X161" s="213">
        <f t="shared" si="32"/>
        <v>0.9624597701149425</v>
      </c>
    </row>
    <row r="162" spans="1:24" ht="15">
      <c r="A162" s="173" t="s">
        <v>205</v>
      </c>
      <c r="B162" s="174">
        <v>3891</v>
      </c>
      <c r="C162" s="175" t="s">
        <v>53</v>
      </c>
      <c r="D162" s="176" t="str">
        <f t="shared" si="24"/>
        <v>3,001-5,000</v>
      </c>
      <c r="E162" s="177">
        <v>93459.42</v>
      </c>
      <c r="F162" s="210">
        <v>0</v>
      </c>
      <c r="G162" s="210">
        <v>3824.1899999999996</v>
      </c>
      <c r="H162" s="210">
        <v>10503.16</v>
      </c>
      <c r="I162" s="210">
        <v>430.72</v>
      </c>
      <c r="J162" s="210">
        <v>0</v>
      </c>
      <c r="K162" s="210">
        <v>15934.48</v>
      </c>
      <c r="L162" s="210">
        <v>0</v>
      </c>
      <c r="M162" s="211">
        <v>38620.68</v>
      </c>
      <c r="N162" s="210">
        <v>0</v>
      </c>
      <c r="O162" s="210">
        <f t="shared" si="25"/>
        <v>162772.65</v>
      </c>
      <c r="P162" s="177">
        <f t="shared" si="26"/>
        <v>0</v>
      </c>
      <c r="Q162" s="210">
        <v>1911.5900000000001</v>
      </c>
      <c r="R162" s="210">
        <v>0</v>
      </c>
      <c r="S162" s="210">
        <v>0</v>
      </c>
      <c r="T162" s="210">
        <f t="shared" si="27"/>
        <v>164684.24</v>
      </c>
      <c r="U162" s="212">
        <f t="shared" si="30"/>
        <v>0.5675067632458334</v>
      </c>
      <c r="V162" s="212">
        <f t="shared" si="31"/>
        <v>0.023221347713661</v>
      </c>
      <c r="W162" s="178">
        <f t="shared" si="29"/>
        <v>41.83311488049345</v>
      </c>
      <c r="X162" s="213">
        <f t="shared" si="32"/>
        <v>0.9828296067848881</v>
      </c>
    </row>
    <row r="163" spans="1:24" ht="15">
      <c r="A163" s="173" t="s">
        <v>206</v>
      </c>
      <c r="B163" s="174">
        <v>91877</v>
      </c>
      <c r="C163" s="175"/>
      <c r="D163" s="176" t="str">
        <f t="shared" si="24"/>
        <v>50,001-100,000</v>
      </c>
      <c r="E163" s="177">
        <v>3112371</v>
      </c>
      <c r="F163" s="210">
        <v>0</v>
      </c>
      <c r="G163" s="210">
        <v>68483</v>
      </c>
      <c r="H163" s="210">
        <v>865084</v>
      </c>
      <c r="I163" s="210">
        <v>0</v>
      </c>
      <c r="J163" s="210">
        <v>0</v>
      </c>
      <c r="K163" s="210">
        <v>407927</v>
      </c>
      <c r="L163" s="210">
        <v>0</v>
      </c>
      <c r="M163" s="211">
        <v>0</v>
      </c>
      <c r="N163" s="210">
        <v>0</v>
      </c>
      <c r="O163" s="210">
        <f t="shared" si="25"/>
        <v>4453865</v>
      </c>
      <c r="P163" s="177">
        <f t="shared" si="26"/>
        <v>0</v>
      </c>
      <c r="Q163" s="210">
        <v>41474</v>
      </c>
      <c r="R163" s="210">
        <v>0</v>
      </c>
      <c r="S163" s="210">
        <v>0</v>
      </c>
      <c r="T163" s="210">
        <f t="shared" si="27"/>
        <v>4495339</v>
      </c>
      <c r="U163" s="212">
        <f t="shared" si="30"/>
        <v>0.6923551260538972</v>
      </c>
      <c r="V163" s="212">
        <f t="shared" si="31"/>
        <v>0.01523422371482996</v>
      </c>
      <c r="W163" s="178">
        <f t="shared" si="29"/>
        <v>48.4763869085843</v>
      </c>
      <c r="X163" s="213">
        <f t="shared" si="32"/>
        <v>0.745376971385657</v>
      </c>
    </row>
    <row r="164" spans="1:24" ht="15">
      <c r="A164" s="173" t="s">
        <v>207</v>
      </c>
      <c r="B164" s="174">
        <v>5588</v>
      </c>
      <c r="C164" s="175" t="s">
        <v>61</v>
      </c>
      <c r="D164" s="176" t="str">
        <f t="shared" si="24"/>
        <v>5,001-10,000</v>
      </c>
      <c r="E164" s="177">
        <v>121875.62000000001</v>
      </c>
      <c r="F164" s="210">
        <v>0</v>
      </c>
      <c r="G164" s="210">
        <v>5495.21</v>
      </c>
      <c r="H164" s="210">
        <v>11055.380000000001</v>
      </c>
      <c r="I164" s="210">
        <v>2068.91</v>
      </c>
      <c r="J164" s="210">
        <v>0</v>
      </c>
      <c r="K164" s="210">
        <v>17029.22</v>
      </c>
      <c r="L164" s="210">
        <v>0</v>
      </c>
      <c r="M164" s="211">
        <v>22926.75</v>
      </c>
      <c r="N164" s="210">
        <v>0</v>
      </c>
      <c r="O164" s="210">
        <f t="shared" si="25"/>
        <v>180451.09000000003</v>
      </c>
      <c r="P164" s="177">
        <f t="shared" si="26"/>
        <v>0</v>
      </c>
      <c r="Q164" s="210">
        <v>1987.04</v>
      </c>
      <c r="R164" s="210">
        <v>0</v>
      </c>
      <c r="S164" s="210">
        <v>991.39</v>
      </c>
      <c r="T164" s="210">
        <f t="shared" si="27"/>
        <v>183429.52000000005</v>
      </c>
      <c r="U164" s="212">
        <f t="shared" si="30"/>
        <v>0.6644275141754717</v>
      </c>
      <c r="V164" s="212">
        <f t="shared" si="31"/>
        <v>0.0299581550450549</v>
      </c>
      <c r="W164" s="178">
        <f t="shared" si="29"/>
        <v>32.29260737294202</v>
      </c>
      <c r="X164" s="213">
        <f t="shared" si="32"/>
        <v>0.9833947745168218</v>
      </c>
    </row>
    <row r="165" spans="1:24" ht="15">
      <c r="A165" s="173" t="s">
        <v>208</v>
      </c>
      <c r="B165" s="174">
        <v>2116</v>
      </c>
      <c r="C165" s="175" t="s">
        <v>55</v>
      </c>
      <c r="D165" s="176" t="str">
        <f t="shared" si="24"/>
        <v>1,201-3,000</v>
      </c>
      <c r="E165" s="177">
        <v>87574.94</v>
      </c>
      <c r="F165" s="210">
        <v>0</v>
      </c>
      <c r="G165" s="210">
        <v>99.43</v>
      </c>
      <c r="H165" s="210">
        <v>9984.23</v>
      </c>
      <c r="I165" s="210">
        <v>675</v>
      </c>
      <c r="J165" s="210">
        <v>0</v>
      </c>
      <c r="K165" s="210">
        <v>9944.89</v>
      </c>
      <c r="L165" s="210">
        <v>1125</v>
      </c>
      <c r="M165" s="211">
        <v>9973.6</v>
      </c>
      <c r="N165" s="210">
        <v>0</v>
      </c>
      <c r="O165" s="210">
        <f t="shared" si="25"/>
        <v>118252.09</v>
      </c>
      <c r="P165" s="177">
        <f t="shared" si="26"/>
        <v>1125</v>
      </c>
      <c r="Q165" s="210">
        <v>0</v>
      </c>
      <c r="R165" s="210">
        <v>0</v>
      </c>
      <c r="S165" s="210">
        <v>0</v>
      </c>
      <c r="T165" s="210">
        <f t="shared" si="27"/>
        <v>119377.09</v>
      </c>
      <c r="U165" s="212">
        <f t="shared" si="30"/>
        <v>0.7335992190796409</v>
      </c>
      <c r="V165" s="212">
        <f t="shared" si="31"/>
        <v>0.0008329068835569707</v>
      </c>
      <c r="W165" s="178">
        <f t="shared" si="29"/>
        <v>55.88473062381853</v>
      </c>
      <c r="X165" s="213">
        <f t="shared" si="32"/>
        <v>0.046989603024574673</v>
      </c>
    </row>
    <row r="166" spans="1:24" ht="15">
      <c r="A166" s="173" t="s">
        <v>209</v>
      </c>
      <c r="B166" s="174">
        <v>2378</v>
      </c>
      <c r="C166" s="175" t="s">
        <v>48</v>
      </c>
      <c r="D166" s="176" t="str">
        <f t="shared" si="24"/>
        <v>1,201-3,000</v>
      </c>
      <c r="E166" s="177">
        <v>131679.15</v>
      </c>
      <c r="F166" s="210">
        <v>0</v>
      </c>
      <c r="G166" s="210">
        <v>12622.5</v>
      </c>
      <c r="H166" s="210">
        <v>50535.98</v>
      </c>
      <c r="I166" s="210">
        <v>911.84</v>
      </c>
      <c r="J166" s="210">
        <v>0</v>
      </c>
      <c r="K166" s="210">
        <v>12266.81</v>
      </c>
      <c r="L166" s="210">
        <v>0</v>
      </c>
      <c r="M166" s="211">
        <v>0</v>
      </c>
      <c r="N166" s="210">
        <v>0</v>
      </c>
      <c r="O166" s="210">
        <f t="shared" si="25"/>
        <v>208016.28</v>
      </c>
      <c r="P166" s="177">
        <f t="shared" si="26"/>
        <v>0</v>
      </c>
      <c r="Q166" s="210">
        <v>0</v>
      </c>
      <c r="R166" s="210">
        <v>0</v>
      </c>
      <c r="S166" s="210">
        <v>0</v>
      </c>
      <c r="T166" s="210">
        <f t="shared" si="27"/>
        <v>208016.28</v>
      </c>
      <c r="U166" s="212">
        <f t="shared" si="30"/>
        <v>0.6330232902924713</v>
      </c>
      <c r="V166" s="212">
        <f t="shared" si="31"/>
        <v>0.06068034674978324</v>
      </c>
      <c r="W166" s="178">
        <f t="shared" si="29"/>
        <v>87.47530698065601</v>
      </c>
      <c r="X166" s="213">
        <f t="shared" si="32"/>
        <v>5.3080319596299415</v>
      </c>
    </row>
    <row r="167" spans="1:24" ht="15">
      <c r="A167" s="173" t="s">
        <v>210</v>
      </c>
      <c r="B167" s="174">
        <v>7300</v>
      </c>
      <c r="C167" s="175" t="s">
        <v>48</v>
      </c>
      <c r="D167" s="176" t="str">
        <f t="shared" si="24"/>
        <v>5,001-10,000</v>
      </c>
      <c r="E167" s="177">
        <v>218614.34</v>
      </c>
      <c r="F167" s="210">
        <v>0</v>
      </c>
      <c r="G167" s="210">
        <v>12897.23</v>
      </c>
      <c r="H167" s="210">
        <v>38568.21</v>
      </c>
      <c r="I167" s="210">
        <v>2479.55</v>
      </c>
      <c r="J167" s="210">
        <v>0</v>
      </c>
      <c r="K167" s="210">
        <v>3898.1800000000003</v>
      </c>
      <c r="L167" s="210">
        <v>0</v>
      </c>
      <c r="M167" s="211">
        <v>0</v>
      </c>
      <c r="N167" s="210">
        <v>0</v>
      </c>
      <c r="O167" s="210">
        <f t="shared" si="25"/>
        <v>276457.51</v>
      </c>
      <c r="P167" s="177">
        <f t="shared" si="26"/>
        <v>0</v>
      </c>
      <c r="Q167" s="210">
        <v>2502.23</v>
      </c>
      <c r="R167" s="210">
        <v>0</v>
      </c>
      <c r="S167" s="210">
        <v>0</v>
      </c>
      <c r="T167" s="210">
        <f t="shared" si="27"/>
        <v>278959.74</v>
      </c>
      <c r="U167" s="212">
        <f t="shared" si="30"/>
        <v>0.7836770280901466</v>
      </c>
      <c r="V167" s="212">
        <f t="shared" si="31"/>
        <v>0.04623330233961359</v>
      </c>
      <c r="W167" s="178">
        <f t="shared" si="29"/>
        <v>37.87089178082192</v>
      </c>
      <c r="X167" s="213">
        <f t="shared" si="32"/>
        <v>1.7667438356164382</v>
      </c>
    </row>
    <row r="168" spans="1:24" ht="15">
      <c r="A168" s="173" t="s">
        <v>211</v>
      </c>
      <c r="B168" s="174">
        <v>325</v>
      </c>
      <c r="C168" s="175" t="s">
        <v>40</v>
      </c>
      <c r="D168" s="176" t="str">
        <f t="shared" si="24"/>
        <v>0-600</v>
      </c>
      <c r="E168" s="177">
        <v>17179.99</v>
      </c>
      <c r="F168" s="210">
        <v>0</v>
      </c>
      <c r="G168" s="210">
        <v>873.11</v>
      </c>
      <c r="H168" s="210">
        <v>3019.6</v>
      </c>
      <c r="I168" s="210">
        <v>18.9</v>
      </c>
      <c r="J168" s="210">
        <v>0</v>
      </c>
      <c r="K168" s="210">
        <v>1605</v>
      </c>
      <c r="L168" s="210">
        <v>0</v>
      </c>
      <c r="M168" s="211">
        <v>1570.5</v>
      </c>
      <c r="N168" s="210">
        <v>0</v>
      </c>
      <c r="O168" s="210">
        <f t="shared" si="25"/>
        <v>24267.100000000002</v>
      </c>
      <c r="P168" s="177">
        <f t="shared" si="26"/>
        <v>0</v>
      </c>
      <c r="Q168" s="210">
        <v>0</v>
      </c>
      <c r="R168" s="210">
        <v>0</v>
      </c>
      <c r="S168" s="210">
        <v>0</v>
      </c>
      <c r="T168" s="210">
        <f t="shared" si="27"/>
        <v>24267.100000000002</v>
      </c>
      <c r="U168" s="212">
        <f t="shared" si="30"/>
        <v>0.7079539788437844</v>
      </c>
      <c r="V168" s="212">
        <f t="shared" si="31"/>
        <v>0.035979165207214704</v>
      </c>
      <c r="W168" s="178">
        <f t="shared" si="29"/>
        <v>74.668</v>
      </c>
      <c r="X168" s="213">
        <f t="shared" si="32"/>
        <v>2.6864923076923075</v>
      </c>
    </row>
    <row r="169" spans="1:24" ht="15">
      <c r="A169" s="173" t="s">
        <v>212</v>
      </c>
      <c r="B169" s="174">
        <v>421</v>
      </c>
      <c r="C169" s="175" t="s">
        <v>61</v>
      </c>
      <c r="D169" s="176" t="str">
        <f t="shared" si="24"/>
        <v>0-600</v>
      </c>
      <c r="E169" s="177">
        <v>10571.06</v>
      </c>
      <c r="F169" s="210">
        <v>0</v>
      </c>
      <c r="G169" s="210">
        <v>5239.430000000001</v>
      </c>
      <c r="H169" s="210">
        <v>3556.89</v>
      </c>
      <c r="I169" s="210">
        <v>240.62</v>
      </c>
      <c r="J169" s="210">
        <v>0</v>
      </c>
      <c r="K169" s="210">
        <v>0</v>
      </c>
      <c r="L169" s="210">
        <v>0</v>
      </c>
      <c r="M169" s="211">
        <v>1657</v>
      </c>
      <c r="N169" s="210">
        <v>0</v>
      </c>
      <c r="O169" s="210">
        <f t="shared" si="25"/>
        <v>21265</v>
      </c>
      <c r="P169" s="177">
        <f t="shared" si="26"/>
        <v>0</v>
      </c>
      <c r="Q169" s="210">
        <v>0</v>
      </c>
      <c r="R169" s="210">
        <v>0</v>
      </c>
      <c r="S169" s="210">
        <v>0</v>
      </c>
      <c r="T169" s="210">
        <f t="shared" si="27"/>
        <v>21265</v>
      </c>
      <c r="U169" s="212">
        <f t="shared" si="30"/>
        <v>0.49711074535621913</v>
      </c>
      <c r="V169" s="212">
        <f t="shared" si="31"/>
        <v>0.24638749118269462</v>
      </c>
      <c r="W169" s="178">
        <f t="shared" si="29"/>
        <v>50.510688836104514</v>
      </c>
      <c r="X169" s="213">
        <f t="shared" si="32"/>
        <v>12.445201900237533</v>
      </c>
    </row>
    <row r="170" spans="1:24" ht="15">
      <c r="A170" s="173" t="s">
        <v>213</v>
      </c>
      <c r="B170" s="174">
        <v>628</v>
      </c>
      <c r="C170" s="175" t="s">
        <v>65</v>
      </c>
      <c r="D170" s="176" t="str">
        <f t="shared" si="24"/>
        <v>601-1,200</v>
      </c>
      <c r="E170" s="177">
        <v>10115.07</v>
      </c>
      <c r="F170" s="210">
        <v>0</v>
      </c>
      <c r="G170" s="210">
        <v>0</v>
      </c>
      <c r="H170" s="210">
        <v>4115.849999999999</v>
      </c>
      <c r="I170" s="210">
        <v>309.22</v>
      </c>
      <c r="J170" s="210">
        <v>1163.25</v>
      </c>
      <c r="K170" s="210">
        <v>6746.22</v>
      </c>
      <c r="L170" s="210">
        <v>0</v>
      </c>
      <c r="M170" s="211">
        <v>0</v>
      </c>
      <c r="N170" s="210">
        <v>0</v>
      </c>
      <c r="O170" s="210">
        <f t="shared" si="25"/>
        <v>21286.359999999997</v>
      </c>
      <c r="P170" s="177">
        <f t="shared" si="26"/>
        <v>1163.25</v>
      </c>
      <c r="Q170" s="210">
        <v>9726</v>
      </c>
      <c r="R170" s="210">
        <v>0</v>
      </c>
      <c r="S170" s="210">
        <v>0</v>
      </c>
      <c r="T170" s="210">
        <f t="shared" si="27"/>
        <v>32175.609999999997</v>
      </c>
      <c r="U170" s="212">
        <f t="shared" si="30"/>
        <v>0.3143707298789363</v>
      </c>
      <c r="V170" s="212">
        <f t="shared" si="31"/>
        <v>0</v>
      </c>
      <c r="W170" s="178">
        <f t="shared" si="29"/>
        <v>33.895477707006364</v>
      </c>
      <c r="X170" s="213">
        <f t="shared" si="32"/>
        <v>0</v>
      </c>
    </row>
    <row r="171" spans="1:24" ht="15">
      <c r="A171" s="173" t="s">
        <v>214</v>
      </c>
      <c r="B171" s="174">
        <v>497</v>
      </c>
      <c r="C171" s="175" t="s">
        <v>55</v>
      </c>
      <c r="D171" s="176" t="str">
        <f t="shared" si="24"/>
        <v>0-600</v>
      </c>
      <c r="E171" s="177">
        <v>21163.47</v>
      </c>
      <c r="F171" s="210">
        <v>0</v>
      </c>
      <c r="G171" s="210">
        <v>1884.02</v>
      </c>
      <c r="H171" s="210">
        <v>8162.760000000002</v>
      </c>
      <c r="I171" s="210">
        <v>247.68</v>
      </c>
      <c r="J171" s="210">
        <v>0</v>
      </c>
      <c r="K171" s="210">
        <v>1619</v>
      </c>
      <c r="L171" s="210">
        <v>4805.15</v>
      </c>
      <c r="M171" s="211">
        <v>0</v>
      </c>
      <c r="N171" s="210">
        <v>0</v>
      </c>
      <c r="O171" s="210">
        <f t="shared" si="25"/>
        <v>33076.93000000001</v>
      </c>
      <c r="P171" s="177">
        <f t="shared" si="26"/>
        <v>4805.15</v>
      </c>
      <c r="Q171" s="210">
        <v>0</v>
      </c>
      <c r="R171" s="210">
        <v>0</v>
      </c>
      <c r="S171" s="210">
        <v>0</v>
      </c>
      <c r="T171" s="210">
        <f t="shared" si="27"/>
        <v>37882.08000000001</v>
      </c>
      <c r="U171" s="212">
        <f t="shared" si="30"/>
        <v>0.5586670531290784</v>
      </c>
      <c r="V171" s="212">
        <f t="shared" si="31"/>
        <v>0.04973380553549329</v>
      </c>
      <c r="W171" s="178">
        <f t="shared" si="29"/>
        <v>66.55317907444669</v>
      </c>
      <c r="X171" s="213">
        <f t="shared" si="32"/>
        <v>3.7907847082494968</v>
      </c>
    </row>
    <row r="172" spans="1:24" ht="15">
      <c r="A172" s="173" t="s">
        <v>215</v>
      </c>
      <c r="B172" s="174">
        <v>2288</v>
      </c>
      <c r="C172" s="175" t="s">
        <v>65</v>
      </c>
      <c r="D172" s="176" t="str">
        <f t="shared" si="24"/>
        <v>1,201-3,000</v>
      </c>
      <c r="E172" s="177">
        <v>36499.44</v>
      </c>
      <c r="F172" s="210">
        <v>5000</v>
      </c>
      <c r="G172" s="210">
        <v>5407.38</v>
      </c>
      <c r="H172" s="210">
        <v>5899.440000000001</v>
      </c>
      <c r="I172" s="210">
        <v>8175.11</v>
      </c>
      <c r="J172" s="210">
        <v>0</v>
      </c>
      <c r="K172" s="210">
        <v>0</v>
      </c>
      <c r="L172" s="210">
        <v>0</v>
      </c>
      <c r="M172" s="211">
        <v>6837.7</v>
      </c>
      <c r="N172" s="210">
        <v>1000</v>
      </c>
      <c r="O172" s="210">
        <f t="shared" si="25"/>
        <v>62819.07</v>
      </c>
      <c r="P172" s="177">
        <f t="shared" si="26"/>
        <v>6000</v>
      </c>
      <c r="Q172" s="210">
        <v>1094.99</v>
      </c>
      <c r="R172" s="210">
        <v>0</v>
      </c>
      <c r="S172" s="210">
        <v>0</v>
      </c>
      <c r="T172" s="210">
        <f t="shared" si="27"/>
        <v>69914.06000000001</v>
      </c>
      <c r="U172" s="212">
        <f t="shared" si="30"/>
        <v>0.5935778869085846</v>
      </c>
      <c r="V172" s="212">
        <f t="shared" si="31"/>
        <v>0.07734324111630764</v>
      </c>
      <c r="W172" s="178">
        <f t="shared" si="29"/>
        <v>27.455887237762237</v>
      </c>
      <c r="X172" s="213">
        <f t="shared" si="32"/>
        <v>2.363365384615385</v>
      </c>
    </row>
    <row r="173" spans="1:24" ht="15">
      <c r="A173" s="173" t="s">
        <v>216</v>
      </c>
      <c r="B173" s="174">
        <v>143</v>
      </c>
      <c r="C173" s="175" t="s">
        <v>46</v>
      </c>
      <c r="D173" s="176" t="str">
        <f t="shared" si="24"/>
        <v>0-600</v>
      </c>
      <c r="E173" s="177">
        <v>29650.39</v>
      </c>
      <c r="F173" s="210">
        <v>0</v>
      </c>
      <c r="G173" s="210">
        <v>3956.65</v>
      </c>
      <c r="H173" s="210">
        <v>6247.049999999999</v>
      </c>
      <c r="I173" s="210">
        <v>2623</v>
      </c>
      <c r="J173" s="210">
        <v>0</v>
      </c>
      <c r="K173" s="210">
        <v>2577.08</v>
      </c>
      <c r="L173" s="210">
        <v>680</v>
      </c>
      <c r="M173" s="211">
        <v>0</v>
      </c>
      <c r="N173" s="210">
        <v>300</v>
      </c>
      <c r="O173" s="210">
        <f t="shared" si="25"/>
        <v>45054.17</v>
      </c>
      <c r="P173" s="177">
        <f t="shared" si="26"/>
        <v>980</v>
      </c>
      <c r="Q173" s="210">
        <v>1806.82</v>
      </c>
      <c r="R173" s="210">
        <v>0</v>
      </c>
      <c r="S173" s="210">
        <v>0</v>
      </c>
      <c r="T173" s="210">
        <f t="shared" si="27"/>
        <v>47840.99</v>
      </c>
      <c r="U173" s="212">
        <f t="shared" si="30"/>
        <v>0.6197695741664209</v>
      </c>
      <c r="V173" s="212">
        <f t="shared" si="31"/>
        <v>0.08270418317012253</v>
      </c>
      <c r="W173" s="178">
        <f t="shared" si="29"/>
        <v>315.06412587412586</v>
      </c>
      <c r="X173" s="213">
        <f t="shared" si="32"/>
        <v>27.66888111888112</v>
      </c>
    </row>
    <row r="174" spans="1:24" ht="15">
      <c r="A174" s="173" t="s">
        <v>217</v>
      </c>
      <c r="B174" s="174">
        <v>857</v>
      </c>
      <c r="C174" s="175" t="s">
        <v>48</v>
      </c>
      <c r="D174" s="176" t="str">
        <f t="shared" si="24"/>
        <v>601-1,200</v>
      </c>
      <c r="E174" s="177">
        <v>14856</v>
      </c>
      <c r="F174" s="210">
        <v>0</v>
      </c>
      <c r="G174" s="210">
        <v>235</v>
      </c>
      <c r="H174" s="210">
        <v>2163</v>
      </c>
      <c r="I174" s="210">
        <v>0</v>
      </c>
      <c r="J174" s="210">
        <v>0</v>
      </c>
      <c r="K174" s="210">
        <v>5180</v>
      </c>
      <c r="L174" s="210">
        <v>0</v>
      </c>
      <c r="M174" s="211">
        <v>0</v>
      </c>
      <c r="N174" s="210">
        <v>0</v>
      </c>
      <c r="O174" s="210">
        <f t="shared" si="25"/>
        <v>22434</v>
      </c>
      <c r="P174" s="177">
        <f t="shared" si="26"/>
        <v>0</v>
      </c>
      <c r="Q174" s="210">
        <v>0</v>
      </c>
      <c r="R174" s="210">
        <v>0</v>
      </c>
      <c r="S174" s="210">
        <v>0</v>
      </c>
      <c r="T174" s="210">
        <f t="shared" si="27"/>
        <v>22434</v>
      </c>
      <c r="U174" s="212">
        <f t="shared" si="30"/>
        <v>0.6622091468307034</v>
      </c>
      <c r="V174" s="212">
        <f t="shared" si="31"/>
        <v>0.010475171614513685</v>
      </c>
      <c r="W174" s="178">
        <f t="shared" si="29"/>
        <v>26.177362893815637</v>
      </c>
      <c r="X174" s="213">
        <f t="shared" si="32"/>
        <v>0.2742123687281214</v>
      </c>
    </row>
    <row r="175" spans="1:24" ht="15">
      <c r="A175" s="173" t="s">
        <v>218</v>
      </c>
      <c r="B175" s="174">
        <v>2418</v>
      </c>
      <c r="C175" s="175" t="s">
        <v>65</v>
      </c>
      <c r="D175" s="176" t="str">
        <f t="shared" si="24"/>
        <v>1,201-3,000</v>
      </c>
      <c r="E175" s="177">
        <v>46412.85</v>
      </c>
      <c r="F175" s="210">
        <v>88781.38</v>
      </c>
      <c r="G175" s="210">
        <v>588.1099999999999</v>
      </c>
      <c r="H175" s="210">
        <v>9884.730000000001</v>
      </c>
      <c r="I175" s="210">
        <v>1926.22</v>
      </c>
      <c r="J175" s="210">
        <v>837.13</v>
      </c>
      <c r="K175" s="210">
        <v>5755.04</v>
      </c>
      <c r="L175" s="210">
        <v>10450.89</v>
      </c>
      <c r="M175" s="211">
        <v>6218.54</v>
      </c>
      <c r="N175" s="210">
        <v>0</v>
      </c>
      <c r="O175" s="210">
        <f t="shared" si="25"/>
        <v>70785.49</v>
      </c>
      <c r="P175" s="177">
        <f t="shared" si="26"/>
        <v>100069.40000000001</v>
      </c>
      <c r="Q175" s="210">
        <v>837.52</v>
      </c>
      <c r="R175" s="210">
        <v>0</v>
      </c>
      <c r="S175" s="210">
        <v>0</v>
      </c>
      <c r="T175" s="210">
        <f t="shared" si="27"/>
        <v>171692.41</v>
      </c>
      <c r="U175" s="212">
        <f aca="true" t="shared" si="33" ref="U175:U206">(E175+F175)/T175</f>
        <v>0.787421121294762</v>
      </c>
      <c r="V175" s="212">
        <f aca="true" t="shared" si="34" ref="V175:V206">G175/T175</f>
        <v>0.0034253698226962967</v>
      </c>
      <c r="W175" s="178">
        <f t="shared" si="29"/>
        <v>29.274396195202648</v>
      </c>
      <c r="X175" s="213">
        <f t="shared" si="32"/>
        <v>0.2432216708023159</v>
      </c>
    </row>
    <row r="176" spans="1:24" ht="15">
      <c r="A176" s="173" t="s">
        <v>474</v>
      </c>
      <c r="B176" s="174">
        <v>4540</v>
      </c>
      <c r="C176" s="175" t="s">
        <v>40</v>
      </c>
      <c r="D176" s="176" t="str">
        <f t="shared" si="24"/>
        <v>3,001-5,000</v>
      </c>
      <c r="E176" s="177">
        <v>115206</v>
      </c>
      <c r="F176" s="210">
        <v>0</v>
      </c>
      <c r="G176" s="210">
        <v>5614</v>
      </c>
      <c r="H176" s="210">
        <v>40907</v>
      </c>
      <c r="I176" s="210">
        <v>0</v>
      </c>
      <c r="J176" s="210">
        <v>0</v>
      </c>
      <c r="K176" s="210">
        <v>45194</v>
      </c>
      <c r="L176" s="210">
        <v>0</v>
      </c>
      <c r="M176" s="211">
        <v>19685</v>
      </c>
      <c r="N176" s="210">
        <v>0</v>
      </c>
      <c r="O176" s="210">
        <f t="shared" si="25"/>
        <v>226606</v>
      </c>
      <c r="P176" s="177">
        <f t="shared" si="26"/>
        <v>0</v>
      </c>
      <c r="Q176" s="210">
        <v>19328</v>
      </c>
      <c r="R176" s="210">
        <v>0</v>
      </c>
      <c r="S176" s="210">
        <v>0</v>
      </c>
      <c r="T176" s="210">
        <f t="shared" si="27"/>
        <v>245934</v>
      </c>
      <c r="U176" s="212">
        <f t="shared" si="33"/>
        <v>0.4684427529337139</v>
      </c>
      <c r="V176" s="212">
        <f t="shared" si="34"/>
        <v>0.02282726259890865</v>
      </c>
      <c r="W176" s="178">
        <f t="shared" si="29"/>
        <v>49.913215859030835</v>
      </c>
      <c r="X176" s="213">
        <f t="shared" si="32"/>
        <v>1.2365638766519824</v>
      </c>
    </row>
    <row r="177" spans="1:24" ht="15">
      <c r="A177" s="173" t="s">
        <v>475</v>
      </c>
      <c r="B177" s="174">
        <v>9711</v>
      </c>
      <c r="C177" s="175" t="s">
        <v>65</v>
      </c>
      <c r="D177" s="176" t="str">
        <f t="shared" si="24"/>
        <v>5,001-10,000</v>
      </c>
      <c r="E177" s="215">
        <v>253768</v>
      </c>
      <c r="F177" s="215">
        <v>0</v>
      </c>
      <c r="G177" s="215">
        <v>2988</v>
      </c>
      <c r="H177" s="215">
        <v>63703</v>
      </c>
      <c r="I177" s="215">
        <v>2240</v>
      </c>
      <c r="J177" s="215" t="s">
        <v>41</v>
      </c>
      <c r="K177" s="215">
        <v>86953</v>
      </c>
      <c r="L177" s="215" t="s">
        <v>41</v>
      </c>
      <c r="M177" s="215">
        <v>28708</v>
      </c>
      <c r="N177" s="215">
        <v>0</v>
      </c>
      <c r="O177" s="210">
        <f t="shared" si="25"/>
        <v>438360</v>
      </c>
      <c r="P177" s="177">
        <f t="shared" si="26"/>
        <v>0</v>
      </c>
      <c r="Q177" s="215">
        <v>101774</v>
      </c>
      <c r="R177" s="215" t="s">
        <v>41</v>
      </c>
      <c r="S177" s="215" t="s">
        <v>41</v>
      </c>
      <c r="T177" s="210">
        <f t="shared" si="27"/>
        <v>540134</v>
      </c>
      <c r="U177" s="212">
        <f t="shared" si="33"/>
        <v>0.46982415474678507</v>
      </c>
      <c r="V177" s="212">
        <f t="shared" si="34"/>
        <v>0.005531960587557902</v>
      </c>
      <c r="W177" s="178">
        <f t="shared" si="29"/>
        <v>45.140562248995984</v>
      </c>
      <c r="X177" s="213">
        <f t="shared" si="32"/>
        <v>0.3076923076923077</v>
      </c>
    </row>
    <row r="178" spans="1:24" ht="15">
      <c r="A178" s="173" t="s">
        <v>219</v>
      </c>
      <c r="B178" s="174">
        <v>1022</v>
      </c>
      <c r="C178" s="175" t="s">
        <v>55</v>
      </c>
      <c r="D178" s="176" t="str">
        <f t="shared" si="24"/>
        <v>601-1,200</v>
      </c>
      <c r="E178" s="177">
        <v>33783.119999999995</v>
      </c>
      <c r="F178" s="210">
        <v>0</v>
      </c>
      <c r="G178" s="210">
        <v>1636.48</v>
      </c>
      <c r="H178" s="210">
        <v>4915.65</v>
      </c>
      <c r="I178" s="210">
        <v>1590</v>
      </c>
      <c r="J178" s="210">
        <v>0</v>
      </c>
      <c r="K178" s="210">
        <v>8724.25</v>
      </c>
      <c r="L178" s="210">
        <v>0</v>
      </c>
      <c r="M178" s="211">
        <v>4595.5</v>
      </c>
      <c r="N178" s="210">
        <v>0</v>
      </c>
      <c r="O178" s="210">
        <f t="shared" si="25"/>
        <v>55245</v>
      </c>
      <c r="P178" s="177">
        <f t="shared" si="26"/>
        <v>0</v>
      </c>
      <c r="Q178" s="210">
        <v>1366.71</v>
      </c>
      <c r="R178" s="210">
        <v>0</v>
      </c>
      <c r="S178" s="210">
        <v>0</v>
      </c>
      <c r="T178" s="210">
        <f t="shared" si="27"/>
        <v>56611.71</v>
      </c>
      <c r="U178" s="212">
        <f t="shared" si="33"/>
        <v>0.5967514494792684</v>
      </c>
      <c r="V178" s="212">
        <f t="shared" si="34"/>
        <v>0.02890709360307258</v>
      </c>
      <c r="W178" s="178">
        <f t="shared" si="29"/>
        <v>54.05577299412916</v>
      </c>
      <c r="X178" s="213">
        <f t="shared" si="32"/>
        <v>1.601252446183953</v>
      </c>
    </row>
    <row r="179" spans="1:24" ht="15">
      <c r="A179" s="173" t="s">
        <v>220</v>
      </c>
      <c r="B179" s="174">
        <v>1025</v>
      </c>
      <c r="C179" s="175" t="s">
        <v>65</v>
      </c>
      <c r="D179" s="176" t="str">
        <f t="shared" si="24"/>
        <v>601-1,200</v>
      </c>
      <c r="E179" s="177">
        <v>15690</v>
      </c>
      <c r="F179" s="210">
        <v>0</v>
      </c>
      <c r="G179" s="210">
        <v>413</v>
      </c>
      <c r="H179" s="210">
        <v>4350</v>
      </c>
      <c r="I179" s="210">
        <v>96</v>
      </c>
      <c r="J179" s="210">
        <v>0</v>
      </c>
      <c r="K179" s="210">
        <v>379</v>
      </c>
      <c r="L179" s="210">
        <v>0</v>
      </c>
      <c r="M179" s="211">
        <v>3172</v>
      </c>
      <c r="N179" s="210">
        <v>0</v>
      </c>
      <c r="O179" s="210">
        <f t="shared" si="25"/>
        <v>24100</v>
      </c>
      <c r="P179" s="177">
        <f t="shared" si="26"/>
        <v>0</v>
      </c>
      <c r="Q179" s="210">
        <v>2000</v>
      </c>
      <c r="R179" s="210">
        <v>0</v>
      </c>
      <c r="S179" s="210">
        <v>0</v>
      </c>
      <c r="T179" s="210">
        <f t="shared" si="27"/>
        <v>26100</v>
      </c>
      <c r="U179" s="212">
        <f t="shared" si="33"/>
        <v>0.6011494252873564</v>
      </c>
      <c r="V179" s="212">
        <f t="shared" si="34"/>
        <v>0.015823754789272032</v>
      </c>
      <c r="W179" s="178">
        <f t="shared" si="29"/>
        <v>23.51219512195122</v>
      </c>
      <c r="X179" s="213">
        <f t="shared" si="32"/>
        <v>0.4029268292682927</v>
      </c>
    </row>
    <row r="180" spans="1:24" ht="15">
      <c r="A180" s="173" t="s">
        <v>221</v>
      </c>
      <c r="B180" s="174">
        <v>26171</v>
      </c>
      <c r="C180" s="175" t="s">
        <v>46</v>
      </c>
      <c r="D180" s="176" t="str">
        <f t="shared" si="24"/>
        <v>10,001-50,000</v>
      </c>
      <c r="E180" s="177">
        <v>646335</v>
      </c>
      <c r="F180" s="210">
        <v>0</v>
      </c>
      <c r="G180" s="210">
        <v>0</v>
      </c>
      <c r="H180" s="210">
        <v>216835</v>
      </c>
      <c r="I180" s="210">
        <v>0</v>
      </c>
      <c r="J180" s="210">
        <v>0</v>
      </c>
      <c r="K180" s="210">
        <v>0</v>
      </c>
      <c r="L180" s="210">
        <v>0</v>
      </c>
      <c r="M180" s="211">
        <v>0</v>
      </c>
      <c r="N180" s="210">
        <v>0</v>
      </c>
      <c r="O180" s="210">
        <f t="shared" si="25"/>
        <v>863170</v>
      </c>
      <c r="P180" s="177">
        <f t="shared" si="26"/>
        <v>0</v>
      </c>
      <c r="Q180" s="210">
        <v>24152</v>
      </c>
      <c r="R180" s="210">
        <v>0</v>
      </c>
      <c r="S180" s="210">
        <v>0</v>
      </c>
      <c r="T180" s="210">
        <f t="shared" si="27"/>
        <v>887322</v>
      </c>
      <c r="U180" s="212">
        <f t="shared" si="33"/>
        <v>0.7284108812809781</v>
      </c>
      <c r="V180" s="212">
        <f t="shared" si="34"/>
        <v>0</v>
      </c>
      <c r="W180" s="178">
        <f t="shared" si="29"/>
        <v>32.98192655993275</v>
      </c>
      <c r="X180" s="213">
        <f t="shared" si="32"/>
        <v>0</v>
      </c>
    </row>
    <row r="181" spans="1:24" ht="15">
      <c r="A181" s="173" t="s">
        <v>222</v>
      </c>
      <c r="B181" s="174">
        <v>61466</v>
      </c>
      <c r="C181" s="175"/>
      <c r="D181" s="176" t="str">
        <f t="shared" si="24"/>
        <v>50,001-100,000</v>
      </c>
      <c r="E181" s="177">
        <v>2755668</v>
      </c>
      <c r="F181" s="210">
        <v>0</v>
      </c>
      <c r="G181" s="210">
        <v>372060</v>
      </c>
      <c r="H181" s="210">
        <v>653448</v>
      </c>
      <c r="I181" s="210">
        <v>0</v>
      </c>
      <c r="J181" s="210">
        <v>0</v>
      </c>
      <c r="K181" s="210">
        <v>0</v>
      </c>
      <c r="L181" s="210">
        <v>0</v>
      </c>
      <c r="M181" s="211">
        <v>0</v>
      </c>
      <c r="N181" s="210">
        <v>0</v>
      </c>
      <c r="O181" s="210">
        <f t="shared" si="25"/>
        <v>3781176</v>
      </c>
      <c r="P181" s="177">
        <f t="shared" si="26"/>
        <v>0</v>
      </c>
      <c r="Q181" s="210">
        <v>0</v>
      </c>
      <c r="R181" s="210">
        <v>0</v>
      </c>
      <c r="S181" s="210">
        <v>0</v>
      </c>
      <c r="T181" s="210">
        <f t="shared" si="27"/>
        <v>3781176</v>
      </c>
      <c r="U181" s="212">
        <f t="shared" si="33"/>
        <v>0.7287859650013646</v>
      </c>
      <c r="V181" s="212">
        <f t="shared" si="34"/>
        <v>0.09839795873029979</v>
      </c>
      <c r="W181" s="178">
        <f t="shared" si="29"/>
        <v>61.516545732600136</v>
      </c>
      <c r="X181" s="213">
        <f t="shared" si="32"/>
        <v>6.0531025282269875</v>
      </c>
    </row>
    <row r="182" spans="1:24" ht="15">
      <c r="A182" s="173" t="s">
        <v>223</v>
      </c>
      <c r="B182" s="174">
        <v>5844</v>
      </c>
      <c r="C182" s="175" t="s">
        <v>55</v>
      </c>
      <c r="D182" s="176" t="str">
        <f t="shared" si="24"/>
        <v>5,001-10,000</v>
      </c>
      <c r="E182" s="177">
        <v>132316.88</v>
      </c>
      <c r="F182" s="210">
        <v>0</v>
      </c>
      <c r="G182" s="210">
        <v>1829.25</v>
      </c>
      <c r="H182" s="210">
        <v>18252.470000000005</v>
      </c>
      <c r="I182" s="210">
        <v>7287.18</v>
      </c>
      <c r="J182" s="210">
        <v>600</v>
      </c>
      <c r="K182" s="210">
        <v>16699.67</v>
      </c>
      <c r="L182" s="210">
        <v>13410.11</v>
      </c>
      <c r="M182" s="211">
        <v>25625.6</v>
      </c>
      <c r="N182" s="210">
        <v>0</v>
      </c>
      <c r="O182" s="210">
        <f t="shared" si="25"/>
        <v>202011.05000000002</v>
      </c>
      <c r="P182" s="177">
        <f t="shared" si="26"/>
        <v>14010.11</v>
      </c>
      <c r="Q182" s="210">
        <v>8073.09</v>
      </c>
      <c r="R182" s="210">
        <v>0</v>
      </c>
      <c r="S182" s="210">
        <v>0</v>
      </c>
      <c r="T182" s="210">
        <f t="shared" si="27"/>
        <v>224094.25000000003</v>
      </c>
      <c r="U182" s="212">
        <f t="shared" si="33"/>
        <v>0.5904519192259506</v>
      </c>
      <c r="V182" s="212">
        <f t="shared" si="34"/>
        <v>0.008162860046609852</v>
      </c>
      <c r="W182" s="178">
        <f t="shared" si="29"/>
        <v>34.56725701574265</v>
      </c>
      <c r="X182" s="213">
        <f t="shared" si="32"/>
        <v>0.31301334702258726</v>
      </c>
    </row>
    <row r="183" spans="1:24" ht="15">
      <c r="A183" s="173" t="s">
        <v>224</v>
      </c>
      <c r="B183" s="174">
        <v>6168</v>
      </c>
      <c r="C183" s="175" t="s">
        <v>55</v>
      </c>
      <c r="D183" s="176" t="str">
        <f t="shared" si="24"/>
        <v>5,001-10,000</v>
      </c>
      <c r="E183" s="177">
        <v>323.95</v>
      </c>
      <c r="F183" s="210">
        <v>0</v>
      </c>
      <c r="G183" s="210">
        <v>262.87</v>
      </c>
      <c r="H183" s="210">
        <v>4826.239999999996</v>
      </c>
      <c r="I183" s="210">
        <v>14699.67</v>
      </c>
      <c r="J183" s="210">
        <v>0</v>
      </c>
      <c r="K183" s="210">
        <v>0</v>
      </c>
      <c r="L183" s="210">
        <v>0</v>
      </c>
      <c r="M183" s="211">
        <v>52958.75</v>
      </c>
      <c r="N183" s="210">
        <v>0</v>
      </c>
      <c r="O183" s="210">
        <f t="shared" si="25"/>
        <v>73071.48</v>
      </c>
      <c r="P183" s="177">
        <f t="shared" si="26"/>
        <v>0</v>
      </c>
      <c r="Q183" s="210">
        <v>4792.29</v>
      </c>
      <c r="R183" s="210">
        <v>0</v>
      </c>
      <c r="S183" s="210">
        <v>0</v>
      </c>
      <c r="T183" s="210">
        <f t="shared" si="27"/>
        <v>77863.76999999999</v>
      </c>
      <c r="U183" s="212">
        <f t="shared" si="33"/>
        <v>0.004160471551788464</v>
      </c>
      <c r="V183" s="212">
        <f t="shared" si="34"/>
        <v>0.003376024561872615</v>
      </c>
      <c r="W183" s="178">
        <f t="shared" si="29"/>
        <v>11.846867704280156</v>
      </c>
      <c r="X183" s="213">
        <f t="shared" si="32"/>
        <v>0.04261835278858625</v>
      </c>
    </row>
    <row r="184" spans="1:24" ht="15">
      <c r="A184" s="173" t="s">
        <v>225</v>
      </c>
      <c r="B184" s="174">
        <v>379</v>
      </c>
      <c r="C184" s="175" t="s">
        <v>40</v>
      </c>
      <c r="D184" s="176" t="str">
        <f t="shared" si="24"/>
        <v>0-600</v>
      </c>
      <c r="E184" s="177">
        <v>16706.489999999998</v>
      </c>
      <c r="F184" s="210">
        <v>0</v>
      </c>
      <c r="G184" s="210">
        <v>1745.69</v>
      </c>
      <c r="H184" s="210">
        <v>5336.610000000001</v>
      </c>
      <c r="I184" s="210">
        <v>0</v>
      </c>
      <c r="J184" s="210">
        <v>0</v>
      </c>
      <c r="K184" s="210">
        <v>4085.92</v>
      </c>
      <c r="L184" s="210">
        <v>0</v>
      </c>
      <c r="M184" s="211">
        <v>1710</v>
      </c>
      <c r="N184" s="210">
        <v>0</v>
      </c>
      <c r="O184" s="210">
        <f t="shared" si="25"/>
        <v>29584.71</v>
      </c>
      <c r="P184" s="177">
        <f t="shared" si="26"/>
        <v>0</v>
      </c>
      <c r="Q184" s="210">
        <v>870.3</v>
      </c>
      <c r="R184" s="210">
        <v>0</v>
      </c>
      <c r="S184" s="210">
        <v>0</v>
      </c>
      <c r="T184" s="210">
        <f t="shared" si="27"/>
        <v>30455.01</v>
      </c>
      <c r="U184" s="212">
        <f t="shared" si="33"/>
        <v>0.5485629458010357</v>
      </c>
      <c r="V184" s="212">
        <f t="shared" si="34"/>
        <v>0.05732028983080288</v>
      </c>
      <c r="W184" s="178">
        <f t="shared" si="29"/>
        <v>78.05992084432718</v>
      </c>
      <c r="X184" s="213">
        <f t="shared" si="32"/>
        <v>4.606042216358839</v>
      </c>
    </row>
    <row r="185" spans="1:24" ht="15">
      <c r="A185" s="173" t="s">
        <v>226</v>
      </c>
      <c r="B185" s="174">
        <v>505</v>
      </c>
      <c r="C185" s="175" t="s">
        <v>53</v>
      </c>
      <c r="D185" s="176" t="str">
        <f t="shared" si="24"/>
        <v>0-600</v>
      </c>
      <c r="E185" s="177">
        <v>0</v>
      </c>
      <c r="F185" s="210">
        <v>0</v>
      </c>
      <c r="G185" s="210">
        <v>3889.36</v>
      </c>
      <c r="H185" s="210">
        <v>2272.6099999999997</v>
      </c>
      <c r="I185" s="210">
        <v>173.3</v>
      </c>
      <c r="J185" s="210">
        <v>0</v>
      </c>
      <c r="K185" s="210">
        <v>3647</v>
      </c>
      <c r="L185" s="210">
        <v>0</v>
      </c>
      <c r="M185" s="211">
        <v>2100.1</v>
      </c>
      <c r="N185" s="210">
        <v>0</v>
      </c>
      <c r="O185" s="210">
        <f t="shared" si="25"/>
        <v>12082.37</v>
      </c>
      <c r="P185" s="177">
        <f t="shared" si="26"/>
        <v>0</v>
      </c>
      <c r="Q185" s="210">
        <v>456.66</v>
      </c>
      <c r="R185" s="210">
        <v>0</v>
      </c>
      <c r="S185" s="210">
        <v>0</v>
      </c>
      <c r="T185" s="210">
        <f t="shared" si="27"/>
        <v>12539.03</v>
      </c>
      <c r="U185" s="212">
        <f t="shared" si="33"/>
        <v>0</v>
      </c>
      <c r="V185" s="212">
        <f t="shared" si="34"/>
        <v>0.3101802930529714</v>
      </c>
      <c r="W185" s="178">
        <f t="shared" si="29"/>
        <v>23.925485148514852</v>
      </c>
      <c r="X185" s="213">
        <f t="shared" si="32"/>
        <v>7.70170297029703</v>
      </c>
    </row>
    <row r="186" spans="1:24" ht="15">
      <c r="A186" s="173" t="s">
        <v>477</v>
      </c>
      <c r="B186" s="174">
        <v>10837</v>
      </c>
      <c r="C186" s="175" t="s">
        <v>48</v>
      </c>
      <c r="D186" s="176" t="str">
        <f t="shared" si="24"/>
        <v>10,001-50,000</v>
      </c>
      <c r="E186" s="177">
        <v>234608</v>
      </c>
      <c r="F186" s="210">
        <v>19075.52</v>
      </c>
      <c r="G186" s="210">
        <v>40789</v>
      </c>
      <c r="H186" s="210">
        <v>70288</v>
      </c>
      <c r="I186" s="210">
        <v>818</v>
      </c>
      <c r="J186" s="210">
        <v>0</v>
      </c>
      <c r="K186" s="210">
        <v>23736</v>
      </c>
      <c r="L186" s="210">
        <v>0</v>
      </c>
      <c r="M186" s="211">
        <v>0</v>
      </c>
      <c r="N186" s="210">
        <v>0</v>
      </c>
      <c r="O186" s="210">
        <f t="shared" si="25"/>
        <v>370239</v>
      </c>
      <c r="P186" s="177">
        <f t="shared" si="26"/>
        <v>19075.52</v>
      </c>
      <c r="Q186" s="210">
        <v>0</v>
      </c>
      <c r="R186" s="210">
        <v>0</v>
      </c>
      <c r="S186" s="210">
        <v>0</v>
      </c>
      <c r="T186" s="210">
        <f t="shared" si="27"/>
        <v>389314.52</v>
      </c>
      <c r="U186" s="212">
        <f t="shared" si="33"/>
        <v>0.6516158708901995</v>
      </c>
      <c r="V186" s="212">
        <f t="shared" si="34"/>
        <v>0.10477132987487854</v>
      </c>
      <c r="W186" s="178">
        <f t="shared" si="29"/>
        <v>34.16434437574975</v>
      </c>
      <c r="X186" s="213">
        <f t="shared" si="32"/>
        <v>3.7638645381563163</v>
      </c>
    </row>
    <row r="187" spans="1:24" ht="15">
      <c r="A187" s="173" t="s">
        <v>227</v>
      </c>
      <c r="B187" s="174">
        <v>1090</v>
      </c>
      <c r="C187" s="175" t="s">
        <v>53</v>
      </c>
      <c r="D187" s="176" t="str">
        <f t="shared" si="24"/>
        <v>601-1,200</v>
      </c>
      <c r="E187" s="177">
        <v>21798.85</v>
      </c>
      <c r="F187" s="210">
        <v>0</v>
      </c>
      <c r="G187" s="210">
        <v>371.1</v>
      </c>
      <c r="H187" s="210">
        <v>2085.7</v>
      </c>
      <c r="I187" s="210">
        <v>0</v>
      </c>
      <c r="J187" s="210">
        <v>0</v>
      </c>
      <c r="K187" s="210">
        <v>5623.49</v>
      </c>
      <c r="L187" s="210">
        <v>0</v>
      </c>
      <c r="M187" s="211">
        <v>11662.58</v>
      </c>
      <c r="N187" s="210">
        <v>0</v>
      </c>
      <c r="O187" s="210">
        <f t="shared" si="25"/>
        <v>41541.72</v>
      </c>
      <c r="P187" s="177">
        <f t="shared" si="26"/>
        <v>0</v>
      </c>
      <c r="Q187" s="210">
        <v>0</v>
      </c>
      <c r="R187" s="210">
        <v>0</v>
      </c>
      <c r="S187" s="210">
        <v>0</v>
      </c>
      <c r="T187" s="210">
        <f t="shared" si="27"/>
        <v>41541.72</v>
      </c>
      <c r="U187" s="212">
        <f t="shared" si="33"/>
        <v>0.5247459662238347</v>
      </c>
      <c r="V187" s="212">
        <f t="shared" si="34"/>
        <v>0.00893318812990892</v>
      </c>
      <c r="W187" s="178">
        <f t="shared" si="29"/>
        <v>38.11166972477064</v>
      </c>
      <c r="X187" s="213">
        <f t="shared" si="32"/>
        <v>0.3404587155963303</v>
      </c>
    </row>
    <row r="188" spans="1:24" ht="15">
      <c r="A188" s="173" t="s">
        <v>228</v>
      </c>
      <c r="B188" s="174">
        <v>15051</v>
      </c>
      <c r="C188" s="175" t="s">
        <v>46</v>
      </c>
      <c r="D188" s="176" t="str">
        <f t="shared" si="24"/>
        <v>10,001-50,000</v>
      </c>
      <c r="E188" s="177">
        <v>472106</v>
      </c>
      <c r="F188" s="210">
        <v>0</v>
      </c>
      <c r="G188" s="210">
        <v>46446</v>
      </c>
      <c r="H188" s="210">
        <v>35699</v>
      </c>
      <c r="I188" s="210">
        <v>0</v>
      </c>
      <c r="J188" s="210">
        <v>0</v>
      </c>
      <c r="K188" s="210">
        <v>8101</v>
      </c>
      <c r="L188" s="210">
        <v>0</v>
      </c>
      <c r="M188" s="211">
        <v>0</v>
      </c>
      <c r="N188" s="210">
        <v>0</v>
      </c>
      <c r="O188" s="210">
        <f t="shared" si="25"/>
        <v>562352</v>
      </c>
      <c r="P188" s="177">
        <f t="shared" si="26"/>
        <v>0</v>
      </c>
      <c r="Q188" s="210">
        <v>9471</v>
      </c>
      <c r="R188" s="210">
        <v>0</v>
      </c>
      <c r="S188" s="210">
        <v>0</v>
      </c>
      <c r="T188" s="210">
        <f t="shared" si="27"/>
        <v>571823</v>
      </c>
      <c r="U188" s="212">
        <f t="shared" si="33"/>
        <v>0.8256156188191102</v>
      </c>
      <c r="V188" s="212">
        <f t="shared" si="34"/>
        <v>0.08122443483385593</v>
      </c>
      <c r="W188" s="178">
        <f t="shared" si="29"/>
        <v>37.3630987974221</v>
      </c>
      <c r="X188" s="213">
        <f t="shared" si="32"/>
        <v>3.0859079130954754</v>
      </c>
    </row>
    <row r="189" spans="1:24" ht="15">
      <c r="A189" s="173" t="s">
        <v>229</v>
      </c>
      <c r="B189" s="174">
        <v>92490</v>
      </c>
      <c r="C189" s="175"/>
      <c r="D189" s="176" t="str">
        <f t="shared" si="24"/>
        <v>50,001-100,000</v>
      </c>
      <c r="E189" s="177">
        <v>4994452</v>
      </c>
      <c r="F189" s="210">
        <v>0</v>
      </c>
      <c r="G189" s="210">
        <v>0</v>
      </c>
      <c r="H189" s="210">
        <v>190832</v>
      </c>
      <c r="I189" s="210">
        <v>0</v>
      </c>
      <c r="J189" s="210">
        <v>0</v>
      </c>
      <c r="K189" s="210">
        <v>744688</v>
      </c>
      <c r="L189" s="210">
        <v>0</v>
      </c>
      <c r="M189" s="211">
        <v>336051</v>
      </c>
      <c r="N189" s="210">
        <v>0</v>
      </c>
      <c r="O189" s="210">
        <f t="shared" si="25"/>
        <v>6266023</v>
      </c>
      <c r="P189" s="177">
        <f t="shared" si="26"/>
        <v>0</v>
      </c>
      <c r="Q189" s="210">
        <v>1281096</v>
      </c>
      <c r="R189" s="210">
        <v>0</v>
      </c>
      <c r="S189" s="210">
        <v>1069443</v>
      </c>
      <c r="T189" s="210">
        <f t="shared" si="27"/>
        <v>8616562</v>
      </c>
      <c r="U189" s="212">
        <f t="shared" si="33"/>
        <v>0.5796339653796955</v>
      </c>
      <c r="V189" s="212">
        <f t="shared" si="34"/>
        <v>0</v>
      </c>
      <c r="W189" s="178">
        <f t="shared" si="29"/>
        <v>67.74811330954698</v>
      </c>
      <c r="X189" s="213">
        <f t="shared" si="32"/>
        <v>0</v>
      </c>
    </row>
    <row r="190" spans="1:24" ht="15">
      <c r="A190" s="173" t="s">
        <v>230</v>
      </c>
      <c r="B190" s="174">
        <v>12352</v>
      </c>
      <c r="C190" s="175" t="s">
        <v>40</v>
      </c>
      <c r="D190" s="176" t="str">
        <f t="shared" si="24"/>
        <v>10,001-50,000</v>
      </c>
      <c r="E190" s="177">
        <v>218317</v>
      </c>
      <c r="F190" s="210">
        <v>0</v>
      </c>
      <c r="G190" s="210">
        <v>2503</v>
      </c>
      <c r="H190" s="210">
        <v>42680</v>
      </c>
      <c r="I190" s="210">
        <v>492</v>
      </c>
      <c r="J190" s="210">
        <v>0</v>
      </c>
      <c r="K190" s="210">
        <v>12131</v>
      </c>
      <c r="L190" s="210">
        <v>0</v>
      </c>
      <c r="M190" s="211">
        <v>54626</v>
      </c>
      <c r="N190" s="210">
        <v>0</v>
      </c>
      <c r="O190" s="210">
        <f t="shared" si="25"/>
        <v>330749</v>
      </c>
      <c r="P190" s="177">
        <f t="shared" si="26"/>
        <v>0</v>
      </c>
      <c r="Q190" s="210">
        <v>97</v>
      </c>
      <c r="R190" s="210">
        <v>0</v>
      </c>
      <c r="S190" s="210">
        <v>0</v>
      </c>
      <c r="T190" s="210">
        <f t="shared" si="27"/>
        <v>330846</v>
      </c>
      <c r="U190" s="212">
        <f t="shared" si="33"/>
        <v>0.6598749871541443</v>
      </c>
      <c r="V190" s="212">
        <f t="shared" si="34"/>
        <v>0.007565453413370571</v>
      </c>
      <c r="W190" s="178">
        <f t="shared" si="29"/>
        <v>26.77695919689119</v>
      </c>
      <c r="X190" s="213">
        <f aca="true" t="shared" si="35" ref="X190:X226">G190/B190</f>
        <v>0.2026392487046632</v>
      </c>
    </row>
    <row r="191" spans="1:24" ht="15">
      <c r="A191" s="173" t="s">
        <v>231</v>
      </c>
      <c r="B191" s="174">
        <v>2695</v>
      </c>
      <c r="C191" s="175" t="s">
        <v>48</v>
      </c>
      <c r="D191" s="176" t="str">
        <f t="shared" si="24"/>
        <v>1,201-3,000</v>
      </c>
      <c r="E191" s="177">
        <v>108429.83</v>
      </c>
      <c r="F191" s="210">
        <v>0</v>
      </c>
      <c r="G191" s="210">
        <v>3496.8100000000004</v>
      </c>
      <c r="H191" s="210">
        <v>55907.21</v>
      </c>
      <c r="I191" s="210">
        <v>0</v>
      </c>
      <c r="J191" s="210">
        <v>0</v>
      </c>
      <c r="K191" s="210">
        <v>28470.62</v>
      </c>
      <c r="L191" s="210">
        <v>0</v>
      </c>
      <c r="M191" s="211">
        <v>0</v>
      </c>
      <c r="N191" s="210">
        <v>0</v>
      </c>
      <c r="O191" s="210">
        <f t="shared" si="25"/>
        <v>196304.47</v>
      </c>
      <c r="P191" s="177">
        <f t="shared" si="26"/>
        <v>0</v>
      </c>
      <c r="Q191" s="210">
        <v>15789.09</v>
      </c>
      <c r="R191" s="210">
        <v>0</v>
      </c>
      <c r="S191" s="210">
        <v>0</v>
      </c>
      <c r="T191" s="210">
        <f t="shared" si="27"/>
        <v>212093.56</v>
      </c>
      <c r="U191" s="212">
        <f t="shared" si="33"/>
        <v>0.5112358432759581</v>
      </c>
      <c r="V191" s="212">
        <f t="shared" si="34"/>
        <v>0.01648711068832076</v>
      </c>
      <c r="W191" s="178">
        <f t="shared" si="29"/>
        <v>72.84024860853432</v>
      </c>
      <c r="X191" s="213">
        <f t="shared" si="35"/>
        <v>1.2975176252319112</v>
      </c>
    </row>
    <row r="192" spans="1:24" ht="15">
      <c r="A192" s="173" t="s">
        <v>232</v>
      </c>
      <c r="B192" s="174">
        <v>1465</v>
      </c>
      <c r="C192" s="175" t="s">
        <v>46</v>
      </c>
      <c r="D192" s="176" t="str">
        <f t="shared" si="24"/>
        <v>1,201-3,000</v>
      </c>
      <c r="E192" s="177">
        <v>44549.659999999996</v>
      </c>
      <c r="F192" s="210">
        <v>0</v>
      </c>
      <c r="G192" s="210">
        <v>978.1899999999999</v>
      </c>
      <c r="H192" s="210">
        <v>4182.56</v>
      </c>
      <c r="I192" s="210">
        <v>2169.58</v>
      </c>
      <c r="J192" s="210">
        <v>0</v>
      </c>
      <c r="K192" s="210">
        <v>616.72</v>
      </c>
      <c r="L192" s="210">
        <v>640</v>
      </c>
      <c r="M192" s="211">
        <v>0</v>
      </c>
      <c r="N192" s="210">
        <v>0</v>
      </c>
      <c r="O192" s="210">
        <f t="shared" si="25"/>
        <v>52496.71</v>
      </c>
      <c r="P192" s="177">
        <f t="shared" si="26"/>
        <v>640</v>
      </c>
      <c r="Q192" s="210">
        <v>1695.8</v>
      </c>
      <c r="R192" s="210">
        <v>0</v>
      </c>
      <c r="S192" s="210">
        <v>0</v>
      </c>
      <c r="T192" s="210">
        <f t="shared" si="27"/>
        <v>54832.51</v>
      </c>
      <c r="U192" s="212">
        <f t="shared" si="33"/>
        <v>0.8124680048387352</v>
      </c>
      <c r="V192" s="212">
        <f t="shared" si="34"/>
        <v>0.01783959917209699</v>
      </c>
      <c r="W192" s="178">
        <f t="shared" si="29"/>
        <v>35.83393174061433</v>
      </c>
      <c r="X192" s="213">
        <f t="shared" si="35"/>
        <v>0.6677064846416382</v>
      </c>
    </row>
    <row r="193" spans="1:24" ht="15">
      <c r="A193" s="173" t="s">
        <v>233</v>
      </c>
      <c r="B193" s="174">
        <v>12327</v>
      </c>
      <c r="C193" s="175" t="s">
        <v>48</v>
      </c>
      <c r="D193" s="176" t="str">
        <f t="shared" si="24"/>
        <v>10,001-50,000</v>
      </c>
      <c r="E193" s="177">
        <v>293578</v>
      </c>
      <c r="F193" s="210">
        <v>0</v>
      </c>
      <c r="G193" s="210">
        <v>10347</v>
      </c>
      <c r="H193" s="210">
        <v>51467</v>
      </c>
      <c r="I193" s="210">
        <v>0</v>
      </c>
      <c r="J193" s="210">
        <v>0</v>
      </c>
      <c r="K193" s="210">
        <v>3300</v>
      </c>
      <c r="L193" s="210">
        <v>21788.45</v>
      </c>
      <c r="M193" s="211">
        <v>0</v>
      </c>
      <c r="N193" s="210">
        <v>0</v>
      </c>
      <c r="O193" s="210">
        <f t="shared" si="25"/>
        <v>358692</v>
      </c>
      <c r="P193" s="177">
        <f t="shared" si="26"/>
        <v>21788.45</v>
      </c>
      <c r="Q193" s="210">
        <v>8921</v>
      </c>
      <c r="R193" s="210">
        <v>0</v>
      </c>
      <c r="S193" s="210">
        <v>0</v>
      </c>
      <c r="T193" s="210">
        <f t="shared" si="27"/>
        <v>389401.45</v>
      </c>
      <c r="U193" s="212">
        <f t="shared" si="33"/>
        <v>0.7539211782596084</v>
      </c>
      <c r="V193" s="212">
        <f t="shared" si="34"/>
        <v>0.026571549746412088</v>
      </c>
      <c r="W193" s="178">
        <f t="shared" si="29"/>
        <v>29.098077391092723</v>
      </c>
      <c r="X193" s="213">
        <f t="shared" si="35"/>
        <v>0.8393769773667559</v>
      </c>
    </row>
    <row r="194" spans="1:24" ht="15">
      <c r="A194" s="173" t="s">
        <v>234</v>
      </c>
      <c r="B194" s="174">
        <v>8104</v>
      </c>
      <c r="C194" s="175" t="s">
        <v>53</v>
      </c>
      <c r="D194" s="176" t="str">
        <f aca="true" t="shared" si="36" ref="D194:D226">IF(AND(Population&gt;0,Population&lt;=600),"0-600",IF(AND(Population&gt;600,Population&lt;=1200),"601-1,200",IF(AND(Population&gt;1200,Population&lt;=3000),"1,201-3,000",IF(AND(Population&gt;3000,Population&lt;=5000),"3,001-5,000",IF(AND(Population&gt;5000,Population&lt;=10000),"5,001-10,000",IF(AND(Population&gt;10000,Population&lt;=50000),"10,001-50,000",IF(AND(Population&gt;50000,Population&lt;=100000),"50,001-100,000","100,000+")))))))</f>
        <v>5,001-10,000</v>
      </c>
      <c r="E194" s="177">
        <v>213515</v>
      </c>
      <c r="F194" s="210">
        <v>0</v>
      </c>
      <c r="G194" s="210">
        <v>28328</v>
      </c>
      <c r="H194" s="210">
        <v>20458</v>
      </c>
      <c r="I194" s="210">
        <v>0</v>
      </c>
      <c r="J194" s="210">
        <v>0</v>
      </c>
      <c r="K194" s="210">
        <v>37297</v>
      </c>
      <c r="L194" s="210">
        <v>0</v>
      </c>
      <c r="M194" s="211">
        <v>0</v>
      </c>
      <c r="N194" s="210">
        <v>0</v>
      </c>
      <c r="O194" s="210">
        <f aca="true" t="shared" si="37" ref="O194:O226">SUM(E194,G194,H194,I194,K194,M194)</f>
        <v>299598</v>
      </c>
      <c r="P194" s="177">
        <f aca="true" t="shared" si="38" ref="P194:P226">SUM(F194,J194,L194,N194)</f>
        <v>0</v>
      </c>
      <c r="Q194" s="210">
        <v>28025</v>
      </c>
      <c r="R194" s="210">
        <v>0</v>
      </c>
      <c r="S194" s="210">
        <v>0</v>
      </c>
      <c r="T194" s="210">
        <f aca="true" t="shared" si="39" ref="T194:T226">SUM(O194:S194)</f>
        <v>327623</v>
      </c>
      <c r="U194" s="212">
        <f t="shared" si="33"/>
        <v>0.6517094343193244</v>
      </c>
      <c r="V194" s="212">
        <f t="shared" si="34"/>
        <v>0.08646523595718249</v>
      </c>
      <c r="W194" s="178">
        <f aca="true" t="shared" si="40" ref="W194:W226">O194/B194</f>
        <v>36.969151036525176</v>
      </c>
      <c r="X194" s="213">
        <f t="shared" si="35"/>
        <v>3.495557749259625</v>
      </c>
    </row>
    <row r="195" spans="1:24" ht="15">
      <c r="A195" s="173" t="s">
        <v>235</v>
      </c>
      <c r="B195" s="174">
        <v>6851</v>
      </c>
      <c r="C195" s="175" t="s">
        <v>53</v>
      </c>
      <c r="D195" s="176" t="str">
        <f t="shared" si="36"/>
        <v>5,001-10,000</v>
      </c>
      <c r="E195" s="177">
        <v>0</v>
      </c>
      <c r="F195" s="210">
        <v>0</v>
      </c>
      <c r="G195" s="210">
        <v>0</v>
      </c>
      <c r="H195" s="210">
        <v>100</v>
      </c>
      <c r="I195" s="210">
        <v>2713.4</v>
      </c>
      <c r="J195" s="210">
        <v>0</v>
      </c>
      <c r="K195" s="210">
        <v>0</v>
      </c>
      <c r="L195" s="210">
        <v>0</v>
      </c>
      <c r="M195" s="211">
        <v>82660</v>
      </c>
      <c r="N195" s="210">
        <v>0</v>
      </c>
      <c r="O195" s="210">
        <f t="shared" si="37"/>
        <v>85473.4</v>
      </c>
      <c r="P195" s="177">
        <f t="shared" si="38"/>
        <v>0</v>
      </c>
      <c r="Q195" s="210">
        <v>0</v>
      </c>
      <c r="R195" s="210">
        <v>0</v>
      </c>
      <c r="S195" s="210">
        <v>0</v>
      </c>
      <c r="T195" s="210">
        <f t="shared" si="39"/>
        <v>85473.4</v>
      </c>
      <c r="U195" s="212">
        <f t="shared" si="33"/>
        <v>0</v>
      </c>
      <c r="V195" s="212">
        <f t="shared" si="34"/>
        <v>0</v>
      </c>
      <c r="W195" s="178">
        <f t="shared" si="40"/>
        <v>12.476047292366077</v>
      </c>
      <c r="X195" s="213">
        <f t="shared" si="35"/>
        <v>0</v>
      </c>
    </row>
    <row r="196" spans="1:24" ht="15">
      <c r="A196" s="173" t="s">
        <v>236</v>
      </c>
      <c r="B196" s="174">
        <v>3417</v>
      </c>
      <c r="C196" s="175" t="s">
        <v>55</v>
      </c>
      <c r="D196" s="176" t="str">
        <f t="shared" si="36"/>
        <v>3,001-5,000</v>
      </c>
      <c r="E196" s="177">
        <v>67514.21999999999</v>
      </c>
      <c r="F196" s="210">
        <v>0</v>
      </c>
      <c r="G196" s="210">
        <v>5318.76</v>
      </c>
      <c r="H196" s="210">
        <v>8320.870000000003</v>
      </c>
      <c r="I196" s="210">
        <v>1544.54</v>
      </c>
      <c r="J196" s="210">
        <v>0</v>
      </c>
      <c r="K196" s="210">
        <v>2013.49</v>
      </c>
      <c r="L196" s="210">
        <v>0</v>
      </c>
      <c r="M196" s="211">
        <v>16138.85</v>
      </c>
      <c r="N196" s="210">
        <v>0</v>
      </c>
      <c r="O196" s="210">
        <f t="shared" si="37"/>
        <v>100850.72999999998</v>
      </c>
      <c r="P196" s="177">
        <f t="shared" si="38"/>
        <v>0</v>
      </c>
      <c r="Q196" s="210">
        <v>0</v>
      </c>
      <c r="R196" s="210">
        <v>0</v>
      </c>
      <c r="S196" s="210">
        <v>0</v>
      </c>
      <c r="T196" s="210">
        <f t="shared" si="39"/>
        <v>100850.72999999998</v>
      </c>
      <c r="U196" s="212">
        <f t="shared" si="33"/>
        <v>0.669447013422709</v>
      </c>
      <c r="V196" s="212">
        <f t="shared" si="34"/>
        <v>0.05273893406621847</v>
      </c>
      <c r="W196" s="178">
        <f t="shared" si="40"/>
        <v>29.51440737489025</v>
      </c>
      <c r="X196" s="213">
        <f t="shared" si="35"/>
        <v>1.556558384547849</v>
      </c>
    </row>
    <row r="197" spans="1:24" ht="15">
      <c r="A197" s="173" t="s">
        <v>237</v>
      </c>
      <c r="B197" s="174">
        <v>947</v>
      </c>
      <c r="C197" s="175" t="s">
        <v>46</v>
      </c>
      <c r="D197" s="176" t="str">
        <f t="shared" si="36"/>
        <v>601-1,200</v>
      </c>
      <c r="E197" s="177">
        <v>8451.01</v>
      </c>
      <c r="F197" s="210">
        <v>20021</v>
      </c>
      <c r="G197" s="210">
        <v>1354.44</v>
      </c>
      <c r="H197" s="210">
        <v>7946.31</v>
      </c>
      <c r="I197" s="210">
        <v>1064.11</v>
      </c>
      <c r="J197" s="210">
        <v>0</v>
      </c>
      <c r="K197" s="210">
        <v>756.98</v>
      </c>
      <c r="L197" s="210">
        <v>3900</v>
      </c>
      <c r="M197" s="211">
        <v>0</v>
      </c>
      <c r="N197" s="210">
        <v>1647</v>
      </c>
      <c r="O197" s="210">
        <f t="shared" si="37"/>
        <v>19572.850000000002</v>
      </c>
      <c r="P197" s="177">
        <f t="shared" si="38"/>
        <v>25568</v>
      </c>
      <c r="Q197" s="210">
        <v>540.77</v>
      </c>
      <c r="R197" s="210">
        <v>0</v>
      </c>
      <c r="S197" s="210">
        <v>0</v>
      </c>
      <c r="T197" s="210">
        <f t="shared" si="39"/>
        <v>45681.62</v>
      </c>
      <c r="U197" s="212">
        <f t="shared" si="33"/>
        <v>0.6232705845370633</v>
      </c>
      <c r="V197" s="212">
        <f t="shared" si="34"/>
        <v>0.029649561464764166</v>
      </c>
      <c r="W197" s="178">
        <f t="shared" si="40"/>
        <v>20.668268215417108</v>
      </c>
      <c r="X197" s="213">
        <f t="shared" si="35"/>
        <v>1.4302428722280887</v>
      </c>
    </row>
    <row r="198" spans="1:24" ht="15">
      <c r="A198" s="173" t="s">
        <v>238</v>
      </c>
      <c r="B198" s="174">
        <v>3230</v>
      </c>
      <c r="C198" s="175" t="s">
        <v>40</v>
      </c>
      <c r="D198" s="176" t="str">
        <f t="shared" si="36"/>
        <v>3,001-5,000</v>
      </c>
      <c r="E198" s="177">
        <v>65199.36</v>
      </c>
      <c r="F198" s="210">
        <v>0</v>
      </c>
      <c r="G198" s="210">
        <v>4179.639999999999</v>
      </c>
      <c r="H198" s="210">
        <v>35885.38</v>
      </c>
      <c r="I198" s="210">
        <v>0</v>
      </c>
      <c r="J198" s="210">
        <v>26767.54</v>
      </c>
      <c r="K198" s="210">
        <v>3755</v>
      </c>
      <c r="L198" s="210">
        <v>0</v>
      </c>
      <c r="M198" s="211">
        <v>14949</v>
      </c>
      <c r="N198" s="210">
        <v>381.24</v>
      </c>
      <c r="O198" s="210">
        <f t="shared" si="37"/>
        <v>123968.38</v>
      </c>
      <c r="P198" s="177">
        <f t="shared" si="38"/>
        <v>27148.780000000002</v>
      </c>
      <c r="Q198" s="210">
        <v>1947.39</v>
      </c>
      <c r="R198" s="210">
        <v>0</v>
      </c>
      <c r="S198" s="210">
        <v>0</v>
      </c>
      <c r="T198" s="210">
        <f t="shared" si="39"/>
        <v>153064.55000000002</v>
      </c>
      <c r="U198" s="212">
        <f t="shared" si="33"/>
        <v>0.4259598973112977</v>
      </c>
      <c r="V198" s="212">
        <f t="shared" si="34"/>
        <v>0.02730638805654215</v>
      </c>
      <c r="W198" s="178">
        <f t="shared" si="40"/>
        <v>38.380303405572754</v>
      </c>
      <c r="X198" s="213">
        <f t="shared" si="35"/>
        <v>1.2940061919504642</v>
      </c>
    </row>
    <row r="199" spans="1:24" ht="15">
      <c r="A199" s="173" t="s">
        <v>239</v>
      </c>
      <c r="B199" s="174">
        <v>352</v>
      </c>
      <c r="C199" s="175" t="s">
        <v>61</v>
      </c>
      <c r="D199" s="176" t="str">
        <f t="shared" si="36"/>
        <v>0-600</v>
      </c>
      <c r="E199" s="177">
        <v>6290.99</v>
      </c>
      <c r="F199" s="210">
        <v>0</v>
      </c>
      <c r="G199" s="210">
        <v>6154.710000000001</v>
      </c>
      <c r="H199" s="210">
        <v>3830.18</v>
      </c>
      <c r="I199" s="210">
        <v>0</v>
      </c>
      <c r="J199" s="210">
        <v>0</v>
      </c>
      <c r="K199" s="210">
        <v>0</v>
      </c>
      <c r="L199" s="210">
        <v>0</v>
      </c>
      <c r="M199" s="211">
        <v>1729</v>
      </c>
      <c r="N199" s="210">
        <v>0</v>
      </c>
      <c r="O199" s="210">
        <f t="shared" si="37"/>
        <v>18004.88</v>
      </c>
      <c r="P199" s="177">
        <f t="shared" si="38"/>
        <v>0</v>
      </c>
      <c r="Q199" s="210">
        <v>2953.94</v>
      </c>
      <c r="R199" s="210">
        <v>0</v>
      </c>
      <c r="S199" s="210">
        <v>0</v>
      </c>
      <c r="T199" s="210">
        <f t="shared" si="39"/>
        <v>20958.82</v>
      </c>
      <c r="U199" s="212">
        <f t="shared" si="33"/>
        <v>0.3001595509670869</v>
      </c>
      <c r="V199" s="212">
        <f t="shared" si="34"/>
        <v>0.293657276506979</v>
      </c>
      <c r="W199" s="178">
        <f t="shared" si="40"/>
        <v>51.15022727272728</v>
      </c>
      <c r="X199" s="213">
        <f t="shared" si="35"/>
        <v>17.484971590909094</v>
      </c>
    </row>
    <row r="200" spans="1:24" ht="15">
      <c r="A200" s="173" t="s">
        <v>240</v>
      </c>
      <c r="B200" s="174">
        <v>2182</v>
      </c>
      <c r="C200" s="175" t="s">
        <v>55</v>
      </c>
      <c r="D200" s="176" t="str">
        <f t="shared" si="36"/>
        <v>1,201-3,000</v>
      </c>
      <c r="E200" s="177">
        <v>114708.03</v>
      </c>
      <c r="F200" s="210">
        <v>0</v>
      </c>
      <c r="G200" s="210">
        <v>10154.6</v>
      </c>
      <c r="H200" s="210">
        <v>7640.4800000000005</v>
      </c>
      <c r="I200" s="210">
        <v>1595.7</v>
      </c>
      <c r="J200" s="210">
        <v>4060.54</v>
      </c>
      <c r="K200" s="210">
        <v>17.5</v>
      </c>
      <c r="L200" s="210">
        <v>11239.69</v>
      </c>
      <c r="M200" s="211">
        <v>8535.81</v>
      </c>
      <c r="N200" s="210">
        <v>0</v>
      </c>
      <c r="O200" s="210">
        <f t="shared" si="37"/>
        <v>142652.12000000002</v>
      </c>
      <c r="P200" s="177">
        <f t="shared" si="38"/>
        <v>15300.23</v>
      </c>
      <c r="Q200" s="210">
        <v>4205.84</v>
      </c>
      <c r="R200" s="210">
        <v>0</v>
      </c>
      <c r="S200" s="210">
        <v>0</v>
      </c>
      <c r="T200" s="210">
        <f t="shared" si="39"/>
        <v>162158.19000000003</v>
      </c>
      <c r="U200" s="212">
        <f t="shared" si="33"/>
        <v>0.7073835123591351</v>
      </c>
      <c r="V200" s="212">
        <f t="shared" si="34"/>
        <v>0.06262156724862308</v>
      </c>
      <c r="W200" s="178">
        <f t="shared" si="40"/>
        <v>65.37677360219983</v>
      </c>
      <c r="X200" s="213">
        <f t="shared" si="35"/>
        <v>4.653803849679194</v>
      </c>
    </row>
    <row r="201" spans="1:24" ht="15">
      <c r="A201" s="173" t="s">
        <v>241</v>
      </c>
      <c r="B201" s="174">
        <v>1072</v>
      </c>
      <c r="C201" s="175" t="s">
        <v>40</v>
      </c>
      <c r="D201" s="176" t="str">
        <f t="shared" si="36"/>
        <v>601-1,200</v>
      </c>
      <c r="E201" s="177">
        <v>23781.48</v>
      </c>
      <c r="F201" s="210">
        <v>0</v>
      </c>
      <c r="G201" s="210">
        <v>3674.94</v>
      </c>
      <c r="H201" s="210">
        <v>2394.0600000000004</v>
      </c>
      <c r="I201" s="210">
        <v>0</v>
      </c>
      <c r="J201" s="210">
        <v>0</v>
      </c>
      <c r="K201" s="210">
        <v>3132.08</v>
      </c>
      <c r="L201" s="210">
        <v>0</v>
      </c>
      <c r="M201" s="211">
        <v>5008.5</v>
      </c>
      <c r="N201" s="210">
        <v>0</v>
      </c>
      <c r="O201" s="210">
        <f t="shared" si="37"/>
        <v>37991.06</v>
      </c>
      <c r="P201" s="177">
        <f t="shared" si="38"/>
        <v>0</v>
      </c>
      <c r="Q201" s="210">
        <v>803.56</v>
      </c>
      <c r="R201" s="210">
        <v>0</v>
      </c>
      <c r="S201" s="210">
        <v>0</v>
      </c>
      <c r="T201" s="210">
        <f t="shared" si="39"/>
        <v>38794.619999999995</v>
      </c>
      <c r="U201" s="212">
        <f t="shared" si="33"/>
        <v>0.6130097420724833</v>
      </c>
      <c r="V201" s="212">
        <f t="shared" si="34"/>
        <v>0.09472808343012512</v>
      </c>
      <c r="W201" s="178">
        <f t="shared" si="40"/>
        <v>35.43942164179104</v>
      </c>
      <c r="X201" s="213">
        <f t="shared" si="35"/>
        <v>3.428115671641791</v>
      </c>
    </row>
    <row r="202" spans="1:24" ht="15">
      <c r="A202" s="173" t="s">
        <v>242</v>
      </c>
      <c r="B202" s="174">
        <v>1431</v>
      </c>
      <c r="C202" s="175" t="s">
        <v>55</v>
      </c>
      <c r="D202" s="176" t="str">
        <f t="shared" si="36"/>
        <v>1,201-3,000</v>
      </c>
      <c r="E202" s="177">
        <v>43678.509999999995</v>
      </c>
      <c r="F202" s="210">
        <v>0</v>
      </c>
      <c r="G202" s="210">
        <v>1128.17</v>
      </c>
      <c r="H202" s="210">
        <v>4016.89</v>
      </c>
      <c r="I202" s="210">
        <v>171.07</v>
      </c>
      <c r="J202" s="210">
        <v>0</v>
      </c>
      <c r="K202" s="210">
        <v>6573.46</v>
      </c>
      <c r="L202" s="210">
        <v>4221.95</v>
      </c>
      <c r="M202" s="211">
        <v>5606.6</v>
      </c>
      <c r="N202" s="210">
        <v>0</v>
      </c>
      <c r="O202" s="210">
        <f t="shared" si="37"/>
        <v>61174.69999999999</v>
      </c>
      <c r="P202" s="177">
        <f t="shared" si="38"/>
        <v>4221.95</v>
      </c>
      <c r="Q202" s="210">
        <v>3699.0299999999997</v>
      </c>
      <c r="R202" s="210">
        <v>0</v>
      </c>
      <c r="S202" s="210">
        <v>0</v>
      </c>
      <c r="T202" s="210">
        <f t="shared" si="39"/>
        <v>69095.68</v>
      </c>
      <c r="U202" s="212">
        <f t="shared" si="33"/>
        <v>0.6321453092291732</v>
      </c>
      <c r="V202" s="212">
        <f t="shared" si="34"/>
        <v>0.01632764884866898</v>
      </c>
      <c r="W202" s="178">
        <f t="shared" si="40"/>
        <v>42.749615653389235</v>
      </c>
      <c r="X202" s="213">
        <f t="shared" si="35"/>
        <v>0.7883787561146052</v>
      </c>
    </row>
    <row r="203" spans="1:24" ht="15">
      <c r="A203" s="173" t="s">
        <v>243</v>
      </c>
      <c r="B203" s="174">
        <v>1761</v>
      </c>
      <c r="C203" s="175" t="s">
        <v>65</v>
      </c>
      <c r="D203" s="176" t="str">
        <f t="shared" si="36"/>
        <v>1,201-3,000</v>
      </c>
      <c r="E203" s="177">
        <v>134362</v>
      </c>
      <c r="F203" s="210">
        <v>0</v>
      </c>
      <c r="G203" s="210">
        <v>2071</v>
      </c>
      <c r="H203" s="210">
        <v>26194</v>
      </c>
      <c r="I203" s="210">
        <v>2097</v>
      </c>
      <c r="J203" s="210">
        <v>0</v>
      </c>
      <c r="K203" s="210">
        <v>23783</v>
      </c>
      <c r="L203" s="210">
        <v>0</v>
      </c>
      <c r="M203" s="211">
        <v>5212</v>
      </c>
      <c r="N203" s="210">
        <v>0</v>
      </c>
      <c r="O203" s="210">
        <f t="shared" si="37"/>
        <v>193719</v>
      </c>
      <c r="P203" s="177">
        <f t="shared" si="38"/>
        <v>0</v>
      </c>
      <c r="Q203" s="210">
        <v>26391</v>
      </c>
      <c r="R203" s="210">
        <v>0</v>
      </c>
      <c r="S203" s="210">
        <v>0</v>
      </c>
      <c r="T203" s="210">
        <f t="shared" si="39"/>
        <v>220110</v>
      </c>
      <c r="U203" s="212">
        <f t="shared" si="33"/>
        <v>0.6104311480623325</v>
      </c>
      <c r="V203" s="212">
        <f t="shared" si="34"/>
        <v>0.00940893189768752</v>
      </c>
      <c r="W203" s="178">
        <f t="shared" si="40"/>
        <v>110.00511073253833</v>
      </c>
      <c r="X203" s="213">
        <f t="shared" si="35"/>
        <v>1.1760363429869392</v>
      </c>
    </row>
    <row r="204" spans="1:24" ht="15">
      <c r="A204" s="173" t="s">
        <v>244</v>
      </c>
      <c r="B204" s="174">
        <v>1288</v>
      </c>
      <c r="C204" s="175" t="s">
        <v>53</v>
      </c>
      <c r="D204" s="176" t="str">
        <f t="shared" si="36"/>
        <v>1,201-3,000</v>
      </c>
      <c r="E204" s="177">
        <v>21585.57</v>
      </c>
      <c r="F204" s="210">
        <v>0</v>
      </c>
      <c r="G204" s="210">
        <v>23.1</v>
      </c>
      <c r="H204" s="210">
        <v>5292.74</v>
      </c>
      <c r="I204" s="210">
        <v>98.6</v>
      </c>
      <c r="J204" s="210">
        <v>0</v>
      </c>
      <c r="K204" s="210">
        <v>3611.36</v>
      </c>
      <c r="L204" s="210">
        <v>0</v>
      </c>
      <c r="M204" s="211">
        <v>5316.34</v>
      </c>
      <c r="N204" s="210">
        <v>0</v>
      </c>
      <c r="O204" s="210">
        <f t="shared" si="37"/>
        <v>35927.70999999999</v>
      </c>
      <c r="P204" s="177">
        <f t="shared" si="38"/>
        <v>0</v>
      </c>
      <c r="Q204" s="210">
        <v>0</v>
      </c>
      <c r="R204" s="210">
        <v>0</v>
      </c>
      <c r="S204" s="210">
        <v>0</v>
      </c>
      <c r="T204" s="210">
        <f t="shared" si="39"/>
        <v>35927.70999999999</v>
      </c>
      <c r="U204" s="212">
        <f t="shared" si="33"/>
        <v>0.6008056177251487</v>
      </c>
      <c r="V204" s="212">
        <f t="shared" si="34"/>
        <v>0.0006429577615717786</v>
      </c>
      <c r="W204" s="178">
        <f t="shared" si="40"/>
        <v>27.89418478260869</v>
      </c>
      <c r="X204" s="213">
        <f t="shared" si="35"/>
        <v>0.017934782608695653</v>
      </c>
    </row>
    <row r="205" spans="1:24" ht="15">
      <c r="A205" s="173" t="s">
        <v>245</v>
      </c>
      <c r="B205" s="174">
        <v>5758</v>
      </c>
      <c r="C205" s="175" t="s">
        <v>55</v>
      </c>
      <c r="D205" s="176" t="str">
        <f t="shared" si="36"/>
        <v>5,001-10,000</v>
      </c>
      <c r="E205" s="177">
        <v>294396.06</v>
      </c>
      <c r="F205" s="210">
        <v>0</v>
      </c>
      <c r="G205" s="210">
        <v>25659.13</v>
      </c>
      <c r="H205" s="210">
        <v>44219.97</v>
      </c>
      <c r="I205" s="210">
        <v>0</v>
      </c>
      <c r="J205" s="210">
        <v>0</v>
      </c>
      <c r="K205" s="210">
        <v>58228.729999999996</v>
      </c>
      <c r="L205" s="210">
        <v>0</v>
      </c>
      <c r="M205" s="211">
        <v>26544.7</v>
      </c>
      <c r="N205" s="210">
        <v>0</v>
      </c>
      <c r="O205" s="210">
        <f t="shared" si="37"/>
        <v>449048.59</v>
      </c>
      <c r="P205" s="177">
        <f t="shared" si="38"/>
        <v>0</v>
      </c>
      <c r="Q205" s="210">
        <v>0</v>
      </c>
      <c r="R205" s="210">
        <v>0</v>
      </c>
      <c r="S205" s="210">
        <v>0</v>
      </c>
      <c r="T205" s="210">
        <f t="shared" si="39"/>
        <v>449048.59</v>
      </c>
      <c r="U205" s="212">
        <f t="shared" si="33"/>
        <v>0.6555995644034869</v>
      </c>
      <c r="V205" s="212">
        <f t="shared" si="34"/>
        <v>0.057141099140295706</v>
      </c>
      <c r="W205" s="178">
        <f t="shared" si="40"/>
        <v>77.986903438694</v>
      </c>
      <c r="X205" s="213">
        <f t="shared" si="35"/>
        <v>4.456257381035082</v>
      </c>
    </row>
    <row r="206" spans="1:24" ht="15">
      <c r="A206" s="173" t="s">
        <v>246</v>
      </c>
      <c r="B206" s="174">
        <v>4545</v>
      </c>
      <c r="C206" s="175" t="s">
        <v>55</v>
      </c>
      <c r="D206" s="176" t="str">
        <f t="shared" si="36"/>
        <v>3,001-5,000</v>
      </c>
      <c r="E206" s="177">
        <v>138</v>
      </c>
      <c r="F206" s="210">
        <v>143305</v>
      </c>
      <c r="G206" s="210">
        <v>5272</v>
      </c>
      <c r="H206" s="210">
        <v>36642</v>
      </c>
      <c r="I206" s="210">
        <v>1147</v>
      </c>
      <c r="J206" s="210">
        <v>1500</v>
      </c>
      <c r="K206" s="210">
        <v>18867</v>
      </c>
      <c r="L206" s="210">
        <v>12669</v>
      </c>
      <c r="M206" s="211">
        <v>20848</v>
      </c>
      <c r="N206" s="210">
        <v>20348</v>
      </c>
      <c r="O206" s="210">
        <f t="shared" si="37"/>
        <v>82914</v>
      </c>
      <c r="P206" s="177">
        <f t="shared" si="38"/>
        <v>177822</v>
      </c>
      <c r="Q206" s="210">
        <v>139879</v>
      </c>
      <c r="R206" s="210">
        <v>29000</v>
      </c>
      <c r="S206" s="210">
        <v>0</v>
      </c>
      <c r="T206" s="210">
        <f t="shared" si="39"/>
        <v>429615</v>
      </c>
      <c r="U206" s="212">
        <f t="shared" si="33"/>
        <v>0.33388731771469804</v>
      </c>
      <c r="V206" s="212">
        <f t="shared" si="34"/>
        <v>0.012271452346868708</v>
      </c>
      <c r="W206" s="178">
        <f t="shared" si="40"/>
        <v>18.242904290429042</v>
      </c>
      <c r="X206" s="213">
        <f t="shared" si="35"/>
        <v>1.15995599559956</v>
      </c>
    </row>
    <row r="207" spans="1:24" ht="15">
      <c r="A207" s="173" t="s">
        <v>247</v>
      </c>
      <c r="B207" s="174">
        <v>249</v>
      </c>
      <c r="C207" s="175"/>
      <c r="D207" s="176" t="str">
        <f t="shared" si="36"/>
        <v>0-600</v>
      </c>
      <c r="E207" s="177">
        <v>607.8</v>
      </c>
      <c r="F207" s="210">
        <v>0</v>
      </c>
      <c r="G207" s="210">
        <v>11294.369999999999</v>
      </c>
      <c r="H207" s="210">
        <v>1104.8799999999999</v>
      </c>
      <c r="I207" s="210">
        <v>326.66</v>
      </c>
      <c r="J207" s="210">
        <v>0</v>
      </c>
      <c r="K207" s="210">
        <v>0</v>
      </c>
      <c r="L207" s="210">
        <v>0</v>
      </c>
      <c r="M207" s="211">
        <v>0</v>
      </c>
      <c r="N207" s="210">
        <v>0</v>
      </c>
      <c r="O207" s="210">
        <f t="shared" si="37"/>
        <v>13333.709999999997</v>
      </c>
      <c r="P207" s="177">
        <f t="shared" si="38"/>
        <v>0</v>
      </c>
      <c r="Q207" s="210">
        <v>905.88</v>
      </c>
      <c r="R207" s="210">
        <v>0</v>
      </c>
      <c r="S207" s="210">
        <v>0</v>
      </c>
      <c r="T207" s="210">
        <f t="shared" si="39"/>
        <v>14239.589999999997</v>
      </c>
      <c r="U207" s="212">
        <f aca="true" t="shared" si="41" ref="U207:U226">(E207+F207)/T207</f>
        <v>0.042683813227768506</v>
      </c>
      <c r="V207" s="212">
        <f aca="true" t="shared" si="42" ref="V207:V226">G207/T207</f>
        <v>0.7931667976395389</v>
      </c>
      <c r="W207" s="178">
        <f t="shared" si="40"/>
        <v>53.5490361445783</v>
      </c>
      <c r="X207" s="213">
        <f t="shared" si="35"/>
        <v>45.358915662650595</v>
      </c>
    </row>
    <row r="208" spans="1:24" ht="15">
      <c r="A208" s="173" t="s">
        <v>248</v>
      </c>
      <c r="B208" s="174">
        <v>1041</v>
      </c>
      <c r="C208" s="175" t="s">
        <v>55</v>
      </c>
      <c r="D208" s="176" t="str">
        <f t="shared" si="36"/>
        <v>601-1,200</v>
      </c>
      <c r="E208" s="177">
        <v>42642.93</v>
      </c>
      <c r="F208" s="210">
        <v>0</v>
      </c>
      <c r="G208" s="210">
        <v>708.75</v>
      </c>
      <c r="H208" s="210">
        <v>9171.67</v>
      </c>
      <c r="I208" s="210">
        <v>0</v>
      </c>
      <c r="J208" s="210">
        <v>0</v>
      </c>
      <c r="K208" s="210">
        <v>12084.23</v>
      </c>
      <c r="L208" s="210">
        <v>0</v>
      </c>
      <c r="M208" s="211">
        <v>0</v>
      </c>
      <c r="N208" s="210">
        <v>0</v>
      </c>
      <c r="O208" s="210">
        <f t="shared" si="37"/>
        <v>64607.58</v>
      </c>
      <c r="P208" s="177">
        <f t="shared" si="38"/>
        <v>0</v>
      </c>
      <c r="Q208" s="210">
        <v>1532.85</v>
      </c>
      <c r="R208" s="210">
        <v>0</v>
      </c>
      <c r="S208" s="210">
        <v>0</v>
      </c>
      <c r="T208" s="210">
        <f t="shared" si="39"/>
        <v>66140.43000000001</v>
      </c>
      <c r="U208" s="212">
        <f t="shared" si="41"/>
        <v>0.6447331836215761</v>
      </c>
      <c r="V208" s="212">
        <f t="shared" si="42"/>
        <v>0.010715835987156417</v>
      </c>
      <c r="W208" s="178">
        <f t="shared" si="40"/>
        <v>62.06299711815562</v>
      </c>
      <c r="X208" s="213">
        <f t="shared" si="35"/>
        <v>0.680835734870317</v>
      </c>
    </row>
    <row r="209" spans="1:24" ht="15">
      <c r="A209" s="173" t="s">
        <v>249</v>
      </c>
      <c r="B209" s="174">
        <v>290</v>
      </c>
      <c r="C209" s="175" t="s">
        <v>55</v>
      </c>
      <c r="D209" s="176" t="str">
        <f t="shared" si="36"/>
        <v>0-600</v>
      </c>
      <c r="E209" s="177">
        <v>13353.49</v>
      </c>
      <c r="F209" s="210">
        <v>0</v>
      </c>
      <c r="G209" s="210">
        <v>407.83</v>
      </c>
      <c r="H209" s="210">
        <v>2879.07</v>
      </c>
      <c r="I209" s="210">
        <v>0</v>
      </c>
      <c r="J209" s="210">
        <v>0</v>
      </c>
      <c r="K209" s="210">
        <v>855</v>
      </c>
      <c r="L209" s="210">
        <v>0</v>
      </c>
      <c r="M209" s="211">
        <v>1246.7</v>
      </c>
      <c r="N209" s="210">
        <v>0</v>
      </c>
      <c r="O209" s="210">
        <f t="shared" si="37"/>
        <v>18742.09</v>
      </c>
      <c r="P209" s="177">
        <f t="shared" si="38"/>
        <v>0</v>
      </c>
      <c r="Q209" s="210">
        <v>1069.98</v>
      </c>
      <c r="R209" s="210">
        <v>0</v>
      </c>
      <c r="S209" s="210">
        <v>0</v>
      </c>
      <c r="T209" s="210">
        <f t="shared" si="39"/>
        <v>19812.07</v>
      </c>
      <c r="U209" s="212">
        <f t="shared" si="41"/>
        <v>0.6740078144282753</v>
      </c>
      <c r="V209" s="212">
        <f t="shared" si="42"/>
        <v>0.020584926259598315</v>
      </c>
      <c r="W209" s="178">
        <f t="shared" si="40"/>
        <v>64.62789655172413</v>
      </c>
      <c r="X209" s="213">
        <f t="shared" si="35"/>
        <v>1.4063103448275862</v>
      </c>
    </row>
    <row r="210" spans="1:24" ht="15">
      <c r="A210" s="173" t="s">
        <v>250</v>
      </c>
      <c r="B210" s="174">
        <v>1836</v>
      </c>
      <c r="C210" s="175" t="s">
        <v>53</v>
      </c>
      <c r="D210" s="176" t="str">
        <f t="shared" si="36"/>
        <v>1,201-3,000</v>
      </c>
      <c r="E210" s="177">
        <v>80160.91</v>
      </c>
      <c r="F210" s="210">
        <v>0</v>
      </c>
      <c r="G210" s="210">
        <v>462.9</v>
      </c>
      <c r="H210" s="210">
        <v>6060.660000000001</v>
      </c>
      <c r="I210" s="210">
        <v>155.72</v>
      </c>
      <c r="J210" s="210">
        <v>0</v>
      </c>
      <c r="K210" s="210">
        <v>9940.51</v>
      </c>
      <c r="L210" s="210">
        <v>0</v>
      </c>
      <c r="M210" s="211">
        <v>6925.8</v>
      </c>
      <c r="N210" s="210">
        <v>0</v>
      </c>
      <c r="O210" s="210">
        <f t="shared" si="37"/>
        <v>103706.5</v>
      </c>
      <c r="P210" s="177">
        <f t="shared" si="38"/>
        <v>0</v>
      </c>
      <c r="Q210" s="210">
        <v>32394.76</v>
      </c>
      <c r="R210" s="210">
        <v>0</v>
      </c>
      <c r="S210" s="210">
        <v>0</v>
      </c>
      <c r="T210" s="210">
        <f t="shared" si="39"/>
        <v>136101.26</v>
      </c>
      <c r="U210" s="212">
        <f t="shared" si="41"/>
        <v>0.5889799256818048</v>
      </c>
      <c r="V210" s="212">
        <f t="shared" si="42"/>
        <v>0.0034011441187245433</v>
      </c>
      <c r="W210" s="178">
        <f t="shared" si="40"/>
        <v>56.485021786492375</v>
      </c>
      <c r="X210" s="213">
        <f t="shared" si="35"/>
        <v>0.25212418300653594</v>
      </c>
    </row>
    <row r="211" spans="1:24" ht="15">
      <c r="A211" s="173" t="s">
        <v>251</v>
      </c>
      <c r="B211" s="174">
        <v>3893</v>
      </c>
      <c r="C211" s="175" t="s">
        <v>53</v>
      </c>
      <c r="D211" s="176" t="str">
        <f t="shared" si="36"/>
        <v>3,001-5,000</v>
      </c>
      <c r="E211" s="177">
        <v>0</v>
      </c>
      <c r="F211" s="210">
        <v>0</v>
      </c>
      <c r="G211" s="210">
        <v>1200</v>
      </c>
      <c r="H211" s="210">
        <v>546.25</v>
      </c>
      <c r="I211" s="210">
        <v>2059.32</v>
      </c>
      <c r="J211" s="210">
        <v>0</v>
      </c>
      <c r="K211" s="210">
        <v>0</v>
      </c>
      <c r="L211" s="210">
        <v>0</v>
      </c>
      <c r="M211" s="211">
        <v>44273.1</v>
      </c>
      <c r="N211" s="210">
        <v>0</v>
      </c>
      <c r="O211" s="210">
        <f t="shared" si="37"/>
        <v>48078.67</v>
      </c>
      <c r="P211" s="177">
        <f t="shared" si="38"/>
        <v>0</v>
      </c>
      <c r="Q211" s="210">
        <v>0</v>
      </c>
      <c r="R211" s="210">
        <v>0</v>
      </c>
      <c r="S211" s="210">
        <v>0</v>
      </c>
      <c r="T211" s="210">
        <f t="shared" si="39"/>
        <v>48078.67</v>
      </c>
      <c r="U211" s="212">
        <f t="shared" si="41"/>
        <v>0</v>
      </c>
      <c r="V211" s="212">
        <f t="shared" si="42"/>
        <v>0.024959093086393613</v>
      </c>
      <c r="W211" s="178">
        <f t="shared" si="40"/>
        <v>12.350030824556896</v>
      </c>
      <c r="X211" s="213">
        <f t="shared" si="35"/>
        <v>0.30824556896994604</v>
      </c>
    </row>
    <row r="212" spans="1:24" ht="15">
      <c r="A212" s="173" t="s">
        <v>252</v>
      </c>
      <c r="B212" s="174">
        <v>661</v>
      </c>
      <c r="C212" s="175" t="s">
        <v>46</v>
      </c>
      <c r="D212" s="176" t="str">
        <f t="shared" si="36"/>
        <v>601-1,200</v>
      </c>
      <c r="E212" s="177">
        <v>39263.57</v>
      </c>
      <c r="F212" s="210">
        <v>0</v>
      </c>
      <c r="G212" s="210">
        <v>5947.12</v>
      </c>
      <c r="H212" s="210">
        <v>3169.13</v>
      </c>
      <c r="I212" s="210">
        <v>0</v>
      </c>
      <c r="J212" s="210">
        <v>0</v>
      </c>
      <c r="K212" s="210">
        <v>6732.34</v>
      </c>
      <c r="L212" s="210">
        <v>6398</v>
      </c>
      <c r="M212" s="211">
        <v>0</v>
      </c>
      <c r="N212" s="210">
        <v>0</v>
      </c>
      <c r="O212" s="210">
        <f t="shared" si="37"/>
        <v>55112.16</v>
      </c>
      <c r="P212" s="177">
        <f t="shared" si="38"/>
        <v>6398</v>
      </c>
      <c r="Q212" s="210">
        <v>2296.46</v>
      </c>
      <c r="R212" s="210">
        <v>5958</v>
      </c>
      <c r="S212" s="210">
        <v>0</v>
      </c>
      <c r="T212" s="210">
        <f t="shared" si="39"/>
        <v>69764.62</v>
      </c>
      <c r="U212" s="212">
        <f t="shared" si="41"/>
        <v>0.5628006000749377</v>
      </c>
      <c r="V212" s="212">
        <f t="shared" si="42"/>
        <v>0.08524550122970641</v>
      </c>
      <c r="W212" s="178">
        <f t="shared" si="40"/>
        <v>83.37694402420576</v>
      </c>
      <c r="X212" s="213">
        <f t="shared" si="35"/>
        <v>8.99715582450832</v>
      </c>
    </row>
    <row r="213" spans="1:24" ht="15">
      <c r="A213" s="173" t="s">
        <v>253</v>
      </c>
      <c r="B213" s="174">
        <v>5925</v>
      </c>
      <c r="C213" s="175" t="s">
        <v>55</v>
      </c>
      <c r="D213" s="176" t="str">
        <f t="shared" si="36"/>
        <v>5,001-10,000</v>
      </c>
      <c r="E213" s="177">
        <v>165005.00999999998</v>
      </c>
      <c r="F213" s="210">
        <v>5609.36</v>
      </c>
      <c r="G213" s="210">
        <v>12914.31</v>
      </c>
      <c r="H213" s="210">
        <v>14689</v>
      </c>
      <c r="I213" s="210">
        <v>1288.08</v>
      </c>
      <c r="J213" s="210">
        <v>0</v>
      </c>
      <c r="K213" s="210">
        <v>0</v>
      </c>
      <c r="L213" s="210">
        <v>32617.43</v>
      </c>
      <c r="M213" s="211">
        <v>26276.25</v>
      </c>
      <c r="N213" s="210">
        <v>27613.62</v>
      </c>
      <c r="O213" s="210">
        <f t="shared" si="37"/>
        <v>220172.64999999997</v>
      </c>
      <c r="P213" s="177">
        <f t="shared" si="38"/>
        <v>65840.41</v>
      </c>
      <c r="Q213" s="210">
        <v>0</v>
      </c>
      <c r="R213" s="210">
        <v>0</v>
      </c>
      <c r="S213" s="210">
        <v>0</v>
      </c>
      <c r="T213" s="210">
        <f t="shared" si="39"/>
        <v>286013.05999999994</v>
      </c>
      <c r="U213" s="212">
        <f t="shared" si="41"/>
        <v>0.5965265012723545</v>
      </c>
      <c r="V213" s="212">
        <f t="shared" si="42"/>
        <v>0.04515286819420065</v>
      </c>
      <c r="W213" s="178">
        <f t="shared" si="40"/>
        <v>37.15994092827004</v>
      </c>
      <c r="X213" s="213">
        <f t="shared" si="35"/>
        <v>2.1796303797468353</v>
      </c>
    </row>
    <row r="214" spans="1:24" ht="15">
      <c r="A214" s="173" t="s">
        <v>254</v>
      </c>
      <c r="B214" s="174">
        <v>789</v>
      </c>
      <c r="C214" s="175" t="s">
        <v>46</v>
      </c>
      <c r="D214" s="176" t="str">
        <f t="shared" si="36"/>
        <v>601-1,200</v>
      </c>
      <c r="E214" s="177">
        <v>25579.13</v>
      </c>
      <c r="F214" s="210">
        <v>0</v>
      </c>
      <c r="G214" s="210">
        <v>5208.86</v>
      </c>
      <c r="H214" s="210">
        <v>3362.52</v>
      </c>
      <c r="I214" s="210">
        <v>0</v>
      </c>
      <c r="J214" s="210">
        <v>0</v>
      </c>
      <c r="K214" s="210">
        <v>0</v>
      </c>
      <c r="L214" s="210">
        <v>0</v>
      </c>
      <c r="M214" s="211">
        <v>0</v>
      </c>
      <c r="N214" s="210">
        <v>0</v>
      </c>
      <c r="O214" s="210">
        <f t="shared" si="37"/>
        <v>34150.51</v>
      </c>
      <c r="P214" s="177">
        <f t="shared" si="38"/>
        <v>0</v>
      </c>
      <c r="Q214" s="210">
        <v>1845.8</v>
      </c>
      <c r="R214" s="210">
        <v>0</v>
      </c>
      <c r="S214" s="210">
        <v>0</v>
      </c>
      <c r="T214" s="210">
        <f t="shared" si="39"/>
        <v>35996.310000000005</v>
      </c>
      <c r="U214" s="212">
        <f t="shared" si="41"/>
        <v>0.7106042258220355</v>
      </c>
      <c r="V214" s="212">
        <f t="shared" si="42"/>
        <v>0.14470538785781095</v>
      </c>
      <c r="W214" s="178">
        <f t="shared" si="40"/>
        <v>43.283282636248416</v>
      </c>
      <c r="X214" s="213">
        <f t="shared" si="35"/>
        <v>6.601850443599493</v>
      </c>
    </row>
    <row r="215" spans="1:24" ht="15">
      <c r="A215" s="173" t="s">
        <v>255</v>
      </c>
      <c r="B215" s="174">
        <v>392</v>
      </c>
      <c r="C215" s="175" t="s">
        <v>53</v>
      </c>
      <c r="D215" s="176" t="str">
        <f t="shared" si="36"/>
        <v>0-600</v>
      </c>
      <c r="E215" s="177">
        <v>15305</v>
      </c>
      <c r="F215" s="210">
        <v>0</v>
      </c>
      <c r="G215" s="210">
        <v>1202</v>
      </c>
      <c r="H215" s="210">
        <v>4230</v>
      </c>
      <c r="I215" s="210">
        <v>0</v>
      </c>
      <c r="J215" s="210">
        <v>0</v>
      </c>
      <c r="K215" s="210">
        <v>432</v>
      </c>
      <c r="L215" s="210">
        <v>0</v>
      </c>
      <c r="M215" s="211">
        <v>700</v>
      </c>
      <c r="N215" s="210">
        <v>0</v>
      </c>
      <c r="O215" s="210">
        <f t="shared" si="37"/>
        <v>21869</v>
      </c>
      <c r="P215" s="177">
        <f t="shared" si="38"/>
        <v>0</v>
      </c>
      <c r="Q215" s="210">
        <v>0</v>
      </c>
      <c r="R215" s="210">
        <v>0</v>
      </c>
      <c r="S215" s="210">
        <v>0</v>
      </c>
      <c r="T215" s="210">
        <f t="shared" si="39"/>
        <v>21869</v>
      </c>
      <c r="U215" s="212">
        <f t="shared" si="41"/>
        <v>0.6998491014678312</v>
      </c>
      <c r="V215" s="212">
        <f t="shared" si="42"/>
        <v>0.05496364717179569</v>
      </c>
      <c r="W215" s="178">
        <f t="shared" si="40"/>
        <v>55.78826530612245</v>
      </c>
      <c r="X215" s="213">
        <f t="shared" si="35"/>
        <v>3.066326530612245</v>
      </c>
    </row>
    <row r="216" spans="1:24" ht="15">
      <c r="A216" s="173" t="s">
        <v>256</v>
      </c>
      <c r="B216" s="174">
        <v>255</v>
      </c>
      <c r="C216" s="175" t="s">
        <v>55</v>
      </c>
      <c r="D216" s="176" t="str">
        <f t="shared" si="36"/>
        <v>0-600</v>
      </c>
      <c r="E216" s="177">
        <v>6152.57</v>
      </c>
      <c r="F216" s="210">
        <v>0</v>
      </c>
      <c r="G216" s="210">
        <v>601.96</v>
      </c>
      <c r="H216" s="210">
        <v>6948.459999999999</v>
      </c>
      <c r="I216" s="210">
        <v>0</v>
      </c>
      <c r="J216" s="210">
        <v>0</v>
      </c>
      <c r="K216" s="210">
        <v>0</v>
      </c>
      <c r="L216" s="210">
        <v>0</v>
      </c>
      <c r="M216" s="211">
        <v>0</v>
      </c>
      <c r="N216" s="210">
        <v>0</v>
      </c>
      <c r="O216" s="210">
        <f t="shared" si="37"/>
        <v>13702.989999999998</v>
      </c>
      <c r="P216" s="177">
        <f t="shared" si="38"/>
        <v>0</v>
      </c>
      <c r="Q216" s="210">
        <v>0</v>
      </c>
      <c r="R216" s="210">
        <v>0</v>
      </c>
      <c r="S216" s="210">
        <v>0</v>
      </c>
      <c r="T216" s="210">
        <f t="shared" si="39"/>
        <v>13702.989999999998</v>
      </c>
      <c r="U216" s="212">
        <f t="shared" si="41"/>
        <v>0.44899470845414036</v>
      </c>
      <c r="V216" s="212">
        <f t="shared" si="42"/>
        <v>0.043929098685761295</v>
      </c>
      <c r="W216" s="178">
        <f t="shared" si="40"/>
        <v>53.7372156862745</v>
      </c>
      <c r="X216" s="213">
        <f t="shared" si="35"/>
        <v>2.360627450980392</v>
      </c>
    </row>
    <row r="217" spans="1:24" ht="15">
      <c r="A217" s="173" t="s">
        <v>257</v>
      </c>
      <c r="B217" s="174">
        <v>1410</v>
      </c>
      <c r="C217" s="175" t="s">
        <v>65</v>
      </c>
      <c r="D217" s="176" t="str">
        <f t="shared" si="36"/>
        <v>1,201-3,000</v>
      </c>
      <c r="E217" s="177">
        <v>24712.9</v>
      </c>
      <c r="F217" s="210">
        <v>0</v>
      </c>
      <c r="G217" s="210">
        <v>3300.12</v>
      </c>
      <c r="H217" s="210">
        <v>4276.13</v>
      </c>
      <c r="I217" s="210">
        <v>0</v>
      </c>
      <c r="J217" s="210">
        <v>0</v>
      </c>
      <c r="K217" s="210">
        <v>1159.78</v>
      </c>
      <c r="L217" s="210">
        <v>0</v>
      </c>
      <c r="M217" s="211">
        <v>4187.5</v>
      </c>
      <c r="N217" s="210">
        <v>0</v>
      </c>
      <c r="O217" s="210">
        <f t="shared" si="37"/>
        <v>37636.43</v>
      </c>
      <c r="P217" s="177">
        <f t="shared" si="38"/>
        <v>0</v>
      </c>
      <c r="Q217" s="210">
        <v>0</v>
      </c>
      <c r="R217" s="210">
        <v>0</v>
      </c>
      <c r="S217" s="210">
        <v>0</v>
      </c>
      <c r="T217" s="210">
        <f t="shared" si="39"/>
        <v>37636.43</v>
      </c>
      <c r="U217" s="212">
        <f t="shared" si="41"/>
        <v>0.6566217890485363</v>
      </c>
      <c r="V217" s="212">
        <f t="shared" si="42"/>
        <v>0.0876841932138622</v>
      </c>
      <c r="W217" s="178">
        <f t="shared" si="40"/>
        <v>26.692503546099292</v>
      </c>
      <c r="X217" s="213">
        <f t="shared" si="35"/>
        <v>2.3405106382978724</v>
      </c>
    </row>
    <row r="218" spans="1:24" ht="15">
      <c r="A218" s="173" t="s">
        <v>476</v>
      </c>
      <c r="B218" s="174">
        <v>12467</v>
      </c>
      <c r="C218" s="175" t="s">
        <v>46</v>
      </c>
      <c r="D218" s="176" t="str">
        <f t="shared" si="36"/>
        <v>10,001-50,000</v>
      </c>
      <c r="E218" s="177">
        <v>239986</v>
      </c>
      <c r="F218" s="210">
        <v>0</v>
      </c>
      <c r="G218" s="210">
        <v>8298</v>
      </c>
      <c r="H218" s="210">
        <v>24737</v>
      </c>
      <c r="I218" s="210">
        <v>1733</v>
      </c>
      <c r="J218" s="210">
        <v>0</v>
      </c>
      <c r="K218" s="210">
        <v>38258</v>
      </c>
      <c r="L218" s="210">
        <v>12442</v>
      </c>
      <c r="M218" s="211">
        <v>0</v>
      </c>
      <c r="N218" s="210">
        <v>0</v>
      </c>
      <c r="O218" s="210">
        <f t="shared" si="37"/>
        <v>313012</v>
      </c>
      <c r="P218" s="177">
        <f t="shared" si="38"/>
        <v>12442</v>
      </c>
      <c r="Q218" s="210">
        <v>50806</v>
      </c>
      <c r="R218" s="210">
        <v>0</v>
      </c>
      <c r="S218" s="210">
        <v>0</v>
      </c>
      <c r="T218" s="210">
        <f t="shared" si="39"/>
        <v>376260</v>
      </c>
      <c r="U218" s="212">
        <f t="shared" si="41"/>
        <v>0.637819592834742</v>
      </c>
      <c r="V218" s="212">
        <f t="shared" si="42"/>
        <v>0.022053898899697017</v>
      </c>
      <c r="W218" s="178">
        <f t="shared" si="40"/>
        <v>25.107243121841663</v>
      </c>
      <c r="X218" s="213">
        <f t="shared" si="35"/>
        <v>0.6655971765460816</v>
      </c>
    </row>
    <row r="219" spans="1:24" ht="15">
      <c r="A219" s="173" t="s">
        <v>258</v>
      </c>
      <c r="B219" s="174">
        <v>12525</v>
      </c>
      <c r="C219" s="175" t="s">
        <v>46</v>
      </c>
      <c r="D219" s="176" t="str">
        <f t="shared" si="36"/>
        <v>10,001-50,000</v>
      </c>
      <c r="E219" s="177">
        <v>414277</v>
      </c>
      <c r="F219" s="210">
        <v>0</v>
      </c>
      <c r="G219" s="210">
        <v>76016</v>
      </c>
      <c r="H219" s="210">
        <v>57865</v>
      </c>
      <c r="I219" s="210">
        <v>0</v>
      </c>
      <c r="J219" s="210">
        <v>0</v>
      </c>
      <c r="K219" s="210">
        <v>89603</v>
      </c>
      <c r="L219" s="210">
        <v>0</v>
      </c>
      <c r="M219" s="211">
        <v>52826</v>
      </c>
      <c r="N219" s="210">
        <v>0</v>
      </c>
      <c r="O219" s="210">
        <f t="shared" si="37"/>
        <v>690587</v>
      </c>
      <c r="P219" s="177">
        <f t="shared" si="38"/>
        <v>0</v>
      </c>
      <c r="Q219" s="210">
        <v>2468</v>
      </c>
      <c r="R219" s="210">
        <v>0</v>
      </c>
      <c r="S219" s="210">
        <v>0</v>
      </c>
      <c r="T219" s="210">
        <f t="shared" si="39"/>
        <v>693055</v>
      </c>
      <c r="U219" s="212">
        <f t="shared" si="41"/>
        <v>0.597754867939774</v>
      </c>
      <c r="V219" s="212">
        <f t="shared" si="42"/>
        <v>0.1096824927314571</v>
      </c>
      <c r="W219" s="178">
        <f t="shared" si="40"/>
        <v>55.13668662674651</v>
      </c>
      <c r="X219" s="213">
        <f t="shared" si="35"/>
        <v>6.069141716566866</v>
      </c>
    </row>
    <row r="220" spans="1:24" ht="15">
      <c r="A220" s="173" t="s">
        <v>259</v>
      </c>
      <c r="B220" s="174">
        <v>10866</v>
      </c>
      <c r="C220" s="175" t="s">
        <v>46</v>
      </c>
      <c r="D220" s="176" t="str">
        <f t="shared" si="36"/>
        <v>10,001-50,000</v>
      </c>
      <c r="E220" s="177">
        <v>517.47</v>
      </c>
      <c r="F220" s="210">
        <v>0</v>
      </c>
      <c r="G220" s="210">
        <v>0</v>
      </c>
      <c r="H220" s="210">
        <v>1364.34</v>
      </c>
      <c r="I220" s="210">
        <v>526.02</v>
      </c>
      <c r="J220" s="210">
        <v>0</v>
      </c>
      <c r="K220" s="210">
        <v>0</v>
      </c>
      <c r="L220" s="210">
        <v>0</v>
      </c>
      <c r="M220" s="211">
        <v>108618</v>
      </c>
      <c r="N220" s="210">
        <v>0</v>
      </c>
      <c r="O220" s="210">
        <f t="shared" si="37"/>
        <v>111025.83</v>
      </c>
      <c r="P220" s="177">
        <f t="shared" si="38"/>
        <v>0</v>
      </c>
      <c r="Q220" s="210">
        <v>0</v>
      </c>
      <c r="R220" s="210">
        <v>0</v>
      </c>
      <c r="S220" s="210">
        <v>0</v>
      </c>
      <c r="T220" s="210">
        <f t="shared" si="39"/>
        <v>111025.83</v>
      </c>
      <c r="U220" s="212">
        <f t="shared" si="41"/>
        <v>0.00466080730943421</v>
      </c>
      <c r="V220" s="212">
        <f t="shared" si="42"/>
        <v>0</v>
      </c>
      <c r="W220" s="178">
        <f t="shared" si="40"/>
        <v>10.217727774710106</v>
      </c>
      <c r="X220" s="213">
        <f t="shared" si="35"/>
        <v>0</v>
      </c>
    </row>
    <row r="221" spans="1:24" ht="15">
      <c r="A221" s="173" t="s">
        <v>260</v>
      </c>
      <c r="B221" s="174">
        <v>9605</v>
      </c>
      <c r="C221" s="175" t="s">
        <v>46</v>
      </c>
      <c r="D221" s="176" t="str">
        <f t="shared" si="36"/>
        <v>5,001-10,000</v>
      </c>
      <c r="E221" s="177">
        <v>180974.97</v>
      </c>
      <c r="F221" s="210">
        <v>0</v>
      </c>
      <c r="G221" s="210">
        <v>24856.54</v>
      </c>
      <c r="H221" s="210">
        <v>19040.89</v>
      </c>
      <c r="I221" s="210">
        <v>8911.72</v>
      </c>
      <c r="J221" s="210">
        <v>0</v>
      </c>
      <c r="K221" s="210">
        <v>0</v>
      </c>
      <c r="L221" s="210">
        <v>0</v>
      </c>
      <c r="M221" s="211">
        <v>0</v>
      </c>
      <c r="N221" s="210">
        <v>0</v>
      </c>
      <c r="O221" s="210">
        <f t="shared" si="37"/>
        <v>233784.12000000002</v>
      </c>
      <c r="P221" s="177">
        <f t="shared" si="38"/>
        <v>0</v>
      </c>
      <c r="Q221" s="210">
        <v>3013.88</v>
      </c>
      <c r="R221" s="210">
        <v>0</v>
      </c>
      <c r="S221" s="210">
        <v>0</v>
      </c>
      <c r="T221" s="210">
        <f t="shared" si="39"/>
        <v>236798.00000000003</v>
      </c>
      <c r="U221" s="212">
        <f t="shared" si="41"/>
        <v>0.7642588619836316</v>
      </c>
      <c r="V221" s="212">
        <f t="shared" si="42"/>
        <v>0.10496938318735799</v>
      </c>
      <c r="W221" s="178">
        <f t="shared" si="40"/>
        <v>24.33983550234253</v>
      </c>
      <c r="X221" s="213">
        <f t="shared" si="35"/>
        <v>2.587875065070276</v>
      </c>
    </row>
    <row r="222" spans="1:24" ht="15">
      <c r="A222" s="173" t="s">
        <v>261</v>
      </c>
      <c r="B222" s="174">
        <v>275</v>
      </c>
      <c r="C222" s="175"/>
      <c r="D222" s="176" t="str">
        <f t="shared" si="36"/>
        <v>0-600</v>
      </c>
      <c r="E222" s="177">
        <v>1600</v>
      </c>
      <c r="F222" s="210">
        <v>0</v>
      </c>
      <c r="G222" s="210">
        <v>2091</v>
      </c>
      <c r="H222" s="210">
        <v>2228</v>
      </c>
      <c r="I222" s="210">
        <v>0</v>
      </c>
      <c r="J222" s="210">
        <v>0</v>
      </c>
      <c r="K222" s="210">
        <v>3305</v>
      </c>
      <c r="L222" s="210">
        <v>0</v>
      </c>
      <c r="M222" s="211">
        <v>0</v>
      </c>
      <c r="N222" s="210">
        <v>0</v>
      </c>
      <c r="O222" s="210">
        <f t="shared" si="37"/>
        <v>9224</v>
      </c>
      <c r="P222" s="177">
        <f t="shared" si="38"/>
        <v>0</v>
      </c>
      <c r="Q222" s="210">
        <v>249</v>
      </c>
      <c r="R222" s="210">
        <v>0</v>
      </c>
      <c r="S222" s="210">
        <v>0</v>
      </c>
      <c r="T222" s="210">
        <f t="shared" si="39"/>
        <v>9473</v>
      </c>
      <c r="U222" s="212">
        <f t="shared" si="41"/>
        <v>0.1689010873007495</v>
      </c>
      <c r="V222" s="212">
        <f t="shared" si="42"/>
        <v>0.220732608466167</v>
      </c>
      <c r="W222" s="178">
        <f t="shared" si="40"/>
        <v>33.54181818181818</v>
      </c>
      <c r="X222" s="213">
        <f t="shared" si="35"/>
        <v>7.6036363636363635</v>
      </c>
    </row>
    <row r="223" spans="1:24" ht="15">
      <c r="A223" s="173" t="s">
        <v>262</v>
      </c>
      <c r="B223" s="174">
        <v>116407</v>
      </c>
      <c r="C223" s="175"/>
      <c r="D223" s="176" t="str">
        <f t="shared" si="36"/>
        <v>100,000+</v>
      </c>
      <c r="E223" s="177">
        <v>2212736</v>
      </c>
      <c r="F223" s="210">
        <v>0</v>
      </c>
      <c r="G223" s="210">
        <v>134734</v>
      </c>
      <c r="H223" s="210">
        <v>535844</v>
      </c>
      <c r="I223" s="210">
        <v>7654</v>
      </c>
      <c r="J223" s="210">
        <v>0</v>
      </c>
      <c r="K223" s="210">
        <v>430956</v>
      </c>
      <c r="L223" s="210">
        <v>0</v>
      </c>
      <c r="M223" s="211">
        <v>0</v>
      </c>
      <c r="N223" s="210">
        <v>0</v>
      </c>
      <c r="O223" s="210">
        <f t="shared" si="37"/>
        <v>3321924</v>
      </c>
      <c r="P223" s="177">
        <f t="shared" si="38"/>
        <v>0</v>
      </c>
      <c r="Q223" s="210">
        <v>560567</v>
      </c>
      <c r="R223" s="210">
        <v>0</v>
      </c>
      <c r="S223" s="210">
        <v>0</v>
      </c>
      <c r="T223" s="210">
        <f t="shared" si="39"/>
        <v>3882491</v>
      </c>
      <c r="U223" s="212">
        <f t="shared" si="41"/>
        <v>0.569926884569726</v>
      </c>
      <c r="V223" s="212">
        <f t="shared" si="42"/>
        <v>0.03470297806228012</v>
      </c>
      <c r="W223" s="178">
        <f t="shared" si="40"/>
        <v>28.5371498277595</v>
      </c>
      <c r="X223" s="213">
        <f t="shared" si="35"/>
        <v>1.157438985628012</v>
      </c>
    </row>
    <row r="224" spans="1:24" ht="15">
      <c r="A224" s="173" t="s">
        <v>263</v>
      </c>
      <c r="B224" s="174">
        <v>4306</v>
      </c>
      <c r="C224" s="175" t="s">
        <v>46</v>
      </c>
      <c r="D224" s="176" t="str">
        <f t="shared" si="36"/>
        <v>3,001-5,000</v>
      </c>
      <c r="E224" s="177">
        <v>99507.84</v>
      </c>
      <c r="F224" s="210">
        <v>0</v>
      </c>
      <c r="G224" s="210">
        <v>33370.729999999996</v>
      </c>
      <c r="H224" s="210">
        <v>13073.699999999997</v>
      </c>
      <c r="I224" s="210">
        <v>5113.63</v>
      </c>
      <c r="J224" s="210">
        <v>0</v>
      </c>
      <c r="K224" s="210">
        <v>0</v>
      </c>
      <c r="L224" s="210">
        <v>0</v>
      </c>
      <c r="M224" s="211">
        <v>31769.14</v>
      </c>
      <c r="N224" s="210">
        <v>0</v>
      </c>
      <c r="O224" s="210">
        <f t="shared" si="37"/>
        <v>182835.04000000004</v>
      </c>
      <c r="P224" s="177">
        <f t="shared" si="38"/>
        <v>0</v>
      </c>
      <c r="Q224" s="210">
        <v>1547.32</v>
      </c>
      <c r="R224" s="210">
        <v>0</v>
      </c>
      <c r="S224" s="210">
        <v>0</v>
      </c>
      <c r="T224" s="210">
        <f t="shared" si="39"/>
        <v>184382.36000000004</v>
      </c>
      <c r="U224" s="212">
        <f t="shared" si="41"/>
        <v>0.5396819956095582</v>
      </c>
      <c r="V224" s="212">
        <f t="shared" si="42"/>
        <v>0.18098656509223543</v>
      </c>
      <c r="W224" s="178">
        <f t="shared" si="40"/>
        <v>42.46052949372969</v>
      </c>
      <c r="X224" s="213">
        <f t="shared" si="35"/>
        <v>7.749821179749186</v>
      </c>
    </row>
    <row r="225" spans="1:24" ht="15">
      <c r="A225" s="173" t="s">
        <v>264</v>
      </c>
      <c r="B225" s="174">
        <v>10469</v>
      </c>
      <c r="C225" s="175" t="s">
        <v>46</v>
      </c>
      <c r="D225" s="176" t="str">
        <f t="shared" si="36"/>
        <v>10,001-50,000</v>
      </c>
      <c r="E225" s="177">
        <v>230133</v>
      </c>
      <c r="F225" s="210">
        <v>0</v>
      </c>
      <c r="G225" s="210">
        <v>25775</v>
      </c>
      <c r="H225" s="210">
        <v>41066</v>
      </c>
      <c r="I225" s="210">
        <v>3366</v>
      </c>
      <c r="J225" s="210">
        <v>0</v>
      </c>
      <c r="K225" s="210">
        <v>2783</v>
      </c>
      <c r="L225" s="210">
        <v>0</v>
      </c>
      <c r="M225" s="211">
        <v>0</v>
      </c>
      <c r="N225" s="210">
        <v>0</v>
      </c>
      <c r="O225" s="210">
        <f t="shared" si="37"/>
        <v>303123</v>
      </c>
      <c r="P225" s="177">
        <f t="shared" si="38"/>
        <v>0</v>
      </c>
      <c r="Q225" s="210">
        <v>0</v>
      </c>
      <c r="R225" s="210">
        <v>0</v>
      </c>
      <c r="S225" s="210">
        <v>0</v>
      </c>
      <c r="T225" s="210">
        <f t="shared" si="39"/>
        <v>303123</v>
      </c>
      <c r="U225" s="212">
        <f t="shared" si="41"/>
        <v>0.7592066586831089</v>
      </c>
      <c r="V225" s="212">
        <f t="shared" si="42"/>
        <v>0.08503148886755542</v>
      </c>
      <c r="W225" s="178">
        <f t="shared" si="40"/>
        <v>28.954341388862357</v>
      </c>
      <c r="X225" s="213">
        <f t="shared" si="35"/>
        <v>2.4620307574744484</v>
      </c>
    </row>
    <row r="226" spans="1:24" ht="15">
      <c r="A226" s="182" t="s">
        <v>265</v>
      </c>
      <c r="B226" s="183">
        <v>178</v>
      </c>
      <c r="C226" s="184" t="s">
        <v>40</v>
      </c>
      <c r="D226" s="185" t="str">
        <f t="shared" si="36"/>
        <v>0-600</v>
      </c>
      <c r="E226" s="186">
        <v>19527.92</v>
      </c>
      <c r="F226" s="216">
        <v>0</v>
      </c>
      <c r="G226" s="216">
        <v>2310.38</v>
      </c>
      <c r="H226" s="216">
        <v>3161.82</v>
      </c>
      <c r="I226" s="216">
        <v>650.39</v>
      </c>
      <c r="J226" s="216">
        <v>0</v>
      </c>
      <c r="K226" s="216">
        <v>411</v>
      </c>
      <c r="L226" s="216">
        <v>0</v>
      </c>
      <c r="M226" s="217">
        <v>865.08</v>
      </c>
      <c r="N226" s="216">
        <v>0</v>
      </c>
      <c r="O226" s="216">
        <f t="shared" si="37"/>
        <v>26926.59</v>
      </c>
      <c r="P226" s="186">
        <f t="shared" si="38"/>
        <v>0</v>
      </c>
      <c r="Q226" s="216">
        <v>99000</v>
      </c>
      <c r="R226" s="216">
        <v>0</v>
      </c>
      <c r="S226" s="216">
        <v>0</v>
      </c>
      <c r="T226" s="216">
        <f t="shared" si="39"/>
        <v>125926.59</v>
      </c>
      <c r="U226" s="218">
        <f t="shared" si="41"/>
        <v>0.1550738410370677</v>
      </c>
      <c r="V226" s="218">
        <f t="shared" si="42"/>
        <v>0.018347038540470286</v>
      </c>
      <c r="W226" s="187">
        <f t="shared" si="40"/>
        <v>151.27297752808988</v>
      </c>
      <c r="X226" s="219">
        <f t="shared" si="35"/>
        <v>12.979662921348314</v>
      </c>
    </row>
    <row r="227" spans="1:24" ht="15">
      <c r="A227" s="95"/>
      <c r="B227" s="97"/>
      <c r="C227" s="100"/>
      <c r="D227" s="96"/>
      <c r="U227" s="81"/>
      <c r="V227" s="81"/>
      <c r="W227" s="94"/>
      <c r="X227" s="94"/>
    </row>
    <row r="228" spans="1:24" ht="15">
      <c r="A228" s="190" t="s">
        <v>282</v>
      </c>
      <c r="B228" s="191">
        <f>SUBTOTAL(9,B2:B226)</f>
        <v>3427306</v>
      </c>
      <c r="C228" s="192"/>
      <c r="D228" s="191">
        <f>SUBTOTAL(3,D2:D226)</f>
        <v>225</v>
      </c>
      <c r="E228" s="193">
        <f aca="true" t="shared" si="43" ref="E228:T228">SUBTOTAL(9,E2:E226)</f>
        <v>102878507.74999999</v>
      </c>
      <c r="F228" s="193">
        <f t="shared" si="43"/>
        <v>699583.64</v>
      </c>
      <c r="G228" s="193">
        <f t="shared" si="43"/>
        <v>8816494.240000002</v>
      </c>
      <c r="H228" s="193">
        <f t="shared" si="43"/>
        <v>17935006.001000002</v>
      </c>
      <c r="I228" s="193">
        <f t="shared" si="43"/>
        <v>310798.1</v>
      </c>
      <c r="J228" s="193">
        <f t="shared" si="43"/>
        <v>119332.71</v>
      </c>
      <c r="K228" s="193">
        <f t="shared" si="43"/>
        <v>12954922.63</v>
      </c>
      <c r="L228" s="193">
        <f t="shared" si="43"/>
        <v>546396.4900000001</v>
      </c>
      <c r="M228" s="193">
        <f t="shared" si="43"/>
        <v>3991207.780000001</v>
      </c>
      <c r="N228" s="193">
        <f t="shared" si="43"/>
        <v>161331.32</v>
      </c>
      <c r="O228" s="193">
        <f t="shared" si="43"/>
        <v>146886936.501</v>
      </c>
      <c r="P228" s="193">
        <f t="shared" si="43"/>
        <v>1526644.16</v>
      </c>
      <c r="Q228" s="193">
        <f t="shared" si="43"/>
        <v>24220405.969999995</v>
      </c>
      <c r="R228" s="193">
        <f t="shared" si="43"/>
        <v>1912949.71</v>
      </c>
      <c r="S228" s="193">
        <f t="shared" si="43"/>
        <v>1191828.22</v>
      </c>
      <c r="T228" s="193">
        <f t="shared" si="43"/>
        <v>175738764.5610001</v>
      </c>
      <c r="U228" s="220">
        <f>(E228+F228)/T228</f>
        <v>0.5893867050262968</v>
      </c>
      <c r="V228" s="220">
        <f>G228/T228</f>
        <v>0.050168181516604085</v>
      </c>
      <c r="W228" s="194">
        <f>O228/B228</f>
        <v>42.85784126103709</v>
      </c>
      <c r="X228" s="221">
        <f>G228/B228</f>
        <v>2.5724269265714828</v>
      </c>
    </row>
    <row r="229" spans="1:24" ht="15">
      <c r="A229" s="197" t="s">
        <v>283</v>
      </c>
      <c r="B229" s="185">
        <f>SUBTOTAL(1,B2:B226)</f>
        <v>15232.471111111112</v>
      </c>
      <c r="C229" s="184"/>
      <c r="D229" s="198"/>
      <c r="E229" s="199">
        <f aca="true" t="shared" si="44" ref="E229:T229">SUBTOTAL(1,E2:E226)</f>
        <v>457237.81222222216</v>
      </c>
      <c r="F229" s="199">
        <f t="shared" si="44"/>
        <v>3109.260622222222</v>
      </c>
      <c r="G229" s="199">
        <f t="shared" si="44"/>
        <v>39184.41884444445</v>
      </c>
      <c r="H229" s="199">
        <f t="shared" si="44"/>
        <v>79711.13778222223</v>
      </c>
      <c r="I229" s="199">
        <f t="shared" si="44"/>
        <v>1381.3248888888888</v>
      </c>
      <c r="J229" s="199">
        <f t="shared" si="44"/>
        <v>532.7353125000001</v>
      </c>
      <c r="K229" s="199">
        <f t="shared" si="44"/>
        <v>57577.43391111111</v>
      </c>
      <c r="L229" s="199">
        <f t="shared" si="44"/>
        <v>2439.2700446428576</v>
      </c>
      <c r="M229" s="199">
        <f t="shared" si="44"/>
        <v>17738.701244444448</v>
      </c>
      <c r="N229" s="199">
        <f t="shared" si="44"/>
        <v>717.0280888888889</v>
      </c>
      <c r="O229" s="199">
        <f t="shared" si="44"/>
        <v>652830.8288933333</v>
      </c>
      <c r="P229" s="199">
        <f t="shared" si="44"/>
        <v>6785.0851555555555</v>
      </c>
      <c r="Q229" s="199">
        <f t="shared" si="44"/>
        <v>107646.24875555553</v>
      </c>
      <c r="R229" s="199">
        <f t="shared" si="44"/>
        <v>8539.954062499999</v>
      </c>
      <c r="S229" s="199">
        <f t="shared" si="44"/>
        <v>5320.661696428571</v>
      </c>
      <c r="T229" s="199">
        <f t="shared" si="44"/>
        <v>781061.1758266671</v>
      </c>
      <c r="U229" s="222"/>
      <c r="V229" s="222"/>
      <c r="W229" s="223"/>
      <c r="X229" s="224"/>
    </row>
    <row r="230" spans="1:24" ht="15">
      <c r="A230" s="86"/>
      <c r="B230" s="84"/>
      <c r="D230" s="87"/>
      <c r="U230" s="81"/>
      <c r="V230" s="81"/>
      <c r="W230" s="94"/>
      <c r="X230" s="94"/>
    </row>
    <row r="231" spans="1:24" ht="15">
      <c r="A231" s="87"/>
      <c r="B231" s="87"/>
      <c r="D231" s="87"/>
      <c r="U231" s="81"/>
      <c r="V231" s="81"/>
      <c r="W231" s="94"/>
      <c r="X231" s="94"/>
    </row>
    <row r="232" spans="1:23" ht="15">
      <c r="A232" s="87"/>
      <c r="B232" s="87"/>
      <c r="D232" s="87"/>
      <c r="W232" s="94"/>
    </row>
    <row r="233" spans="1:23" ht="15">
      <c r="A233" s="87"/>
      <c r="B233" s="87"/>
      <c r="D233" s="87"/>
      <c r="W233" s="94"/>
    </row>
    <row r="234" spans="1:23" ht="15">
      <c r="A234" s="87"/>
      <c r="B234" s="87"/>
      <c r="D234" s="87"/>
      <c r="W234" s="94"/>
    </row>
    <row r="235" spans="1:23" ht="15">
      <c r="A235" s="87"/>
      <c r="B235" s="87"/>
      <c r="D235" s="87"/>
      <c r="W235" s="94"/>
    </row>
    <row r="236" spans="1:23" ht="15">
      <c r="A236" s="87"/>
      <c r="B236" s="87"/>
      <c r="D236" s="87"/>
      <c r="W236" s="94"/>
    </row>
    <row r="237" spans="1:23" ht="15">
      <c r="A237" s="87"/>
      <c r="B237" s="87"/>
      <c r="D237" s="87"/>
      <c r="W237" s="94"/>
    </row>
    <row r="238" spans="1:23" ht="15">
      <c r="A238" s="87"/>
      <c r="B238" s="87"/>
      <c r="D238" s="87"/>
      <c r="W238" s="94"/>
    </row>
    <row r="239" spans="1:23" ht="15">
      <c r="A239" s="87"/>
      <c r="B239" s="87"/>
      <c r="D239" s="87"/>
      <c r="W239" s="94"/>
    </row>
    <row r="240" spans="1:23" ht="15">
      <c r="A240" s="87"/>
      <c r="B240" s="87"/>
      <c r="D240" s="87"/>
      <c r="W240" s="94"/>
    </row>
    <row r="241" spans="1:23" ht="15">
      <c r="A241" s="87"/>
      <c r="B241" s="87"/>
      <c r="D241" s="87"/>
      <c r="W241" s="94"/>
    </row>
    <row r="242" spans="1:23" ht="15">
      <c r="A242" s="87"/>
      <c r="B242" s="87"/>
      <c r="D242" s="87"/>
      <c r="W242" s="94"/>
    </row>
    <row r="243" spans="1:23" ht="15">
      <c r="A243" s="87"/>
      <c r="B243" s="87"/>
      <c r="D243" s="87"/>
      <c r="W243" s="94"/>
    </row>
    <row r="244" spans="1:23" ht="15">
      <c r="A244" s="87"/>
      <c r="B244" s="87"/>
      <c r="D244" s="87"/>
      <c r="W244" s="94"/>
    </row>
    <row r="245" ht="15">
      <c r="W245" s="94"/>
    </row>
    <row r="246" ht="15">
      <c r="W246" s="94"/>
    </row>
    <row r="247" ht="15">
      <c r="W247" s="94"/>
    </row>
    <row r="248" ht="15">
      <c r="W248" s="94"/>
    </row>
    <row r="249" ht="15">
      <c r="W249" s="94"/>
    </row>
    <row r="250" ht="15">
      <c r="W250" s="94"/>
    </row>
    <row r="251" ht="15">
      <c r="W251" s="94"/>
    </row>
    <row r="252" ht="15">
      <c r="W252" s="94"/>
    </row>
    <row r="253" ht="15">
      <c r="W253" s="94"/>
    </row>
    <row r="254" ht="15">
      <c r="W254" s="94"/>
    </row>
    <row r="255" ht="15">
      <c r="W255" s="94"/>
    </row>
    <row r="256" ht="15">
      <c r="W256" s="94"/>
    </row>
    <row r="257" ht="15">
      <c r="W257" s="94"/>
    </row>
    <row r="258" ht="15">
      <c r="W258" s="94"/>
    </row>
    <row r="259" ht="15">
      <c r="W259" s="94"/>
    </row>
    <row r="260" ht="15">
      <c r="W260" s="94"/>
    </row>
    <row r="261" ht="15">
      <c r="W261" s="94"/>
    </row>
    <row r="262" ht="15">
      <c r="W262" s="94"/>
    </row>
    <row r="263" ht="15">
      <c r="W263" s="94"/>
    </row>
    <row r="264" ht="15">
      <c r="W264" s="94"/>
    </row>
    <row r="265" ht="15">
      <c r="W265" s="94"/>
    </row>
    <row r="266" ht="15">
      <c r="W266" s="94"/>
    </row>
    <row r="267" ht="15">
      <c r="W267" s="94"/>
    </row>
    <row r="268" ht="15">
      <c r="W268" s="94"/>
    </row>
    <row r="269" ht="15">
      <c r="W269" s="94"/>
    </row>
    <row r="270" ht="15">
      <c r="W270" s="94"/>
    </row>
    <row r="271" ht="15">
      <c r="W271" s="94"/>
    </row>
    <row r="272" ht="15">
      <c r="W272" s="94"/>
    </row>
    <row r="273" ht="15">
      <c r="W273" s="94"/>
    </row>
    <row r="274" ht="15">
      <c r="W274" s="94"/>
    </row>
    <row r="275" ht="15">
      <c r="W275" s="94"/>
    </row>
    <row r="276" ht="15">
      <c r="W276" s="94"/>
    </row>
    <row r="277" ht="15">
      <c r="W277" s="94"/>
    </row>
    <row r="278" ht="15">
      <c r="W278" s="94"/>
    </row>
    <row r="279" ht="15">
      <c r="W279" s="94"/>
    </row>
    <row r="280" ht="15">
      <c r="W280" s="94"/>
    </row>
    <row r="281" ht="15">
      <c r="W281" s="94"/>
    </row>
    <row r="282" ht="15">
      <c r="W282" s="94"/>
    </row>
    <row r="283" ht="15">
      <c r="W283" s="94"/>
    </row>
    <row r="284" ht="15">
      <c r="W284" s="94"/>
    </row>
    <row r="285" ht="15">
      <c r="W285" s="94"/>
    </row>
    <row r="286" ht="15">
      <c r="W286" s="94"/>
    </row>
    <row r="287" ht="15">
      <c r="W287" s="94"/>
    </row>
    <row r="288" ht="15">
      <c r="W288" s="94"/>
    </row>
    <row r="289" ht="15">
      <c r="W289" s="94"/>
    </row>
    <row r="290" ht="15">
      <c r="W290" s="94"/>
    </row>
    <row r="291" ht="15">
      <c r="W291" s="94"/>
    </row>
    <row r="292" ht="15">
      <c r="W292" s="94"/>
    </row>
    <row r="293" ht="15">
      <c r="W293" s="94"/>
    </row>
    <row r="294" ht="15">
      <c r="W294" s="94"/>
    </row>
    <row r="295" ht="15">
      <c r="W295" s="94"/>
    </row>
    <row r="296" ht="15">
      <c r="W296" s="94"/>
    </row>
    <row r="297" ht="15">
      <c r="W297" s="94"/>
    </row>
    <row r="298" ht="15">
      <c r="W298" s="94"/>
    </row>
    <row r="299" ht="15">
      <c r="W299" s="94"/>
    </row>
    <row r="300" ht="15">
      <c r="W300" s="94"/>
    </row>
    <row r="301" ht="15">
      <c r="W301" s="94"/>
    </row>
    <row r="302" ht="15">
      <c r="W302" s="94"/>
    </row>
    <row r="303" ht="15">
      <c r="W303" s="94"/>
    </row>
    <row r="304" ht="15">
      <c r="W304" s="94"/>
    </row>
    <row r="305" ht="15">
      <c r="W305" s="94"/>
    </row>
    <row r="306" ht="15">
      <c r="W306" s="94"/>
    </row>
    <row r="307" ht="15">
      <c r="W307" s="94"/>
    </row>
    <row r="308" ht="15">
      <c r="W308" s="94"/>
    </row>
    <row r="309" ht="15">
      <c r="W309" s="94"/>
    </row>
    <row r="310" ht="15">
      <c r="W310" s="94"/>
    </row>
    <row r="311" ht="15">
      <c r="W311" s="94"/>
    </row>
    <row r="312" ht="15">
      <c r="W312" s="94"/>
    </row>
    <row r="313" ht="15">
      <c r="W313" s="94"/>
    </row>
    <row r="314" ht="15">
      <c r="W314" s="94"/>
    </row>
    <row r="315" ht="15">
      <c r="W315" s="94"/>
    </row>
    <row r="316" ht="15">
      <c r="W316" s="94"/>
    </row>
    <row r="317" ht="15">
      <c r="W317" s="94"/>
    </row>
    <row r="318" ht="15">
      <c r="W318" s="94"/>
    </row>
    <row r="319" ht="15">
      <c r="W319" s="94"/>
    </row>
    <row r="320" ht="15">
      <c r="W320" s="94"/>
    </row>
    <row r="321" ht="15">
      <c r="W321" s="94"/>
    </row>
    <row r="322" ht="15">
      <c r="W322" s="94"/>
    </row>
    <row r="323" ht="15">
      <c r="W323" s="94"/>
    </row>
    <row r="324" ht="15">
      <c r="W324" s="94"/>
    </row>
    <row r="325" ht="15">
      <c r="W325" s="94"/>
    </row>
    <row r="326" ht="15">
      <c r="W326" s="94"/>
    </row>
    <row r="327" ht="15">
      <c r="W327" s="94"/>
    </row>
    <row r="328" ht="15">
      <c r="W328" s="94"/>
    </row>
    <row r="329" ht="15">
      <c r="W329" s="94"/>
    </row>
    <row r="330" ht="15">
      <c r="W330" s="94"/>
    </row>
    <row r="331" ht="15">
      <c r="W331" s="94"/>
    </row>
    <row r="332" ht="15">
      <c r="W332" s="94"/>
    </row>
    <row r="333" ht="15">
      <c r="W333" s="94"/>
    </row>
    <row r="334" ht="15">
      <c r="W334" s="94"/>
    </row>
    <row r="335" ht="15">
      <c r="W335" s="94"/>
    </row>
    <row r="336" ht="15">
      <c r="W336" s="94"/>
    </row>
    <row r="337" ht="15">
      <c r="W337" s="94"/>
    </row>
    <row r="338" ht="15">
      <c r="W338" s="94"/>
    </row>
    <row r="339" ht="15">
      <c r="W339" s="94"/>
    </row>
    <row r="340" ht="15">
      <c r="W340" s="94"/>
    </row>
    <row r="341" ht="15">
      <c r="W341" s="94"/>
    </row>
    <row r="342" ht="15">
      <c r="W342" s="94"/>
    </row>
    <row r="343" ht="15">
      <c r="W343" s="94"/>
    </row>
    <row r="344" ht="15">
      <c r="W344" s="94"/>
    </row>
    <row r="345" ht="15">
      <c r="W345" s="94"/>
    </row>
    <row r="346" ht="15">
      <c r="W346" s="94"/>
    </row>
    <row r="347" ht="15">
      <c r="W347" s="94"/>
    </row>
    <row r="348" ht="15">
      <c r="W348" s="94"/>
    </row>
    <row r="349" ht="15">
      <c r="W349" s="94"/>
    </row>
    <row r="350" ht="15">
      <c r="W350" s="94"/>
    </row>
    <row r="351" ht="15">
      <c r="W351" s="94"/>
    </row>
    <row r="352" ht="15">
      <c r="W352" s="94"/>
    </row>
    <row r="353" ht="15">
      <c r="W353" s="94"/>
    </row>
    <row r="354" ht="15">
      <c r="W354" s="94"/>
    </row>
    <row r="355" ht="15">
      <c r="W355" s="94"/>
    </row>
    <row r="356" ht="15">
      <c r="W356" s="94"/>
    </row>
    <row r="357" ht="15">
      <c r="W357" s="94"/>
    </row>
    <row r="358" ht="15">
      <c r="W358" s="94"/>
    </row>
    <row r="359" ht="15">
      <c r="W359" s="94"/>
    </row>
    <row r="360" ht="15">
      <c r="W360" s="94"/>
    </row>
    <row r="361" ht="15">
      <c r="W361" s="94"/>
    </row>
    <row r="362" ht="15">
      <c r="W362" s="94"/>
    </row>
    <row r="363" ht="15">
      <c r="W363" s="94"/>
    </row>
    <row r="364" ht="15">
      <c r="W364" s="94"/>
    </row>
  </sheetData>
  <sheetProtection/>
  <autoFilter ref="A1:X226">
    <sortState ref="A2:X364">
      <sortCondition sortBy="value" ref="A2:A364"/>
    </sortState>
  </autoFilter>
  <printOptions horizontalCentered="1"/>
  <pageMargins left="0.5" right="0.5" top="0.75" bottom="0.5" header="0.3" footer="0.3"/>
  <pageSetup horizontalDpi="600" verticalDpi="600" orientation="landscape" r:id="rId2"/>
  <headerFooter>
    <oddHeader>&amp;L&amp;G&amp;C&amp;12 2012 Financial Data
Municipal Boards - Expenditures</oddHeader>
  </headerFooter>
  <colBreaks count="2" manualBreakCount="2">
    <brk id="14" max="65535" man="1"/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1">
      <pane xSplit="1" ySplit="1" topLeftCell="B2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B4" sqref="B4"/>
    </sheetView>
  </sheetViews>
  <sheetFormatPr defaultColWidth="9.140625" defaultRowHeight="15"/>
  <cols>
    <col min="1" max="1" width="36.8515625" style="135" bestFit="1" customWidth="1"/>
    <col min="2" max="2" width="10.57421875" style="135" customWidth="1"/>
    <col min="3" max="3" width="7.140625" style="74" customWidth="1"/>
    <col min="4" max="4" width="7.421875" style="75" customWidth="1"/>
    <col min="5" max="5" width="7.28125" style="76" customWidth="1"/>
    <col min="6" max="6" width="11.57421875" style="77" bestFit="1" customWidth="1"/>
    <col min="8" max="8" width="14.00390625" style="147" hidden="1" customWidth="1"/>
    <col min="9" max="9" width="12.421875" style="147" bestFit="1" customWidth="1"/>
    <col min="10" max="10" width="9.140625" style="135" customWidth="1"/>
    <col min="11" max="12" width="10.00390625" style="0" customWidth="1"/>
    <col min="13" max="13" width="9.140625" style="78" customWidth="1"/>
    <col min="14" max="14" width="12.7109375" style="0" bestFit="1" customWidth="1"/>
    <col min="15" max="15" width="11.421875" style="0" customWidth="1"/>
    <col min="16" max="16" width="12.7109375" style="0" bestFit="1" customWidth="1"/>
    <col min="17" max="17" width="12.8515625" style="79" bestFit="1" customWidth="1"/>
    <col min="18" max="18" width="13.00390625" style="0" bestFit="1" customWidth="1"/>
    <col min="19" max="19" width="9.140625" style="78" customWidth="1"/>
    <col min="20" max="20" width="14.28125" style="79" bestFit="1" customWidth="1"/>
    <col min="21" max="21" width="9.140625" style="78" customWidth="1"/>
    <col min="22" max="22" width="9.140625" style="80" customWidth="1"/>
    <col min="23" max="23" width="12.7109375" style="135" bestFit="1" customWidth="1"/>
    <col min="24" max="24" width="12.421875" style="135" bestFit="1" customWidth="1"/>
    <col min="25" max="25" width="13.28125" style="0" bestFit="1" customWidth="1"/>
    <col min="26" max="27" width="13.57421875" style="0" bestFit="1" customWidth="1"/>
    <col min="28" max="28" width="13.28125" style="0" bestFit="1" customWidth="1"/>
    <col min="29" max="29" width="11.00390625" style="0" bestFit="1" customWidth="1"/>
    <col min="30" max="30" width="9.140625" style="81" customWidth="1"/>
    <col min="31" max="32" width="10.7109375" style="79" customWidth="1"/>
    <col min="33" max="33" width="11.00390625" style="79" bestFit="1" customWidth="1"/>
    <col min="35" max="35" width="10.57421875" style="0" bestFit="1" customWidth="1"/>
    <col min="37" max="37" width="12.00390625" style="0" bestFit="1" customWidth="1"/>
    <col min="38" max="38" width="11.8515625" style="79" customWidth="1"/>
    <col min="39" max="39" width="13.28125" style="82" hidden="1" customWidth="1"/>
    <col min="40" max="40" width="9.140625" style="83" customWidth="1"/>
    <col min="41" max="41" width="13.28125" style="0" bestFit="1" customWidth="1"/>
  </cols>
  <sheetData>
    <row r="1" spans="1:41" s="3" customFormat="1" ht="75">
      <c r="A1" s="273" t="s">
        <v>276</v>
      </c>
      <c r="B1" s="225" t="s">
        <v>483</v>
      </c>
      <c r="C1" s="1" t="s">
        <v>0</v>
      </c>
      <c r="D1" s="1" t="s">
        <v>1</v>
      </c>
      <c r="E1" s="1" t="s">
        <v>2</v>
      </c>
      <c r="F1" s="401" t="s">
        <v>3</v>
      </c>
      <c r="G1" s="1" t="s">
        <v>4</v>
      </c>
      <c r="H1" s="144" t="s">
        <v>5</v>
      </c>
      <c r="I1" s="144" t="s">
        <v>6</v>
      </c>
      <c r="J1" s="148" t="s">
        <v>7</v>
      </c>
      <c r="K1" s="1" t="s">
        <v>8</v>
      </c>
      <c r="L1" s="1" t="s">
        <v>9</v>
      </c>
      <c r="M1" s="2" t="s">
        <v>10</v>
      </c>
      <c r="N1" s="402" t="s">
        <v>11</v>
      </c>
      <c r="O1" s="402" t="s">
        <v>12</v>
      </c>
      <c r="P1" s="402" t="s">
        <v>13</v>
      </c>
      <c r="Q1" s="403" t="s">
        <v>14</v>
      </c>
      <c r="R1" s="402" t="s">
        <v>15</v>
      </c>
      <c r="S1" s="2" t="s">
        <v>16</v>
      </c>
      <c r="T1" s="404" t="s">
        <v>17</v>
      </c>
      <c r="U1" s="405" t="s">
        <v>18</v>
      </c>
      <c r="V1" s="405" t="s">
        <v>19</v>
      </c>
      <c r="W1" s="148" t="s">
        <v>20</v>
      </c>
      <c r="X1" s="148" t="s">
        <v>21</v>
      </c>
      <c r="Y1" s="406" t="s">
        <v>22</v>
      </c>
      <c r="Z1" s="406" t="s">
        <v>23</v>
      </c>
      <c r="AA1" s="407" t="s">
        <v>24</v>
      </c>
      <c r="AB1" s="406" t="s">
        <v>25</v>
      </c>
      <c r="AC1" s="406" t="s">
        <v>26</v>
      </c>
      <c r="AD1" s="408" t="s">
        <v>27</v>
      </c>
      <c r="AE1" s="404" t="s">
        <v>28</v>
      </c>
      <c r="AF1" s="404" t="s">
        <v>29</v>
      </c>
      <c r="AG1" s="403" t="s">
        <v>30</v>
      </c>
      <c r="AH1" s="408" t="s">
        <v>31</v>
      </c>
      <c r="AI1" s="409" t="s">
        <v>32</v>
      </c>
      <c r="AJ1" s="402" t="s">
        <v>33</v>
      </c>
      <c r="AK1" s="410" t="s">
        <v>34</v>
      </c>
      <c r="AL1" s="404" t="s">
        <v>35</v>
      </c>
      <c r="AM1" s="411" t="s">
        <v>36</v>
      </c>
      <c r="AN1" s="412" t="s">
        <v>37</v>
      </c>
      <c r="AO1" s="413" t="s">
        <v>38</v>
      </c>
    </row>
    <row r="2" spans="1:41" ht="15">
      <c r="A2" s="232" t="s">
        <v>84</v>
      </c>
      <c r="B2" s="226">
        <v>1120225</v>
      </c>
      <c r="C2" s="4">
        <v>18</v>
      </c>
      <c r="D2" s="5"/>
      <c r="E2" s="4" t="s">
        <v>44</v>
      </c>
      <c r="F2" s="136">
        <v>54168</v>
      </c>
      <c r="G2" s="7">
        <v>527.36</v>
      </c>
      <c r="H2" s="8">
        <v>959795</v>
      </c>
      <c r="I2" s="8">
        <f aca="true" t="shared" si="0" ref="I2:I65">IF(H2="n/a","n/a",IF(H2="n.d.","n.d.",H2/1820))</f>
        <v>527.3598901098901</v>
      </c>
      <c r="J2" s="149">
        <f aca="true" t="shared" si="1" ref="J2:J65">IF(I2="n/a","n/a",IF(I2="n.d.","n.d.",B2/I2))</f>
        <v>2124.2135039253176</v>
      </c>
      <c r="K2" s="7">
        <v>2031</v>
      </c>
      <c r="L2" s="7">
        <v>53753</v>
      </c>
      <c r="M2" s="8">
        <f aca="true" t="shared" si="2" ref="M2:M65">IF(L2="n/a","n/a",IF(L2="n.d.","n.d.",L2/1820))</f>
        <v>29.534615384615385</v>
      </c>
      <c r="N2" s="7">
        <v>1690712</v>
      </c>
      <c r="O2" s="7">
        <v>4719</v>
      </c>
      <c r="P2" s="7">
        <v>422300</v>
      </c>
      <c r="Q2" s="149">
        <v>40264</v>
      </c>
      <c r="R2" s="7">
        <f aca="true" t="shared" si="3" ref="R2:R65">SUM(N2:Q2)</f>
        <v>2157995</v>
      </c>
      <c r="S2" s="9">
        <f aca="true" t="shared" si="4" ref="S2:S65">IF(R2="n/a","n/a",IF(R2="n.d.","n.d.",R2/B2))</f>
        <v>1.926394251154902</v>
      </c>
      <c r="T2" s="149">
        <v>17121718</v>
      </c>
      <c r="U2" s="9">
        <f aca="true" t="shared" si="5" ref="U2:U65">IF(T2="n/a","n/a",IF(T2="n.d.","n.d.",T2/B2))</f>
        <v>15.284177732152022</v>
      </c>
      <c r="V2" s="9">
        <f aca="true" t="shared" si="6" ref="V2:V65">IF(T2="n/a","n/a",IF(T2="n.d.","n.d.",T2/R2))</f>
        <v>7.934086038197494</v>
      </c>
      <c r="W2" s="149">
        <v>3566</v>
      </c>
      <c r="X2" s="149">
        <v>4103</v>
      </c>
      <c r="Y2" s="149">
        <v>2599192</v>
      </c>
      <c r="Z2" s="149">
        <v>5724008</v>
      </c>
      <c r="AA2" s="149">
        <v>8700047</v>
      </c>
      <c r="AB2" s="149">
        <v>1243060</v>
      </c>
      <c r="AC2" s="149">
        <v>17004</v>
      </c>
      <c r="AD2" s="13">
        <f aca="true" t="shared" si="7" ref="AD2:AD33">IF(AC2="n/a","n/a",(IF(AC2="n.d.","n.d.",(AC2/AB2))))</f>
        <v>0.013679146622045597</v>
      </c>
      <c r="AE2" s="149">
        <v>8543</v>
      </c>
      <c r="AF2" s="149">
        <v>176020</v>
      </c>
      <c r="AG2" s="149">
        <v>393430</v>
      </c>
      <c r="AH2" s="13">
        <f aca="true" t="shared" si="8" ref="AH2:AH39">IF(AG2="n.d.","n.d.",AG2/B2)</f>
        <v>0.35120623089111563</v>
      </c>
      <c r="AI2" s="203">
        <v>42794</v>
      </c>
      <c r="AJ2" s="7">
        <v>425</v>
      </c>
      <c r="AK2" s="14">
        <f aca="true" t="shared" si="9" ref="AK2:AK65">IF(AJ2="n/a","n/a",(IF(AJ2="n.d.","n.d.",(AJ2*1000/B2))))</f>
        <v>0.37938806936106584</v>
      </c>
      <c r="AL2" s="149">
        <v>677782</v>
      </c>
      <c r="AM2" s="149">
        <v>477000</v>
      </c>
      <c r="AN2" s="15">
        <f aca="true" t="shared" si="10" ref="AN2:AN39">IF(AM2="n.d.","n.d.",AM2/(F2*AJ2))</f>
        <v>0.020719851963824962</v>
      </c>
      <c r="AO2" s="156">
        <v>213400</v>
      </c>
    </row>
    <row r="3" spans="1:41" ht="15">
      <c r="A3" s="232" t="s">
        <v>122</v>
      </c>
      <c r="B3" s="226">
        <v>817498</v>
      </c>
      <c r="C3" s="4">
        <v>17</v>
      </c>
      <c r="D3" s="5"/>
      <c r="E3" s="4" t="s">
        <v>44</v>
      </c>
      <c r="F3" s="136">
        <v>55796</v>
      </c>
      <c r="G3" s="7">
        <v>650</v>
      </c>
      <c r="H3" s="8">
        <v>852624.9</v>
      </c>
      <c r="I3" s="8">
        <f t="shared" si="0"/>
        <v>468.4752197802198</v>
      </c>
      <c r="J3" s="149">
        <f t="shared" si="1"/>
        <v>1745.018659436289</v>
      </c>
      <c r="K3" s="7">
        <v>328</v>
      </c>
      <c r="L3" s="7">
        <v>4505.4</v>
      </c>
      <c r="M3" s="8">
        <f t="shared" si="2"/>
        <v>2.4754945054945052</v>
      </c>
      <c r="N3" s="7">
        <v>1023244</v>
      </c>
      <c r="O3" s="7">
        <v>2317</v>
      </c>
      <c r="P3" s="7">
        <v>255741</v>
      </c>
      <c r="Q3" s="149">
        <v>4851196</v>
      </c>
      <c r="R3" s="7">
        <f t="shared" si="3"/>
        <v>6132498</v>
      </c>
      <c r="S3" s="9">
        <f t="shared" si="4"/>
        <v>7.501544957908154</v>
      </c>
      <c r="T3" s="149">
        <v>10362921</v>
      </c>
      <c r="U3" s="9">
        <f t="shared" si="5"/>
        <v>12.676386975870278</v>
      </c>
      <c r="V3" s="9">
        <f t="shared" si="6"/>
        <v>1.6898368332121756</v>
      </c>
      <c r="W3" s="149">
        <v>12206</v>
      </c>
      <c r="X3" s="149">
        <v>4582</v>
      </c>
      <c r="Y3" s="149">
        <v>1301100</v>
      </c>
      <c r="Z3" s="149">
        <v>4905881</v>
      </c>
      <c r="AA3" s="149">
        <v>10314556</v>
      </c>
      <c r="AB3" s="149">
        <v>1521000</v>
      </c>
      <c r="AC3" s="149">
        <v>45217</v>
      </c>
      <c r="AD3" s="13">
        <f t="shared" si="7"/>
        <v>0.0297284681130835</v>
      </c>
      <c r="AE3" s="149">
        <v>12172</v>
      </c>
      <c r="AF3" s="149">
        <v>282702</v>
      </c>
      <c r="AG3" s="149">
        <v>480018</v>
      </c>
      <c r="AH3" s="13">
        <f t="shared" si="8"/>
        <v>0.5871794181759467</v>
      </c>
      <c r="AI3" s="203">
        <v>39491</v>
      </c>
      <c r="AJ3" s="7">
        <v>403</v>
      </c>
      <c r="AK3" s="14">
        <f t="shared" si="9"/>
        <v>0.49296756689313004</v>
      </c>
      <c r="AL3" s="149">
        <v>1108119</v>
      </c>
      <c r="AM3" s="149">
        <v>626749</v>
      </c>
      <c r="AN3" s="15">
        <f t="shared" si="10"/>
        <v>0.02787311701062022</v>
      </c>
      <c r="AO3" s="156">
        <v>742800</v>
      </c>
    </row>
    <row r="4" spans="1:41" ht="15">
      <c r="A4" s="232" t="s">
        <v>262</v>
      </c>
      <c r="B4" s="226">
        <v>116407</v>
      </c>
      <c r="C4" s="4">
        <v>1</v>
      </c>
      <c r="D4" s="5"/>
      <c r="E4" s="4" t="s">
        <v>44</v>
      </c>
      <c r="F4" s="136">
        <v>3650</v>
      </c>
      <c r="G4" s="7">
        <v>51</v>
      </c>
      <c r="H4" s="8">
        <v>75942</v>
      </c>
      <c r="I4" s="8">
        <f t="shared" si="0"/>
        <v>41.72637362637363</v>
      </c>
      <c r="J4" s="149">
        <f t="shared" si="1"/>
        <v>2789.7703510573856</v>
      </c>
      <c r="K4" s="7">
        <v>10</v>
      </c>
      <c r="L4" s="7">
        <v>2748</v>
      </c>
      <c r="M4" s="8">
        <f t="shared" si="2"/>
        <v>1.5098901098901099</v>
      </c>
      <c r="N4" s="7">
        <v>130347</v>
      </c>
      <c r="O4" s="7">
        <v>304</v>
      </c>
      <c r="P4" s="7">
        <v>14720</v>
      </c>
      <c r="Q4" s="149">
        <v>9261</v>
      </c>
      <c r="R4" s="7">
        <f t="shared" si="3"/>
        <v>154632</v>
      </c>
      <c r="S4" s="9">
        <f t="shared" si="4"/>
        <v>1.3283737232297026</v>
      </c>
      <c r="T4" s="7">
        <f>186951+102433</f>
        <v>289384</v>
      </c>
      <c r="U4" s="9">
        <f t="shared" si="5"/>
        <v>2.485967338733925</v>
      </c>
      <c r="V4" s="9">
        <f t="shared" si="6"/>
        <v>1.8714367013296083</v>
      </c>
      <c r="W4" s="149">
        <v>882</v>
      </c>
      <c r="X4" s="149">
        <v>1211</v>
      </c>
      <c r="Y4" s="149">
        <v>48392</v>
      </c>
      <c r="Z4" s="149">
        <v>332050</v>
      </c>
      <c r="AA4" s="149">
        <v>225341</v>
      </c>
      <c r="AB4" s="149">
        <v>28346</v>
      </c>
      <c r="AC4" s="149">
        <v>130</v>
      </c>
      <c r="AD4" s="13">
        <f t="shared" si="7"/>
        <v>0.004586184999647217</v>
      </c>
      <c r="AE4" s="149">
        <v>1908</v>
      </c>
      <c r="AF4" s="149">
        <v>61789</v>
      </c>
      <c r="AG4" s="149">
        <v>9074</v>
      </c>
      <c r="AH4" s="13">
        <f t="shared" si="8"/>
        <v>0.07795063870729424</v>
      </c>
      <c r="AI4" s="203">
        <v>18000</v>
      </c>
      <c r="AJ4" s="7">
        <v>17</v>
      </c>
      <c r="AK4" s="14">
        <f t="shared" si="9"/>
        <v>0.14603932753184945</v>
      </c>
      <c r="AL4" s="440" t="s">
        <v>41</v>
      </c>
      <c r="AM4" s="149" t="s">
        <v>41</v>
      </c>
      <c r="AN4" s="15" t="str">
        <f t="shared" si="10"/>
        <v>n.d.</v>
      </c>
      <c r="AO4" s="158" t="s">
        <v>484</v>
      </c>
    </row>
    <row r="5" spans="1:41" ht="15">
      <c r="A5" s="232" t="s">
        <v>229</v>
      </c>
      <c r="B5" s="226">
        <v>92490</v>
      </c>
      <c r="C5" s="4">
        <v>2</v>
      </c>
      <c r="D5" s="5"/>
      <c r="E5" s="4" t="s">
        <v>44</v>
      </c>
      <c r="F5" s="136">
        <v>3454</v>
      </c>
      <c r="G5" s="7">
        <v>111</v>
      </c>
      <c r="H5" s="8">
        <v>129219</v>
      </c>
      <c r="I5" s="8">
        <f t="shared" si="0"/>
        <v>70.99945054945054</v>
      </c>
      <c r="J5" s="149">
        <f t="shared" si="1"/>
        <v>1302.6861374875214</v>
      </c>
      <c r="K5" s="7">
        <v>237</v>
      </c>
      <c r="L5" s="7">
        <v>2812.5</v>
      </c>
      <c r="M5" s="8">
        <f t="shared" si="2"/>
        <v>1.5453296703296704</v>
      </c>
      <c r="N5" s="7">
        <v>196278</v>
      </c>
      <c r="O5" s="7">
        <v>562</v>
      </c>
      <c r="P5" s="7">
        <v>39573</v>
      </c>
      <c r="Q5" s="149">
        <v>3807</v>
      </c>
      <c r="R5" s="7">
        <f t="shared" si="3"/>
        <v>240220</v>
      </c>
      <c r="S5" s="9">
        <f t="shared" si="4"/>
        <v>2.5972537571629366</v>
      </c>
      <c r="T5" s="149">
        <v>1419409</v>
      </c>
      <c r="U5" s="9">
        <f t="shared" si="5"/>
        <v>15.346621256352037</v>
      </c>
      <c r="V5" s="9">
        <f t="shared" si="6"/>
        <v>5.908787777870286</v>
      </c>
      <c r="W5" s="149">
        <v>2231</v>
      </c>
      <c r="X5" s="149">
        <v>1677</v>
      </c>
      <c r="Y5" s="149">
        <v>166512</v>
      </c>
      <c r="Z5" s="149">
        <v>594940</v>
      </c>
      <c r="AA5" s="149">
        <v>850918</v>
      </c>
      <c r="AB5" s="149">
        <v>108891</v>
      </c>
      <c r="AC5" s="149">
        <v>1446</v>
      </c>
      <c r="AD5" s="13">
        <f t="shared" si="7"/>
        <v>0.013279334380251811</v>
      </c>
      <c r="AE5" s="149">
        <v>2818</v>
      </c>
      <c r="AF5" s="149">
        <v>43252</v>
      </c>
      <c r="AG5" s="149">
        <v>24037.7</v>
      </c>
      <c r="AH5" s="13">
        <f t="shared" si="8"/>
        <v>0.2598951237971673</v>
      </c>
      <c r="AI5" s="203">
        <v>5400</v>
      </c>
      <c r="AJ5" s="7">
        <v>82</v>
      </c>
      <c r="AK5" s="14">
        <f t="shared" si="9"/>
        <v>0.8865823332252135</v>
      </c>
      <c r="AL5" s="149">
        <v>83364</v>
      </c>
      <c r="AM5" s="149">
        <v>45338.8</v>
      </c>
      <c r="AN5" s="15">
        <f t="shared" si="10"/>
        <v>0.16007880576779132</v>
      </c>
      <c r="AO5" s="156">
        <v>83364</v>
      </c>
    </row>
    <row r="6" spans="1:41" ht="15">
      <c r="A6" s="232" t="s">
        <v>206</v>
      </c>
      <c r="B6" s="226">
        <v>91877</v>
      </c>
      <c r="C6" s="4">
        <v>2</v>
      </c>
      <c r="D6" s="5"/>
      <c r="E6" s="4" t="s">
        <v>44</v>
      </c>
      <c r="F6" s="136">
        <v>6125</v>
      </c>
      <c r="G6" s="7">
        <v>70</v>
      </c>
      <c r="H6" s="8">
        <v>82895</v>
      </c>
      <c r="I6" s="8">
        <f t="shared" si="0"/>
        <v>45.5467032967033</v>
      </c>
      <c r="J6" s="149">
        <f t="shared" si="1"/>
        <v>2017.2041739550032</v>
      </c>
      <c r="K6" s="7">
        <v>179</v>
      </c>
      <c r="L6" s="7" t="s">
        <v>41</v>
      </c>
      <c r="M6" s="8" t="str">
        <f t="shared" si="2"/>
        <v>n.d.</v>
      </c>
      <c r="N6" s="7">
        <v>385410</v>
      </c>
      <c r="O6" s="7">
        <v>328</v>
      </c>
      <c r="P6" s="7">
        <v>65749</v>
      </c>
      <c r="Q6" s="149">
        <v>99050</v>
      </c>
      <c r="R6" s="7">
        <f t="shared" si="3"/>
        <v>550537</v>
      </c>
      <c r="S6" s="9">
        <f t="shared" si="4"/>
        <v>5.992109015313952</v>
      </c>
      <c r="T6" s="149">
        <v>861837</v>
      </c>
      <c r="U6" s="9">
        <f t="shared" si="5"/>
        <v>9.380334577750688</v>
      </c>
      <c r="V6" s="9">
        <f t="shared" si="6"/>
        <v>1.5654479172153735</v>
      </c>
      <c r="W6" s="149">
        <v>3288</v>
      </c>
      <c r="X6" s="149">
        <v>1972</v>
      </c>
      <c r="Y6" s="137" t="s">
        <v>41</v>
      </c>
      <c r="Z6" s="149">
        <v>529427</v>
      </c>
      <c r="AA6" s="149" t="s">
        <v>76</v>
      </c>
      <c r="AB6" s="149">
        <v>92268</v>
      </c>
      <c r="AC6" s="149">
        <v>1511</v>
      </c>
      <c r="AD6" s="13">
        <f t="shared" si="7"/>
        <v>0.016376208436294275</v>
      </c>
      <c r="AE6" s="149">
        <v>1667</v>
      </c>
      <c r="AF6" s="149">
        <v>26810</v>
      </c>
      <c r="AG6" s="149">
        <v>41783</v>
      </c>
      <c r="AH6" s="13">
        <f t="shared" si="8"/>
        <v>0.45477105260293654</v>
      </c>
      <c r="AI6" s="203">
        <v>5000</v>
      </c>
      <c r="AJ6" s="7">
        <v>62</v>
      </c>
      <c r="AK6" s="14">
        <f t="shared" si="9"/>
        <v>0.6748152421171784</v>
      </c>
      <c r="AL6" s="149">
        <v>56360</v>
      </c>
      <c r="AM6" s="149" t="s">
        <v>41</v>
      </c>
      <c r="AN6" s="15" t="str">
        <f t="shared" si="10"/>
        <v>n.d.</v>
      </c>
      <c r="AO6" s="158" t="s">
        <v>41</v>
      </c>
    </row>
    <row r="7" spans="1:41" ht="15">
      <c r="A7" s="232" t="s">
        <v>167</v>
      </c>
      <c r="B7" s="226">
        <v>89074</v>
      </c>
      <c r="C7" s="4">
        <v>3</v>
      </c>
      <c r="D7" s="5" t="s">
        <v>53</v>
      </c>
      <c r="E7" s="4" t="s">
        <v>44</v>
      </c>
      <c r="F7" s="136">
        <v>8076</v>
      </c>
      <c r="G7" s="7">
        <v>114</v>
      </c>
      <c r="H7" s="8">
        <v>115761.67</v>
      </c>
      <c r="I7" s="8">
        <f t="shared" si="0"/>
        <v>63.605313186813184</v>
      </c>
      <c r="J7" s="149">
        <f t="shared" si="1"/>
        <v>1400.4175993660078</v>
      </c>
      <c r="K7" s="7">
        <v>411</v>
      </c>
      <c r="L7" s="7">
        <v>13689</v>
      </c>
      <c r="M7" s="8">
        <f t="shared" si="2"/>
        <v>7.521428571428571</v>
      </c>
      <c r="N7" s="7">
        <v>254294</v>
      </c>
      <c r="O7" s="7">
        <v>487</v>
      </c>
      <c r="P7" s="7">
        <v>192768</v>
      </c>
      <c r="Q7" s="149">
        <v>14922</v>
      </c>
      <c r="R7" s="7">
        <f t="shared" si="3"/>
        <v>462471</v>
      </c>
      <c r="S7" s="9">
        <f t="shared" si="4"/>
        <v>5.191986438242361</v>
      </c>
      <c r="T7" s="149">
        <v>1196822</v>
      </c>
      <c r="U7" s="9">
        <f t="shared" si="5"/>
        <v>13.436266475065676</v>
      </c>
      <c r="V7" s="9">
        <f t="shared" si="6"/>
        <v>2.5878855106590466</v>
      </c>
      <c r="W7" s="149">
        <v>115682</v>
      </c>
      <c r="X7" s="149">
        <v>156397</v>
      </c>
      <c r="Y7" s="149">
        <v>140471</v>
      </c>
      <c r="Z7" s="149">
        <v>730460</v>
      </c>
      <c r="AA7" s="149">
        <v>572955</v>
      </c>
      <c r="AB7" s="149">
        <v>78722</v>
      </c>
      <c r="AC7" s="149">
        <v>186</v>
      </c>
      <c r="AD7" s="13">
        <f t="shared" si="7"/>
        <v>0.0023627448489621705</v>
      </c>
      <c r="AE7" s="149">
        <v>6605</v>
      </c>
      <c r="AF7" s="149">
        <v>76043</v>
      </c>
      <c r="AG7" s="149">
        <v>20937.2</v>
      </c>
      <c r="AH7" s="13">
        <f t="shared" si="8"/>
        <v>0.23505400004490648</v>
      </c>
      <c r="AI7" s="203">
        <v>6456</v>
      </c>
      <c r="AJ7" s="7">
        <v>82</v>
      </c>
      <c r="AK7" s="14">
        <f t="shared" si="9"/>
        <v>0.9205828861396143</v>
      </c>
      <c r="AL7" s="149">
        <v>105657</v>
      </c>
      <c r="AM7" s="149">
        <v>55488</v>
      </c>
      <c r="AN7" s="15">
        <f t="shared" si="10"/>
        <v>0.08378936686840865</v>
      </c>
      <c r="AO7" s="156">
        <v>100352</v>
      </c>
    </row>
    <row r="8" spans="1:41" ht="15">
      <c r="A8" s="232" t="s">
        <v>222</v>
      </c>
      <c r="B8" s="226">
        <v>61466</v>
      </c>
      <c r="C8" s="4">
        <v>1</v>
      </c>
      <c r="D8" s="5"/>
      <c r="E8" s="4" t="s">
        <v>44</v>
      </c>
      <c r="F8" s="136">
        <v>3450</v>
      </c>
      <c r="G8" s="7">
        <v>65</v>
      </c>
      <c r="H8" s="8">
        <v>62338</v>
      </c>
      <c r="I8" s="8">
        <f t="shared" si="0"/>
        <v>34.25164835164835</v>
      </c>
      <c r="J8" s="149">
        <f t="shared" si="1"/>
        <v>1794.5413712342393</v>
      </c>
      <c r="K8" s="7">
        <v>48</v>
      </c>
      <c r="L8" s="7">
        <v>4990.5</v>
      </c>
      <c r="M8" s="8">
        <f t="shared" si="2"/>
        <v>2.742032967032967</v>
      </c>
      <c r="N8" s="7">
        <v>151074</v>
      </c>
      <c r="O8" s="7">
        <v>379</v>
      </c>
      <c r="P8" s="7">
        <v>25667</v>
      </c>
      <c r="Q8" s="149">
        <v>48179</v>
      </c>
      <c r="R8" s="7">
        <f t="shared" si="3"/>
        <v>225299</v>
      </c>
      <c r="S8" s="9">
        <f t="shared" si="4"/>
        <v>3.665424787687502</v>
      </c>
      <c r="T8" s="149">
        <v>946544</v>
      </c>
      <c r="U8" s="9">
        <f t="shared" si="5"/>
        <v>15.399472879315393</v>
      </c>
      <c r="V8" s="9">
        <f t="shared" si="6"/>
        <v>4.201279188988855</v>
      </c>
      <c r="W8" s="149">
        <v>1354</v>
      </c>
      <c r="X8" s="149">
        <v>2531</v>
      </c>
      <c r="Y8" s="149">
        <v>96397</v>
      </c>
      <c r="Z8" s="149">
        <v>330613</v>
      </c>
      <c r="AA8" s="149">
        <v>572589</v>
      </c>
      <c r="AB8" s="149">
        <v>48230</v>
      </c>
      <c r="AC8" s="149">
        <v>2725</v>
      </c>
      <c r="AD8" s="13">
        <f t="shared" si="7"/>
        <v>0.05650010366991499</v>
      </c>
      <c r="AE8" s="149">
        <v>941</v>
      </c>
      <c r="AF8" s="149">
        <v>38707</v>
      </c>
      <c r="AG8" s="149">
        <v>19227</v>
      </c>
      <c r="AH8" s="13">
        <f t="shared" si="8"/>
        <v>0.3128070803370969</v>
      </c>
      <c r="AI8" s="203">
        <v>2287</v>
      </c>
      <c r="AJ8" s="7">
        <v>42</v>
      </c>
      <c r="AK8" s="14">
        <f t="shared" si="9"/>
        <v>0.6833045911560863</v>
      </c>
      <c r="AL8" s="149">
        <v>24774</v>
      </c>
      <c r="AM8" s="149" t="s">
        <v>41</v>
      </c>
      <c r="AN8" s="15" t="str">
        <f t="shared" si="10"/>
        <v>n.d.</v>
      </c>
      <c r="AO8" s="156">
        <v>24774</v>
      </c>
    </row>
    <row r="9" spans="1:41" ht="15">
      <c r="A9" s="232" t="s">
        <v>180</v>
      </c>
      <c r="B9" s="226">
        <v>61180</v>
      </c>
      <c r="C9" s="4">
        <v>1</v>
      </c>
      <c r="D9" s="5" t="s">
        <v>61</v>
      </c>
      <c r="E9" s="4" t="s">
        <v>44</v>
      </c>
      <c r="F9" s="136">
        <v>3175</v>
      </c>
      <c r="G9" s="7">
        <v>50</v>
      </c>
      <c r="H9" s="8">
        <v>52623</v>
      </c>
      <c r="I9" s="8">
        <f t="shared" si="0"/>
        <v>28.913736263736265</v>
      </c>
      <c r="J9" s="149">
        <f t="shared" si="1"/>
        <v>2115.949299735857</v>
      </c>
      <c r="K9" s="7">
        <v>151</v>
      </c>
      <c r="L9" s="7">
        <v>2721</v>
      </c>
      <c r="M9" s="8">
        <f t="shared" si="2"/>
        <v>1.495054945054945</v>
      </c>
      <c r="N9" s="7">
        <v>146658</v>
      </c>
      <c r="O9" s="7">
        <v>295</v>
      </c>
      <c r="P9" s="7">
        <v>19627</v>
      </c>
      <c r="Q9" s="149">
        <v>2430</v>
      </c>
      <c r="R9" s="7">
        <f t="shared" si="3"/>
        <v>169010</v>
      </c>
      <c r="S9" s="9">
        <f t="shared" si="4"/>
        <v>2.7625040863027133</v>
      </c>
      <c r="T9" s="149">
        <v>507542</v>
      </c>
      <c r="U9" s="9">
        <f t="shared" si="5"/>
        <v>8.295881006864988</v>
      </c>
      <c r="V9" s="9">
        <f t="shared" si="6"/>
        <v>3.0030294065439915</v>
      </c>
      <c r="W9" s="149" t="s">
        <v>41</v>
      </c>
      <c r="X9" s="149" t="s">
        <v>41</v>
      </c>
      <c r="Y9" s="149">
        <v>33400</v>
      </c>
      <c r="Z9" s="149">
        <v>240513</v>
      </c>
      <c r="AA9" s="149">
        <v>269614</v>
      </c>
      <c r="AB9" s="149">
        <v>18733</v>
      </c>
      <c r="AC9" s="149">
        <v>1411</v>
      </c>
      <c r="AD9" s="13">
        <f t="shared" si="7"/>
        <v>0.07532162493994556</v>
      </c>
      <c r="AE9" s="149">
        <v>797</v>
      </c>
      <c r="AF9" s="149">
        <v>17367</v>
      </c>
      <c r="AG9" s="149">
        <v>10589</v>
      </c>
      <c r="AH9" s="13">
        <f t="shared" si="8"/>
        <v>0.17307943772474665</v>
      </c>
      <c r="AI9" s="203">
        <v>2790</v>
      </c>
      <c r="AJ9" s="7">
        <v>36</v>
      </c>
      <c r="AK9" s="14">
        <f t="shared" si="9"/>
        <v>0.5884275907159202</v>
      </c>
      <c r="AL9" s="149">
        <v>25768</v>
      </c>
      <c r="AM9" s="149">
        <v>24276</v>
      </c>
      <c r="AN9" s="15">
        <f t="shared" si="10"/>
        <v>0.21238845144356955</v>
      </c>
      <c r="AO9" s="156">
        <v>3128</v>
      </c>
    </row>
    <row r="10" spans="1:41" ht="15">
      <c r="A10" s="232" t="s">
        <v>137</v>
      </c>
      <c r="B10" s="226">
        <v>55032</v>
      </c>
      <c r="C10" s="4">
        <v>1</v>
      </c>
      <c r="D10" s="5" t="s">
        <v>65</v>
      </c>
      <c r="E10" s="4" t="s">
        <v>44</v>
      </c>
      <c r="F10" s="136">
        <v>3150</v>
      </c>
      <c r="G10" s="7">
        <v>47</v>
      </c>
      <c r="H10" s="8">
        <v>55484</v>
      </c>
      <c r="I10" s="8">
        <f t="shared" si="0"/>
        <v>30.485714285714284</v>
      </c>
      <c r="J10" s="149">
        <f t="shared" si="1"/>
        <v>1805.1733833177134</v>
      </c>
      <c r="K10" s="7">
        <v>170</v>
      </c>
      <c r="L10" s="7">
        <v>1829</v>
      </c>
      <c r="M10" s="8">
        <f t="shared" si="2"/>
        <v>1.004945054945055</v>
      </c>
      <c r="N10" s="7">
        <v>128814</v>
      </c>
      <c r="O10" s="7">
        <v>179</v>
      </c>
      <c r="P10" s="7">
        <v>18017</v>
      </c>
      <c r="Q10" s="149">
        <v>3652</v>
      </c>
      <c r="R10" s="7">
        <f t="shared" si="3"/>
        <v>150662</v>
      </c>
      <c r="S10" s="9">
        <f t="shared" si="4"/>
        <v>2.7377162378252655</v>
      </c>
      <c r="T10" s="149">
        <v>507467</v>
      </c>
      <c r="U10" s="9">
        <f t="shared" si="5"/>
        <v>9.22130760284925</v>
      </c>
      <c r="V10" s="9">
        <f t="shared" si="6"/>
        <v>3.3682481315792967</v>
      </c>
      <c r="W10" s="149">
        <v>58114</v>
      </c>
      <c r="X10" s="149">
        <v>65835</v>
      </c>
      <c r="Y10" s="149">
        <v>88000</v>
      </c>
      <c r="Z10" s="149">
        <v>241662</v>
      </c>
      <c r="AA10" s="149">
        <v>131857</v>
      </c>
      <c r="AB10" s="149">
        <v>14434</v>
      </c>
      <c r="AC10" s="149">
        <v>131</v>
      </c>
      <c r="AD10" s="13">
        <f t="shared" si="7"/>
        <v>0.009075793265899959</v>
      </c>
      <c r="AE10" s="149">
        <v>999</v>
      </c>
      <c r="AF10" s="149">
        <v>11817</v>
      </c>
      <c r="AG10" s="149">
        <v>12797</v>
      </c>
      <c r="AH10" s="13">
        <f t="shared" si="8"/>
        <v>0.23253743276639047</v>
      </c>
      <c r="AI10" s="203">
        <v>2970</v>
      </c>
      <c r="AJ10" s="7">
        <v>43</v>
      </c>
      <c r="AK10" s="14">
        <f t="shared" si="9"/>
        <v>0.7813635702863788</v>
      </c>
      <c r="AL10" s="149">
        <v>55139</v>
      </c>
      <c r="AM10" s="149">
        <v>55139</v>
      </c>
      <c r="AN10" s="15">
        <f t="shared" si="10"/>
        <v>0.4070801033591731</v>
      </c>
      <c r="AO10" s="156">
        <v>55139</v>
      </c>
    </row>
    <row r="11" spans="1:41" ht="15">
      <c r="A11" s="232" t="s">
        <v>43</v>
      </c>
      <c r="B11" s="226">
        <v>45711</v>
      </c>
      <c r="C11" s="4">
        <v>1</v>
      </c>
      <c r="D11" s="5" t="s">
        <v>40</v>
      </c>
      <c r="E11" s="4" t="s">
        <v>44</v>
      </c>
      <c r="F11" s="136">
        <v>3200.5</v>
      </c>
      <c r="G11" s="7">
        <v>49</v>
      </c>
      <c r="H11" s="8">
        <v>36560.75</v>
      </c>
      <c r="I11" s="8">
        <f t="shared" si="0"/>
        <v>20.088324175824177</v>
      </c>
      <c r="J11" s="149">
        <f t="shared" si="1"/>
        <v>2275.5009128642055</v>
      </c>
      <c r="K11" s="7">
        <v>257</v>
      </c>
      <c r="L11" s="7">
        <v>2508.25</v>
      </c>
      <c r="M11" s="8">
        <f t="shared" si="2"/>
        <v>1.3781593406593406</v>
      </c>
      <c r="N11" s="7">
        <v>63258</v>
      </c>
      <c r="O11" s="7">
        <v>112</v>
      </c>
      <c r="P11" s="7">
        <v>11302</v>
      </c>
      <c r="Q11" s="149">
        <v>0</v>
      </c>
      <c r="R11" s="7">
        <f t="shared" si="3"/>
        <v>74672</v>
      </c>
      <c r="S11" s="9">
        <f t="shared" si="4"/>
        <v>1.6335674126577848</v>
      </c>
      <c r="T11" s="149">
        <v>381843</v>
      </c>
      <c r="U11" s="9">
        <f t="shared" si="5"/>
        <v>8.353416026776925</v>
      </c>
      <c r="V11" s="9">
        <f t="shared" si="6"/>
        <v>5.1136034926076706</v>
      </c>
      <c r="W11" s="149">
        <v>44231</v>
      </c>
      <c r="X11" s="149">
        <v>33254</v>
      </c>
      <c r="Y11" s="149">
        <v>41831</v>
      </c>
      <c r="Z11" s="149">
        <v>146809</v>
      </c>
      <c r="AA11" s="149">
        <v>95304</v>
      </c>
      <c r="AB11" s="149">
        <v>16831</v>
      </c>
      <c r="AC11" s="149">
        <v>62</v>
      </c>
      <c r="AD11" s="13">
        <f t="shared" si="7"/>
        <v>0.003683678925791694</v>
      </c>
      <c r="AE11" s="149">
        <v>1694</v>
      </c>
      <c r="AF11" s="149">
        <v>25271</v>
      </c>
      <c r="AG11" s="149">
        <v>17042</v>
      </c>
      <c r="AH11" s="13">
        <f t="shared" si="8"/>
        <v>0.37282054647677804</v>
      </c>
      <c r="AI11" s="203">
        <v>974</v>
      </c>
      <c r="AJ11" s="7">
        <v>30</v>
      </c>
      <c r="AK11" s="14">
        <f t="shared" si="9"/>
        <v>0.6562971713591914</v>
      </c>
      <c r="AL11" s="149">
        <v>19520</v>
      </c>
      <c r="AM11" s="149">
        <v>19520</v>
      </c>
      <c r="AN11" s="15">
        <f t="shared" si="10"/>
        <v>0.20330156746341718</v>
      </c>
      <c r="AO11" s="156">
        <v>15616</v>
      </c>
    </row>
    <row r="12" spans="1:41" ht="15">
      <c r="A12" s="232" t="s">
        <v>196</v>
      </c>
      <c r="B12" s="226">
        <v>30568</v>
      </c>
      <c r="C12" s="4">
        <v>4</v>
      </c>
      <c r="D12" s="5" t="s">
        <v>46</v>
      </c>
      <c r="E12" s="4">
        <v>4</v>
      </c>
      <c r="F12" s="136">
        <v>11302</v>
      </c>
      <c r="G12" s="7">
        <v>6</v>
      </c>
      <c r="H12" s="8">
        <v>7014</v>
      </c>
      <c r="I12" s="8">
        <f t="shared" si="0"/>
        <v>3.853846153846154</v>
      </c>
      <c r="J12" s="149">
        <f t="shared" si="1"/>
        <v>7931.816367265469</v>
      </c>
      <c r="K12" s="7">
        <v>2</v>
      </c>
      <c r="L12" s="7">
        <v>32</v>
      </c>
      <c r="M12" s="8">
        <f t="shared" si="2"/>
        <v>0.017582417582417582</v>
      </c>
      <c r="N12" s="7">
        <v>28019</v>
      </c>
      <c r="O12" s="7">
        <v>33</v>
      </c>
      <c r="P12" s="7">
        <v>2178</v>
      </c>
      <c r="Q12" s="149">
        <v>0</v>
      </c>
      <c r="R12" s="7">
        <f t="shared" si="3"/>
        <v>30230</v>
      </c>
      <c r="S12" s="9">
        <f t="shared" si="4"/>
        <v>0.9889426851609526</v>
      </c>
      <c r="T12" s="149">
        <v>28206</v>
      </c>
      <c r="U12" s="9">
        <f t="shared" si="5"/>
        <v>0.9227296519235803</v>
      </c>
      <c r="V12" s="9">
        <f t="shared" si="6"/>
        <v>0.9330466424082038</v>
      </c>
      <c r="W12" s="149">
        <v>4271</v>
      </c>
      <c r="X12" s="149">
        <v>9264</v>
      </c>
      <c r="Y12" s="149">
        <v>7500</v>
      </c>
      <c r="Z12" s="149">
        <v>39050</v>
      </c>
      <c r="AA12" s="149">
        <v>13384</v>
      </c>
      <c r="AB12" s="149">
        <v>3900</v>
      </c>
      <c r="AC12" s="149">
        <v>250</v>
      </c>
      <c r="AD12" s="13">
        <f t="shared" si="7"/>
        <v>0.0641025641025641</v>
      </c>
      <c r="AE12" s="149">
        <v>232</v>
      </c>
      <c r="AF12" s="149">
        <v>2066</v>
      </c>
      <c r="AG12" s="149">
        <v>1214</v>
      </c>
      <c r="AH12" s="13">
        <f t="shared" si="8"/>
        <v>0.03971473436273227</v>
      </c>
      <c r="AI12" s="203">
        <v>444.3</v>
      </c>
      <c r="AJ12" s="7">
        <v>26</v>
      </c>
      <c r="AK12" s="14">
        <f t="shared" si="9"/>
        <v>0.8505626799267207</v>
      </c>
      <c r="AL12" s="149">
        <v>5000</v>
      </c>
      <c r="AM12" s="149">
        <v>1225</v>
      </c>
      <c r="AN12" s="15">
        <f t="shared" si="10"/>
        <v>0.004168765228754611</v>
      </c>
      <c r="AO12" s="156">
        <v>5000</v>
      </c>
    </row>
    <row r="13" spans="1:41" ht="15">
      <c r="A13" s="232" t="s">
        <v>221</v>
      </c>
      <c r="B13" s="226">
        <v>26171</v>
      </c>
      <c r="C13" s="4">
        <v>1</v>
      </c>
      <c r="D13" s="5" t="s">
        <v>46</v>
      </c>
      <c r="E13" s="4" t="s">
        <v>44</v>
      </c>
      <c r="F13" s="136">
        <v>2750</v>
      </c>
      <c r="G13" s="7">
        <v>27</v>
      </c>
      <c r="H13" s="8">
        <v>29556.8</v>
      </c>
      <c r="I13" s="8">
        <f t="shared" si="0"/>
        <v>16.24</v>
      </c>
      <c r="J13" s="149">
        <f t="shared" si="1"/>
        <v>1611.5147783251234</v>
      </c>
      <c r="K13" s="11">
        <v>20</v>
      </c>
      <c r="L13" s="7">
        <v>348</v>
      </c>
      <c r="M13" s="8">
        <f t="shared" si="2"/>
        <v>0.1912087912087912</v>
      </c>
      <c r="N13" s="7">
        <v>51936</v>
      </c>
      <c r="O13" s="7">
        <v>97</v>
      </c>
      <c r="P13" s="7">
        <v>9419</v>
      </c>
      <c r="Q13" s="149">
        <v>0</v>
      </c>
      <c r="R13" s="7">
        <f t="shared" si="3"/>
        <v>61452</v>
      </c>
      <c r="S13" s="9">
        <f t="shared" si="4"/>
        <v>2.3480952198998892</v>
      </c>
      <c r="T13" s="149">
        <v>289842</v>
      </c>
      <c r="U13" s="9">
        <f t="shared" si="5"/>
        <v>11.074930266325321</v>
      </c>
      <c r="V13" s="9">
        <f t="shared" si="6"/>
        <v>4.716559265768405</v>
      </c>
      <c r="W13" s="149">
        <v>52737</v>
      </c>
      <c r="X13" s="149">
        <v>39987</v>
      </c>
      <c r="Y13" s="137" t="s">
        <v>41</v>
      </c>
      <c r="Z13" s="149">
        <v>153218</v>
      </c>
      <c r="AA13" s="149">
        <v>69989</v>
      </c>
      <c r="AB13" s="149">
        <v>95</v>
      </c>
      <c r="AC13" s="149">
        <v>3</v>
      </c>
      <c r="AD13" s="13">
        <f t="shared" si="7"/>
        <v>0.031578947368421054</v>
      </c>
      <c r="AE13" s="149">
        <v>673</v>
      </c>
      <c r="AF13" s="149">
        <v>7128</v>
      </c>
      <c r="AG13" s="149">
        <v>4644</v>
      </c>
      <c r="AH13" s="13">
        <f t="shared" si="8"/>
        <v>0.17744832066027283</v>
      </c>
      <c r="AI13" s="203">
        <v>1520</v>
      </c>
      <c r="AJ13" s="7">
        <v>20</v>
      </c>
      <c r="AK13" s="14">
        <f t="shared" si="9"/>
        <v>0.7642046540063429</v>
      </c>
      <c r="AL13" s="149">
        <v>8682</v>
      </c>
      <c r="AM13" s="149" t="s">
        <v>41</v>
      </c>
      <c r="AN13" s="15" t="str">
        <f t="shared" si="10"/>
        <v>n.d.</v>
      </c>
      <c r="AO13" s="156">
        <v>8682</v>
      </c>
    </row>
    <row r="14" spans="1:41" ht="15">
      <c r="A14" s="232" t="s">
        <v>165</v>
      </c>
      <c r="B14" s="226">
        <v>25482</v>
      </c>
      <c r="C14" s="4">
        <v>1</v>
      </c>
      <c r="D14" s="5" t="s">
        <v>46</v>
      </c>
      <c r="E14" s="4" t="s">
        <v>44</v>
      </c>
      <c r="F14" s="136">
        <v>3028</v>
      </c>
      <c r="G14" s="7">
        <v>26</v>
      </c>
      <c r="H14" s="8">
        <v>19211</v>
      </c>
      <c r="I14" s="8">
        <f t="shared" si="0"/>
        <v>10.555494505494506</v>
      </c>
      <c r="J14" s="149">
        <f t="shared" si="1"/>
        <v>2414.0981729217633</v>
      </c>
      <c r="K14" s="7">
        <v>33</v>
      </c>
      <c r="L14" s="7">
        <v>919.25</v>
      </c>
      <c r="M14" s="8">
        <f t="shared" si="2"/>
        <v>0.5050824175824176</v>
      </c>
      <c r="N14" s="7">
        <v>56242</v>
      </c>
      <c r="O14" s="7">
        <v>135</v>
      </c>
      <c r="P14" s="7">
        <v>9096</v>
      </c>
      <c r="Q14" s="149">
        <v>503</v>
      </c>
      <c r="R14" s="7">
        <f t="shared" si="3"/>
        <v>65976</v>
      </c>
      <c r="S14" s="9">
        <f t="shared" si="4"/>
        <v>2.5891217329879916</v>
      </c>
      <c r="T14" s="149">
        <v>182363</v>
      </c>
      <c r="U14" s="9">
        <f t="shared" si="5"/>
        <v>7.156541872694451</v>
      </c>
      <c r="V14" s="9">
        <f t="shared" si="6"/>
        <v>2.764080877894992</v>
      </c>
      <c r="W14" s="149">
        <v>34609</v>
      </c>
      <c r="X14" s="149">
        <v>33827</v>
      </c>
      <c r="Y14" s="149">
        <v>20558</v>
      </c>
      <c r="Z14" s="149">
        <v>88048</v>
      </c>
      <c r="AA14" s="149">
        <v>49150</v>
      </c>
      <c r="AB14" s="149">
        <v>15761</v>
      </c>
      <c r="AC14" s="149" t="s">
        <v>41</v>
      </c>
      <c r="AD14" s="13" t="str">
        <f t="shared" si="7"/>
        <v>n.d.</v>
      </c>
      <c r="AE14" s="149">
        <v>1002</v>
      </c>
      <c r="AF14" s="149">
        <v>13445</v>
      </c>
      <c r="AG14" s="149">
        <v>7257</v>
      </c>
      <c r="AH14" s="13">
        <f t="shared" si="8"/>
        <v>0.28478926300918295</v>
      </c>
      <c r="AI14" s="203">
        <v>1080</v>
      </c>
      <c r="AJ14" s="7">
        <v>27</v>
      </c>
      <c r="AK14" s="14">
        <f t="shared" si="9"/>
        <v>1.0595714622086179</v>
      </c>
      <c r="AL14" s="149">
        <v>20957</v>
      </c>
      <c r="AM14" s="149" t="s">
        <v>41</v>
      </c>
      <c r="AN14" s="15" t="str">
        <f t="shared" si="10"/>
        <v>n.d.</v>
      </c>
      <c r="AO14" s="156">
        <v>3053</v>
      </c>
    </row>
    <row r="15" spans="1:41" ht="15">
      <c r="A15" s="232" t="s">
        <v>190</v>
      </c>
      <c r="B15" s="226">
        <v>24962</v>
      </c>
      <c r="C15" s="4">
        <v>1</v>
      </c>
      <c r="D15" s="5" t="s">
        <v>40</v>
      </c>
      <c r="E15" s="4" t="s">
        <v>44</v>
      </c>
      <c r="F15" s="136">
        <v>3192</v>
      </c>
      <c r="G15" s="7">
        <v>20</v>
      </c>
      <c r="H15" s="8">
        <v>22218.25</v>
      </c>
      <c r="I15" s="8">
        <f t="shared" si="0"/>
        <v>12.207829670329671</v>
      </c>
      <c r="J15" s="149">
        <f t="shared" si="1"/>
        <v>2044.7532996523128</v>
      </c>
      <c r="K15" s="7">
        <v>66</v>
      </c>
      <c r="L15" s="7">
        <v>3247</v>
      </c>
      <c r="M15" s="8">
        <f t="shared" si="2"/>
        <v>1.7840659340659342</v>
      </c>
      <c r="N15" s="7">
        <v>49030</v>
      </c>
      <c r="O15" s="7">
        <v>107</v>
      </c>
      <c r="P15" s="7">
        <v>6998</v>
      </c>
      <c r="Q15" s="149">
        <v>0</v>
      </c>
      <c r="R15" s="7">
        <f t="shared" si="3"/>
        <v>56135</v>
      </c>
      <c r="S15" s="9">
        <f t="shared" si="4"/>
        <v>2.2488182036695776</v>
      </c>
      <c r="T15" s="149">
        <v>346251</v>
      </c>
      <c r="U15" s="9">
        <f t="shared" si="5"/>
        <v>13.871124108645141</v>
      </c>
      <c r="V15" s="9">
        <f t="shared" si="6"/>
        <v>6.168183842522491</v>
      </c>
      <c r="W15" s="149">
        <v>54116</v>
      </c>
      <c r="X15" s="149">
        <v>47941</v>
      </c>
      <c r="Y15" s="149">
        <v>18658</v>
      </c>
      <c r="Z15" s="149">
        <v>112564</v>
      </c>
      <c r="AA15" s="149">
        <v>35852</v>
      </c>
      <c r="AB15" s="149">
        <v>41121</v>
      </c>
      <c r="AC15" s="149">
        <v>1500</v>
      </c>
      <c r="AD15" s="13">
        <f t="shared" si="7"/>
        <v>0.036477712117895966</v>
      </c>
      <c r="AE15" s="149">
        <v>576</v>
      </c>
      <c r="AF15" s="149">
        <v>7815</v>
      </c>
      <c r="AG15" s="149">
        <v>17437</v>
      </c>
      <c r="AH15" s="13">
        <f t="shared" si="8"/>
        <v>0.6985417835109367</v>
      </c>
      <c r="AI15" s="203">
        <v>1350</v>
      </c>
      <c r="AJ15" s="7">
        <v>16</v>
      </c>
      <c r="AK15" s="14">
        <f t="shared" si="9"/>
        <v>0.6409742809069786</v>
      </c>
      <c r="AL15" s="149">
        <v>45207</v>
      </c>
      <c r="AM15" s="149">
        <v>18962</v>
      </c>
      <c r="AN15" s="15">
        <f t="shared" si="10"/>
        <v>0.3712797619047619</v>
      </c>
      <c r="AO15" s="156">
        <v>10566</v>
      </c>
    </row>
    <row r="16" spans="1:41" ht="15">
      <c r="A16" s="232" t="s">
        <v>131</v>
      </c>
      <c r="B16" s="226">
        <v>20475</v>
      </c>
      <c r="C16" s="4">
        <v>1</v>
      </c>
      <c r="D16" s="5"/>
      <c r="E16" s="4" t="s">
        <v>44</v>
      </c>
      <c r="F16" s="136">
        <v>3240</v>
      </c>
      <c r="G16" s="7">
        <v>21</v>
      </c>
      <c r="H16" s="8">
        <v>21343.14</v>
      </c>
      <c r="I16" s="8">
        <f t="shared" si="0"/>
        <v>11.727</v>
      </c>
      <c r="J16" s="149">
        <f t="shared" si="1"/>
        <v>1745.970836531082</v>
      </c>
      <c r="K16" s="7">
        <v>4</v>
      </c>
      <c r="L16" s="7">
        <v>91</v>
      </c>
      <c r="M16" s="8">
        <f t="shared" si="2"/>
        <v>0.05</v>
      </c>
      <c r="N16" s="7">
        <v>39868</v>
      </c>
      <c r="O16" s="7">
        <v>103</v>
      </c>
      <c r="P16" s="7">
        <v>7304</v>
      </c>
      <c r="Q16" s="149">
        <v>3290</v>
      </c>
      <c r="R16" s="7">
        <f t="shared" si="3"/>
        <v>50565</v>
      </c>
      <c r="S16" s="9">
        <f t="shared" si="4"/>
        <v>2.4695970695970697</v>
      </c>
      <c r="T16" s="149">
        <v>135106</v>
      </c>
      <c r="U16" s="9">
        <f t="shared" si="5"/>
        <v>6.598583638583639</v>
      </c>
      <c r="V16" s="9">
        <f t="shared" si="6"/>
        <v>2.6719272223870267</v>
      </c>
      <c r="W16" s="149">
        <v>581</v>
      </c>
      <c r="X16" s="149">
        <v>220</v>
      </c>
      <c r="Y16" s="149">
        <v>30701</v>
      </c>
      <c r="Z16" s="149">
        <v>115682.5</v>
      </c>
      <c r="AA16" s="149">
        <v>67857</v>
      </c>
      <c r="AB16" s="149">
        <v>1730</v>
      </c>
      <c r="AC16" s="149">
        <v>450</v>
      </c>
      <c r="AD16" s="13">
        <f t="shared" si="7"/>
        <v>0.26011560693641617</v>
      </c>
      <c r="AE16" s="149">
        <v>505</v>
      </c>
      <c r="AF16" s="149">
        <v>3711</v>
      </c>
      <c r="AG16" s="149">
        <v>1736</v>
      </c>
      <c r="AH16" s="13">
        <f t="shared" si="8"/>
        <v>0.0847863247863248</v>
      </c>
      <c r="AI16" s="203">
        <v>1000</v>
      </c>
      <c r="AJ16" s="7">
        <v>22</v>
      </c>
      <c r="AK16" s="14">
        <f t="shared" si="9"/>
        <v>1.0744810744810744</v>
      </c>
      <c r="AL16" s="149">
        <v>18631</v>
      </c>
      <c r="AM16" s="149">
        <v>17512</v>
      </c>
      <c r="AN16" s="15">
        <f t="shared" si="10"/>
        <v>0.24567901234567902</v>
      </c>
      <c r="AO16" s="156">
        <v>18631</v>
      </c>
    </row>
    <row r="17" spans="1:41" ht="15">
      <c r="A17" s="232" t="s">
        <v>138</v>
      </c>
      <c r="B17" s="226">
        <v>20347</v>
      </c>
      <c r="C17" s="4">
        <v>3</v>
      </c>
      <c r="D17" s="16" t="s">
        <v>65</v>
      </c>
      <c r="E17" s="4">
        <v>2</v>
      </c>
      <c r="F17" s="136">
        <v>6480</v>
      </c>
      <c r="G17" s="7">
        <v>6</v>
      </c>
      <c r="H17" s="8">
        <v>3704</v>
      </c>
      <c r="I17" s="8">
        <f t="shared" si="0"/>
        <v>2.035164835164835</v>
      </c>
      <c r="J17" s="149">
        <f t="shared" si="1"/>
        <v>9997.715982721384</v>
      </c>
      <c r="K17" s="7">
        <v>21</v>
      </c>
      <c r="L17" s="7">
        <v>1697.5</v>
      </c>
      <c r="M17" s="8">
        <f t="shared" si="2"/>
        <v>0.9326923076923077</v>
      </c>
      <c r="N17" s="7">
        <v>28990</v>
      </c>
      <c r="O17" s="7">
        <v>47</v>
      </c>
      <c r="P17" s="7">
        <v>878</v>
      </c>
      <c r="Q17" s="149">
        <v>0</v>
      </c>
      <c r="R17" s="7">
        <f t="shared" si="3"/>
        <v>29915</v>
      </c>
      <c r="S17" s="9">
        <f t="shared" si="4"/>
        <v>1.4702413132157075</v>
      </c>
      <c r="T17" s="149">
        <v>24482</v>
      </c>
      <c r="U17" s="9">
        <f t="shared" si="5"/>
        <v>1.2032240625153585</v>
      </c>
      <c r="V17" s="9">
        <f t="shared" si="6"/>
        <v>0.818385425371887</v>
      </c>
      <c r="W17" s="149">
        <v>3485</v>
      </c>
      <c r="X17" s="149">
        <v>10407</v>
      </c>
      <c r="Y17" s="149">
        <v>2950</v>
      </c>
      <c r="Z17" s="149">
        <v>25987</v>
      </c>
      <c r="AA17" s="149">
        <v>685</v>
      </c>
      <c r="AB17" s="149">
        <v>14375</v>
      </c>
      <c r="AC17" s="149">
        <v>4000</v>
      </c>
      <c r="AD17" s="13">
        <f t="shared" si="7"/>
        <v>0.2782608695652174</v>
      </c>
      <c r="AE17" s="149">
        <v>59</v>
      </c>
      <c r="AF17" s="149">
        <v>190</v>
      </c>
      <c r="AG17" s="149">
        <v>984.9</v>
      </c>
      <c r="AH17" s="13">
        <f t="shared" si="8"/>
        <v>0.048405170295375236</v>
      </c>
      <c r="AI17" s="203">
        <v>582.75</v>
      </c>
      <c r="AJ17" s="7">
        <v>11</v>
      </c>
      <c r="AK17" s="14">
        <f t="shared" si="9"/>
        <v>0.540620238855851</v>
      </c>
      <c r="AL17" s="149">
        <v>1588</v>
      </c>
      <c r="AM17" s="149">
        <v>2400</v>
      </c>
      <c r="AN17" s="15">
        <f t="shared" si="10"/>
        <v>0.03367003367003367</v>
      </c>
      <c r="AO17" s="156">
        <v>1006</v>
      </c>
    </row>
    <row r="18" spans="1:41" ht="15">
      <c r="A18" s="232" t="s">
        <v>169</v>
      </c>
      <c r="B18" s="226">
        <v>18032</v>
      </c>
      <c r="C18" s="4">
        <v>1</v>
      </c>
      <c r="D18" s="5"/>
      <c r="E18" s="4" t="s">
        <v>44</v>
      </c>
      <c r="F18" s="136">
        <v>2951</v>
      </c>
      <c r="G18" s="7">
        <v>12</v>
      </c>
      <c r="H18" s="8">
        <v>19916</v>
      </c>
      <c r="I18" s="8">
        <f t="shared" si="0"/>
        <v>10.942857142857143</v>
      </c>
      <c r="J18" s="149">
        <f t="shared" si="1"/>
        <v>1647.8328981723237</v>
      </c>
      <c r="K18" s="7">
        <v>18</v>
      </c>
      <c r="L18" s="7">
        <v>715.5</v>
      </c>
      <c r="M18" s="8">
        <f t="shared" si="2"/>
        <v>0.3931318681318681</v>
      </c>
      <c r="N18" s="7">
        <v>85702</v>
      </c>
      <c r="O18" s="7">
        <v>195</v>
      </c>
      <c r="P18" s="7">
        <v>7697</v>
      </c>
      <c r="Q18" s="149">
        <v>2716</v>
      </c>
      <c r="R18" s="7">
        <f t="shared" si="3"/>
        <v>96310</v>
      </c>
      <c r="S18" s="9">
        <f t="shared" si="4"/>
        <v>5.34106033717835</v>
      </c>
      <c r="T18" s="149">
        <v>109782</v>
      </c>
      <c r="U18" s="9">
        <f t="shared" si="5"/>
        <v>6.088176574977817</v>
      </c>
      <c r="V18" s="9">
        <f t="shared" si="6"/>
        <v>1.1398816322292598</v>
      </c>
      <c r="W18" s="149">
        <v>157</v>
      </c>
      <c r="X18" s="149">
        <v>2</v>
      </c>
      <c r="Y18" s="149">
        <v>19613</v>
      </c>
      <c r="Z18" s="149">
        <v>78088</v>
      </c>
      <c r="AA18" s="149">
        <v>376315</v>
      </c>
      <c r="AB18" s="149">
        <v>4579</v>
      </c>
      <c r="AC18" s="149">
        <v>62</v>
      </c>
      <c r="AD18" s="13">
        <f t="shared" si="7"/>
        <v>0.013540074252020091</v>
      </c>
      <c r="AE18" s="149">
        <v>145</v>
      </c>
      <c r="AF18" s="149">
        <v>3003</v>
      </c>
      <c r="AG18" s="149">
        <v>10896</v>
      </c>
      <c r="AH18" s="13">
        <f t="shared" si="8"/>
        <v>0.6042590949423248</v>
      </c>
      <c r="AI18" s="203">
        <v>1116</v>
      </c>
      <c r="AJ18" s="7">
        <v>18</v>
      </c>
      <c r="AK18" s="14">
        <f t="shared" si="9"/>
        <v>0.9982253771073647</v>
      </c>
      <c r="AL18" s="149">
        <v>12294</v>
      </c>
      <c r="AM18" s="149">
        <v>4580</v>
      </c>
      <c r="AN18" s="15">
        <f t="shared" si="10"/>
        <v>0.08622312587070297</v>
      </c>
      <c r="AO18" s="156">
        <v>4639</v>
      </c>
    </row>
    <row r="19" spans="1:41" ht="15">
      <c r="A19" s="232" t="s">
        <v>101</v>
      </c>
      <c r="B19" s="226">
        <v>17580</v>
      </c>
      <c r="C19" s="4">
        <v>1</v>
      </c>
      <c r="D19" s="5" t="s">
        <v>40</v>
      </c>
      <c r="E19" s="4" t="s">
        <v>44</v>
      </c>
      <c r="F19" s="136">
        <v>2867</v>
      </c>
      <c r="G19" s="7">
        <v>17</v>
      </c>
      <c r="H19" s="8">
        <v>15130.5</v>
      </c>
      <c r="I19" s="8">
        <f t="shared" si="0"/>
        <v>8.313461538461539</v>
      </c>
      <c r="J19" s="149">
        <f t="shared" si="1"/>
        <v>2114.642609299098</v>
      </c>
      <c r="K19" s="7">
        <v>10</v>
      </c>
      <c r="L19" s="7">
        <v>1007</v>
      </c>
      <c r="M19" s="8">
        <f t="shared" si="2"/>
        <v>0.5532967032967033</v>
      </c>
      <c r="N19" s="7">
        <v>40910</v>
      </c>
      <c r="O19" s="7">
        <v>81</v>
      </c>
      <c r="P19" s="7">
        <v>3387</v>
      </c>
      <c r="Q19" s="149">
        <v>0</v>
      </c>
      <c r="R19" s="7">
        <f t="shared" si="3"/>
        <v>44378</v>
      </c>
      <c r="S19" s="9">
        <f t="shared" si="4"/>
        <v>2.524345847554039</v>
      </c>
      <c r="T19" s="149">
        <v>162866</v>
      </c>
      <c r="U19" s="9">
        <f t="shared" si="5"/>
        <v>9.264277588168373</v>
      </c>
      <c r="V19" s="9">
        <f t="shared" si="6"/>
        <v>3.669971607553292</v>
      </c>
      <c r="W19" s="149">
        <v>37092</v>
      </c>
      <c r="X19" s="149">
        <v>21618</v>
      </c>
      <c r="Y19" s="149">
        <v>11500</v>
      </c>
      <c r="Z19" s="149">
        <v>80000</v>
      </c>
      <c r="AA19" s="149" t="s">
        <v>76</v>
      </c>
      <c r="AB19" s="149">
        <v>6200</v>
      </c>
      <c r="AC19" s="149">
        <v>450</v>
      </c>
      <c r="AD19" s="13">
        <f t="shared" si="7"/>
        <v>0.07258064516129033</v>
      </c>
      <c r="AE19" s="149">
        <v>270</v>
      </c>
      <c r="AF19" s="149">
        <v>2978</v>
      </c>
      <c r="AG19" s="149">
        <v>8519</v>
      </c>
      <c r="AH19" s="13">
        <f t="shared" si="8"/>
        <v>0.48458475540386803</v>
      </c>
      <c r="AI19" s="203">
        <v>810</v>
      </c>
      <c r="AJ19" s="7">
        <v>16</v>
      </c>
      <c r="AK19" s="14">
        <f t="shared" si="9"/>
        <v>0.9101251422070534</v>
      </c>
      <c r="AL19" s="149">
        <v>13468</v>
      </c>
      <c r="AM19" s="149">
        <v>10101</v>
      </c>
      <c r="AN19" s="15">
        <f t="shared" si="10"/>
        <v>0.2201996860830136</v>
      </c>
      <c r="AO19" s="156">
        <v>13468</v>
      </c>
    </row>
    <row r="20" spans="1:41" ht="15">
      <c r="A20" s="232" t="s">
        <v>86</v>
      </c>
      <c r="B20" s="226">
        <v>17286</v>
      </c>
      <c r="C20" s="4">
        <v>1</v>
      </c>
      <c r="D20" s="5" t="s">
        <v>48</v>
      </c>
      <c r="E20" s="4" t="s">
        <v>44</v>
      </c>
      <c r="F20" s="136">
        <v>2800</v>
      </c>
      <c r="G20" s="7">
        <v>21</v>
      </c>
      <c r="H20" s="8">
        <v>20913</v>
      </c>
      <c r="I20" s="8">
        <f t="shared" si="0"/>
        <v>11.49065934065934</v>
      </c>
      <c r="J20" s="149">
        <f t="shared" si="1"/>
        <v>1504.3523167407834</v>
      </c>
      <c r="K20" s="7">
        <v>70</v>
      </c>
      <c r="L20" s="7">
        <v>1558</v>
      </c>
      <c r="M20" s="8">
        <f t="shared" si="2"/>
        <v>0.856043956043956</v>
      </c>
      <c r="N20" s="7">
        <v>38448</v>
      </c>
      <c r="O20" s="7">
        <v>63</v>
      </c>
      <c r="P20" s="7">
        <v>5736</v>
      </c>
      <c r="Q20" s="149">
        <v>0</v>
      </c>
      <c r="R20" s="7">
        <f t="shared" si="3"/>
        <v>44247</v>
      </c>
      <c r="S20" s="9">
        <f t="shared" si="4"/>
        <v>2.5597014925373136</v>
      </c>
      <c r="T20" s="149">
        <v>182232</v>
      </c>
      <c r="U20" s="9">
        <f t="shared" si="5"/>
        <v>10.542172856646998</v>
      </c>
      <c r="V20" s="9">
        <f t="shared" si="6"/>
        <v>4.118516509593871</v>
      </c>
      <c r="W20" s="149">
        <v>18735</v>
      </c>
      <c r="X20" s="149">
        <v>19729</v>
      </c>
      <c r="Y20" s="149">
        <v>10165</v>
      </c>
      <c r="Z20" s="149">
        <v>95970</v>
      </c>
      <c r="AA20" s="149">
        <v>251155</v>
      </c>
      <c r="AB20" s="149">
        <v>23760</v>
      </c>
      <c r="AC20" s="149">
        <v>940</v>
      </c>
      <c r="AD20" s="13">
        <f t="shared" si="7"/>
        <v>0.03956228956228956</v>
      </c>
      <c r="AE20" s="149">
        <v>1019</v>
      </c>
      <c r="AF20" s="149">
        <v>11583</v>
      </c>
      <c r="AG20" s="149">
        <v>4771</v>
      </c>
      <c r="AH20" s="13">
        <f t="shared" si="8"/>
        <v>0.27600370241814187</v>
      </c>
      <c r="AI20" s="203">
        <v>1180</v>
      </c>
      <c r="AJ20" s="7">
        <v>16</v>
      </c>
      <c r="AK20" s="14">
        <f t="shared" si="9"/>
        <v>0.9256045354622238</v>
      </c>
      <c r="AL20" s="149">
        <v>17108</v>
      </c>
      <c r="AM20" s="149">
        <v>12998</v>
      </c>
      <c r="AN20" s="15">
        <f t="shared" si="10"/>
        <v>0.29013392857142856</v>
      </c>
      <c r="AO20" s="156">
        <v>17108</v>
      </c>
    </row>
    <row r="21" spans="1:41" ht="15">
      <c r="A21" s="232" t="s">
        <v>97</v>
      </c>
      <c r="B21" s="226">
        <v>15352</v>
      </c>
      <c r="C21" s="4">
        <v>1</v>
      </c>
      <c r="D21" s="5" t="s">
        <v>40</v>
      </c>
      <c r="E21" s="4" t="s">
        <v>44</v>
      </c>
      <c r="F21" s="136">
        <v>2485</v>
      </c>
      <c r="G21" s="7">
        <v>16</v>
      </c>
      <c r="H21" s="8">
        <v>16422.63</v>
      </c>
      <c r="I21" s="8">
        <f t="shared" si="0"/>
        <v>9.023423076923077</v>
      </c>
      <c r="J21" s="149">
        <f t="shared" si="1"/>
        <v>1701.3499055875948</v>
      </c>
      <c r="K21" s="11">
        <v>18</v>
      </c>
      <c r="L21" s="11">
        <v>99</v>
      </c>
      <c r="M21" s="8">
        <f t="shared" si="2"/>
        <v>0.0543956043956044</v>
      </c>
      <c r="N21" s="7">
        <v>32873</v>
      </c>
      <c r="O21" s="7">
        <v>83</v>
      </c>
      <c r="P21" s="7">
        <v>4077</v>
      </c>
      <c r="Q21" s="149">
        <v>0</v>
      </c>
      <c r="R21" s="7">
        <f t="shared" si="3"/>
        <v>37033</v>
      </c>
      <c r="S21" s="9">
        <f t="shared" si="4"/>
        <v>2.4122589890568005</v>
      </c>
      <c r="T21" s="149">
        <v>95545</v>
      </c>
      <c r="U21" s="9">
        <f t="shared" si="5"/>
        <v>6.223619072433559</v>
      </c>
      <c r="V21" s="9">
        <f t="shared" si="6"/>
        <v>2.579996219587935</v>
      </c>
      <c r="W21" s="149">
        <v>21602</v>
      </c>
      <c r="X21" s="149">
        <v>24704</v>
      </c>
      <c r="Y21" s="149">
        <v>6050</v>
      </c>
      <c r="Z21" s="149">
        <v>51975</v>
      </c>
      <c r="AA21" s="137">
        <v>8285</v>
      </c>
      <c r="AB21" s="149">
        <v>10500</v>
      </c>
      <c r="AC21" s="149">
        <v>300</v>
      </c>
      <c r="AD21" s="13">
        <f t="shared" si="7"/>
        <v>0.02857142857142857</v>
      </c>
      <c r="AE21" s="149">
        <v>351</v>
      </c>
      <c r="AF21" s="149">
        <v>4820</v>
      </c>
      <c r="AG21" s="149">
        <v>7544</v>
      </c>
      <c r="AH21" s="13">
        <f t="shared" si="8"/>
        <v>0.491401771756123</v>
      </c>
      <c r="AI21" s="203">
        <v>450</v>
      </c>
      <c r="AJ21" s="7">
        <v>6</v>
      </c>
      <c r="AK21" s="14">
        <f t="shared" si="9"/>
        <v>0.39082855653986454</v>
      </c>
      <c r="AL21" s="149">
        <v>8240</v>
      </c>
      <c r="AM21" s="149">
        <v>8240</v>
      </c>
      <c r="AN21" s="15">
        <f t="shared" si="10"/>
        <v>0.5526492287055668</v>
      </c>
      <c r="AO21" s="156">
        <v>5464</v>
      </c>
    </row>
    <row r="22" spans="1:41" ht="15">
      <c r="A22" s="232" t="s">
        <v>228</v>
      </c>
      <c r="B22" s="226">
        <v>15051</v>
      </c>
      <c r="C22" s="4">
        <v>1</v>
      </c>
      <c r="D22" s="5" t="s">
        <v>46</v>
      </c>
      <c r="E22" s="4" t="s">
        <v>44</v>
      </c>
      <c r="F22" s="136">
        <v>2850</v>
      </c>
      <c r="G22" s="7">
        <v>23</v>
      </c>
      <c r="H22" s="8">
        <v>16585</v>
      </c>
      <c r="I22" s="8">
        <f t="shared" si="0"/>
        <v>9.112637362637363</v>
      </c>
      <c r="J22" s="149">
        <f t="shared" si="1"/>
        <v>1651.6623454929152</v>
      </c>
      <c r="K22" s="7">
        <v>118</v>
      </c>
      <c r="L22" s="7">
        <v>3315</v>
      </c>
      <c r="M22" s="8">
        <f t="shared" si="2"/>
        <v>1.8214285714285714</v>
      </c>
      <c r="N22" s="7">
        <v>47832</v>
      </c>
      <c r="O22" s="7">
        <v>99</v>
      </c>
      <c r="P22" s="7">
        <v>7013</v>
      </c>
      <c r="Q22" s="149">
        <v>285</v>
      </c>
      <c r="R22" s="7">
        <f t="shared" si="3"/>
        <v>55229</v>
      </c>
      <c r="S22" s="9">
        <f t="shared" si="4"/>
        <v>3.6694571789249886</v>
      </c>
      <c r="T22" s="149">
        <v>221312</v>
      </c>
      <c r="U22" s="9">
        <f t="shared" si="5"/>
        <v>14.704139259849844</v>
      </c>
      <c r="V22" s="9">
        <f t="shared" si="6"/>
        <v>4.007170146118887</v>
      </c>
      <c r="W22" s="149">
        <v>43411</v>
      </c>
      <c r="X22" s="149">
        <v>33536</v>
      </c>
      <c r="Y22" s="149">
        <v>11645</v>
      </c>
      <c r="Z22" s="149">
        <v>103618</v>
      </c>
      <c r="AA22" s="149">
        <v>73266</v>
      </c>
      <c r="AB22" s="149">
        <v>9413</v>
      </c>
      <c r="AC22" s="149">
        <v>31</v>
      </c>
      <c r="AD22" s="13">
        <f t="shared" si="7"/>
        <v>0.003293317752045044</v>
      </c>
      <c r="AE22" s="149">
        <v>573</v>
      </c>
      <c r="AF22" s="149">
        <v>5689</v>
      </c>
      <c r="AG22" s="149">
        <v>7415</v>
      </c>
      <c r="AH22" s="13">
        <f t="shared" si="8"/>
        <v>0.4926582951298917</v>
      </c>
      <c r="AI22" s="203">
        <v>925</v>
      </c>
      <c r="AJ22" s="7">
        <v>13</v>
      </c>
      <c r="AK22" s="14">
        <f t="shared" si="9"/>
        <v>0.8637299847186234</v>
      </c>
      <c r="AL22" s="149">
        <v>11884</v>
      </c>
      <c r="AM22" s="149">
        <v>11884</v>
      </c>
      <c r="AN22" s="15">
        <f t="shared" si="10"/>
        <v>0.3207557354925776</v>
      </c>
      <c r="AO22" s="156">
        <v>11884</v>
      </c>
    </row>
    <row r="23" spans="1:41" ht="15">
      <c r="A23" s="232" t="s">
        <v>102</v>
      </c>
      <c r="B23" s="226">
        <v>14400</v>
      </c>
      <c r="C23" s="4">
        <v>2</v>
      </c>
      <c r="D23" s="5" t="s">
        <v>55</v>
      </c>
      <c r="E23" s="4" t="s">
        <v>44</v>
      </c>
      <c r="F23" s="136">
        <v>9126</v>
      </c>
      <c r="G23" s="7">
        <v>15</v>
      </c>
      <c r="H23" s="8">
        <v>14390</v>
      </c>
      <c r="I23" s="8">
        <f t="shared" si="0"/>
        <v>7.906593406593407</v>
      </c>
      <c r="J23" s="149">
        <f t="shared" si="1"/>
        <v>1821.264767199444</v>
      </c>
      <c r="K23" s="7">
        <v>239</v>
      </c>
      <c r="L23" s="7">
        <v>4132.3</v>
      </c>
      <c r="M23" s="8">
        <f t="shared" si="2"/>
        <v>2.2704945054945056</v>
      </c>
      <c r="N23" s="7">
        <v>86354</v>
      </c>
      <c r="O23" s="7">
        <v>268</v>
      </c>
      <c r="P23" s="7">
        <v>8579</v>
      </c>
      <c r="Q23" s="149">
        <v>1</v>
      </c>
      <c r="R23" s="7">
        <f t="shared" si="3"/>
        <v>95202</v>
      </c>
      <c r="S23" s="9">
        <f t="shared" si="4"/>
        <v>6.61125</v>
      </c>
      <c r="T23" s="149">
        <v>189831</v>
      </c>
      <c r="U23" s="9">
        <f t="shared" si="5"/>
        <v>13.182708333333334</v>
      </c>
      <c r="V23" s="9">
        <f t="shared" si="6"/>
        <v>1.9939812188819563</v>
      </c>
      <c r="W23" s="149">
        <v>56098</v>
      </c>
      <c r="X23" s="149">
        <v>43172</v>
      </c>
      <c r="Y23" s="149">
        <v>37898</v>
      </c>
      <c r="Z23" s="149">
        <v>62308</v>
      </c>
      <c r="AA23" s="149">
        <v>43825</v>
      </c>
      <c r="AB23" s="149">
        <v>27693</v>
      </c>
      <c r="AC23" s="149">
        <v>7624</v>
      </c>
      <c r="AD23" s="13">
        <f t="shared" si="7"/>
        <v>0.2753042285053985</v>
      </c>
      <c r="AE23" s="149">
        <v>482</v>
      </c>
      <c r="AF23" s="149">
        <v>16482</v>
      </c>
      <c r="AG23" s="149">
        <v>9982.6</v>
      </c>
      <c r="AH23" s="13">
        <f t="shared" si="8"/>
        <v>0.6932361111111112</v>
      </c>
      <c r="AI23" s="203">
        <v>1058.1</v>
      </c>
      <c r="AJ23" s="7">
        <v>13</v>
      </c>
      <c r="AK23" s="14">
        <f t="shared" si="9"/>
        <v>0.9027777777777778</v>
      </c>
      <c r="AL23" s="149">
        <v>60623</v>
      </c>
      <c r="AM23" s="149">
        <v>4650</v>
      </c>
      <c r="AN23" s="15">
        <f t="shared" si="10"/>
        <v>0.039194861680068784</v>
      </c>
      <c r="AO23" s="156">
        <v>55034</v>
      </c>
    </row>
    <row r="24" spans="1:41" ht="15">
      <c r="A24" s="232" t="s">
        <v>63</v>
      </c>
      <c r="B24" s="226">
        <v>13977</v>
      </c>
      <c r="C24" s="4">
        <v>1</v>
      </c>
      <c r="D24" s="5" t="s">
        <v>46</v>
      </c>
      <c r="E24" s="4" t="s">
        <v>44</v>
      </c>
      <c r="F24" s="136">
        <v>3014</v>
      </c>
      <c r="G24" s="7">
        <v>11</v>
      </c>
      <c r="H24" s="8">
        <v>12844</v>
      </c>
      <c r="I24" s="8">
        <f t="shared" si="0"/>
        <v>7.057142857142857</v>
      </c>
      <c r="J24" s="149">
        <f t="shared" si="1"/>
        <v>1980.5465587044534</v>
      </c>
      <c r="K24" s="7">
        <v>308</v>
      </c>
      <c r="L24" s="7">
        <v>1320.5</v>
      </c>
      <c r="M24" s="8">
        <f t="shared" si="2"/>
        <v>0.7255494505494505</v>
      </c>
      <c r="N24" s="7">
        <v>26272</v>
      </c>
      <c r="O24" s="7">
        <v>53</v>
      </c>
      <c r="P24" s="7">
        <v>2971</v>
      </c>
      <c r="Q24" s="149">
        <v>0</v>
      </c>
      <c r="R24" s="7">
        <f t="shared" si="3"/>
        <v>29296</v>
      </c>
      <c r="S24" s="9">
        <f t="shared" si="4"/>
        <v>2.0960148815911857</v>
      </c>
      <c r="T24" s="149">
        <v>87064</v>
      </c>
      <c r="U24" s="9">
        <f t="shared" si="5"/>
        <v>6.229090648923231</v>
      </c>
      <c r="V24" s="9">
        <f t="shared" si="6"/>
        <v>2.9718732932823593</v>
      </c>
      <c r="W24" s="149">
        <v>18605</v>
      </c>
      <c r="X24" s="149">
        <v>7738</v>
      </c>
      <c r="Y24" s="149">
        <v>13550</v>
      </c>
      <c r="Z24" s="149">
        <v>42250</v>
      </c>
      <c r="AA24" s="149">
        <v>11947</v>
      </c>
      <c r="AB24" s="149">
        <v>9725</v>
      </c>
      <c r="AC24" s="149">
        <v>275</v>
      </c>
      <c r="AD24" s="13">
        <f t="shared" si="7"/>
        <v>0.028277634961439587</v>
      </c>
      <c r="AE24" s="149">
        <v>284</v>
      </c>
      <c r="AF24" s="149">
        <v>4933</v>
      </c>
      <c r="AG24" s="149">
        <v>8829.1</v>
      </c>
      <c r="AH24" s="13">
        <f t="shared" si="8"/>
        <v>0.63168777276955</v>
      </c>
      <c r="AI24" s="203">
        <v>670</v>
      </c>
      <c r="AJ24" s="7">
        <v>9</v>
      </c>
      <c r="AK24" s="14">
        <f t="shared" si="9"/>
        <v>0.6439150032195751</v>
      </c>
      <c r="AL24" s="149">
        <v>4541</v>
      </c>
      <c r="AM24" s="149">
        <v>4075</v>
      </c>
      <c r="AN24" s="15">
        <f t="shared" si="10"/>
        <v>0.15022487650224878</v>
      </c>
      <c r="AO24" s="156">
        <v>4541</v>
      </c>
    </row>
    <row r="25" spans="1:41" ht="15">
      <c r="A25" s="232" t="s">
        <v>82</v>
      </c>
      <c r="B25" s="226">
        <v>13676</v>
      </c>
      <c r="C25" s="4">
        <v>1</v>
      </c>
      <c r="D25" s="5" t="s">
        <v>61</v>
      </c>
      <c r="E25" s="4" t="s">
        <v>44</v>
      </c>
      <c r="F25" s="136">
        <v>2750</v>
      </c>
      <c r="G25" s="7">
        <v>8</v>
      </c>
      <c r="H25" s="8">
        <v>9380</v>
      </c>
      <c r="I25" s="8">
        <f t="shared" si="0"/>
        <v>5.153846153846154</v>
      </c>
      <c r="J25" s="149">
        <f t="shared" si="1"/>
        <v>2653.55223880597</v>
      </c>
      <c r="K25" s="7">
        <v>36</v>
      </c>
      <c r="L25" s="7">
        <v>387</v>
      </c>
      <c r="M25" s="8">
        <f t="shared" si="2"/>
        <v>0.21263736263736263</v>
      </c>
      <c r="N25" s="7">
        <v>39823</v>
      </c>
      <c r="O25" s="7">
        <v>200</v>
      </c>
      <c r="P25" s="7">
        <v>6344</v>
      </c>
      <c r="Q25" s="149">
        <v>2575</v>
      </c>
      <c r="R25" s="7">
        <f t="shared" si="3"/>
        <v>48942</v>
      </c>
      <c r="S25" s="9">
        <f t="shared" si="4"/>
        <v>3.578677976016379</v>
      </c>
      <c r="T25" s="149">
        <v>111374</v>
      </c>
      <c r="U25" s="9">
        <f t="shared" si="5"/>
        <v>8.143755484059666</v>
      </c>
      <c r="V25" s="9">
        <f t="shared" si="6"/>
        <v>2.2756323811858934</v>
      </c>
      <c r="W25" s="149">
        <v>9616</v>
      </c>
      <c r="X25" s="149">
        <v>21788</v>
      </c>
      <c r="Y25" s="149">
        <v>23764</v>
      </c>
      <c r="Z25" s="149">
        <v>58854</v>
      </c>
      <c r="AA25" s="149">
        <v>30928</v>
      </c>
      <c r="AB25" s="149">
        <v>30127</v>
      </c>
      <c r="AC25" s="149">
        <v>86</v>
      </c>
      <c r="AD25" s="13">
        <f t="shared" si="7"/>
        <v>0.002854582268397119</v>
      </c>
      <c r="AE25" s="149">
        <v>228</v>
      </c>
      <c r="AF25" s="149">
        <v>3584</v>
      </c>
      <c r="AG25" s="149">
        <v>1976</v>
      </c>
      <c r="AH25" s="13">
        <f t="shared" si="8"/>
        <v>0.1444866920152091</v>
      </c>
      <c r="AI25" s="203">
        <v>985</v>
      </c>
      <c r="AJ25" s="7">
        <v>7</v>
      </c>
      <c r="AK25" s="14">
        <f t="shared" si="9"/>
        <v>0.5118455688797894</v>
      </c>
      <c r="AL25" s="149">
        <v>5512</v>
      </c>
      <c r="AM25" s="149">
        <v>5512</v>
      </c>
      <c r="AN25" s="15">
        <f t="shared" si="10"/>
        <v>0.28633766233766234</v>
      </c>
      <c r="AO25" s="156" t="s">
        <v>41</v>
      </c>
    </row>
    <row r="26" spans="1:41" ht="15">
      <c r="A26" s="232" t="s">
        <v>166</v>
      </c>
      <c r="B26" s="226">
        <v>13541</v>
      </c>
      <c r="C26" s="4">
        <v>1</v>
      </c>
      <c r="D26" s="5" t="s">
        <v>46</v>
      </c>
      <c r="E26" s="4">
        <v>1</v>
      </c>
      <c r="F26" s="138">
        <v>1735</v>
      </c>
      <c r="G26" s="140">
        <v>3</v>
      </c>
      <c r="H26" s="138">
        <v>1550</v>
      </c>
      <c r="I26" s="8">
        <f t="shared" si="0"/>
        <v>0.8516483516483516</v>
      </c>
      <c r="J26" s="149">
        <f t="shared" si="1"/>
        <v>15899.754838709678</v>
      </c>
      <c r="K26" s="140">
        <v>22</v>
      </c>
      <c r="L26" s="140">
        <v>436</v>
      </c>
      <c r="M26" s="8">
        <f t="shared" si="2"/>
        <v>0.23956043956043957</v>
      </c>
      <c r="N26" s="140">
        <v>6141</v>
      </c>
      <c r="O26" s="140">
        <v>23</v>
      </c>
      <c r="P26" s="140">
        <v>948</v>
      </c>
      <c r="Q26" s="140">
        <v>0</v>
      </c>
      <c r="R26" s="7">
        <f t="shared" si="3"/>
        <v>7112</v>
      </c>
      <c r="S26" s="9">
        <f t="shared" si="4"/>
        <v>0.5252197031238461</v>
      </c>
      <c r="T26" s="140">
        <v>8374</v>
      </c>
      <c r="U26" s="9">
        <f t="shared" si="5"/>
        <v>0.6184181375083081</v>
      </c>
      <c r="V26" s="9">
        <f t="shared" si="6"/>
        <v>1.1774465691788527</v>
      </c>
      <c r="W26" s="140">
        <v>3269</v>
      </c>
      <c r="X26" s="140">
        <v>2971</v>
      </c>
      <c r="Y26" s="140">
        <v>250</v>
      </c>
      <c r="Z26" s="140">
        <v>7000</v>
      </c>
      <c r="AA26" s="140">
        <v>1933</v>
      </c>
      <c r="AB26" s="140">
        <v>210</v>
      </c>
      <c r="AC26" s="140">
        <v>10</v>
      </c>
      <c r="AD26" s="13">
        <f t="shared" si="7"/>
        <v>0.047619047619047616</v>
      </c>
      <c r="AE26" s="140">
        <v>52</v>
      </c>
      <c r="AF26" s="140">
        <v>364</v>
      </c>
      <c r="AG26" s="140">
        <v>407.2</v>
      </c>
      <c r="AH26" s="13">
        <f t="shared" si="8"/>
        <v>0.030071634295842257</v>
      </c>
      <c r="AI26" s="204">
        <v>84</v>
      </c>
      <c r="AJ26" s="140">
        <v>6</v>
      </c>
      <c r="AK26" s="14">
        <f t="shared" si="9"/>
        <v>0.44309873716859904</v>
      </c>
      <c r="AL26" s="140">
        <v>1000</v>
      </c>
      <c r="AM26" s="140">
        <v>1000</v>
      </c>
      <c r="AN26" s="15">
        <f t="shared" si="10"/>
        <v>0.09606147934678194</v>
      </c>
      <c r="AO26" s="160">
        <v>200</v>
      </c>
    </row>
    <row r="27" spans="1:41" ht="15">
      <c r="A27" s="232" t="s">
        <v>147</v>
      </c>
      <c r="B27" s="226">
        <v>12920</v>
      </c>
      <c r="C27" s="4">
        <v>1</v>
      </c>
      <c r="D27" s="5" t="s">
        <v>40</v>
      </c>
      <c r="E27" s="4" t="s">
        <v>44</v>
      </c>
      <c r="F27" s="136">
        <v>2800</v>
      </c>
      <c r="G27" s="7">
        <v>10</v>
      </c>
      <c r="H27" s="8">
        <v>11635</v>
      </c>
      <c r="I27" s="8">
        <f t="shared" si="0"/>
        <v>6.392857142857143</v>
      </c>
      <c r="J27" s="149">
        <f t="shared" si="1"/>
        <v>2021.0055865921786</v>
      </c>
      <c r="K27" s="7">
        <v>138</v>
      </c>
      <c r="L27" s="7">
        <v>2183</v>
      </c>
      <c r="M27" s="8">
        <f t="shared" si="2"/>
        <v>1.1994505494505494</v>
      </c>
      <c r="N27" s="7">
        <v>44340</v>
      </c>
      <c r="O27" s="7">
        <v>124</v>
      </c>
      <c r="P27" s="7">
        <v>6164</v>
      </c>
      <c r="Q27" s="149">
        <v>0</v>
      </c>
      <c r="R27" s="7">
        <f t="shared" si="3"/>
        <v>50628</v>
      </c>
      <c r="S27" s="9">
        <f t="shared" si="4"/>
        <v>3.918575851393189</v>
      </c>
      <c r="T27" s="149">
        <v>117256</v>
      </c>
      <c r="U27" s="9">
        <f t="shared" si="5"/>
        <v>9.075541795665634</v>
      </c>
      <c r="V27" s="9">
        <f t="shared" si="6"/>
        <v>2.3160306549735323</v>
      </c>
      <c r="W27" s="149">
        <v>32404</v>
      </c>
      <c r="X27" s="149">
        <v>26561</v>
      </c>
      <c r="Y27" s="149">
        <v>14667</v>
      </c>
      <c r="Z27" s="149">
        <v>91000</v>
      </c>
      <c r="AA27" s="137" t="s">
        <v>76</v>
      </c>
      <c r="AB27" s="149">
        <v>4637</v>
      </c>
      <c r="AC27" s="149">
        <v>56</v>
      </c>
      <c r="AD27" s="13">
        <f t="shared" si="7"/>
        <v>0.012076773776148372</v>
      </c>
      <c r="AE27" s="149">
        <v>960</v>
      </c>
      <c r="AF27" s="149">
        <v>79536</v>
      </c>
      <c r="AG27" s="149">
        <v>5081</v>
      </c>
      <c r="AH27" s="13">
        <f t="shared" si="8"/>
        <v>0.39326625386996905</v>
      </c>
      <c r="AI27" s="203">
        <v>650</v>
      </c>
      <c r="AJ27" s="7">
        <v>7</v>
      </c>
      <c r="AK27" s="14">
        <f t="shared" si="9"/>
        <v>0.541795665634675</v>
      </c>
      <c r="AL27" s="149">
        <v>7850</v>
      </c>
      <c r="AM27" s="149">
        <v>7850</v>
      </c>
      <c r="AN27" s="15">
        <f t="shared" si="10"/>
        <v>0.4005102040816326</v>
      </c>
      <c r="AO27" s="156">
        <v>7850</v>
      </c>
    </row>
    <row r="28" spans="1:41" ht="15">
      <c r="A28" s="232" t="s">
        <v>258</v>
      </c>
      <c r="B28" s="226">
        <v>12525</v>
      </c>
      <c r="C28" s="4">
        <v>1</v>
      </c>
      <c r="D28" s="5" t="s">
        <v>46</v>
      </c>
      <c r="E28" s="4" t="s">
        <v>44</v>
      </c>
      <c r="F28" s="136">
        <v>2700</v>
      </c>
      <c r="G28" s="7">
        <v>12</v>
      </c>
      <c r="H28" s="8">
        <v>10823</v>
      </c>
      <c r="I28" s="8">
        <f t="shared" si="0"/>
        <v>5.946703296703297</v>
      </c>
      <c r="J28" s="149">
        <f t="shared" si="1"/>
        <v>2106.208999353229</v>
      </c>
      <c r="K28" s="7">
        <v>14</v>
      </c>
      <c r="L28" s="7">
        <v>359</v>
      </c>
      <c r="M28" s="8">
        <f t="shared" si="2"/>
        <v>0.19725274725274725</v>
      </c>
      <c r="N28" s="7">
        <v>40196</v>
      </c>
      <c r="O28" s="7">
        <v>81</v>
      </c>
      <c r="P28" s="7">
        <v>4524</v>
      </c>
      <c r="Q28" s="149">
        <v>0</v>
      </c>
      <c r="R28" s="7">
        <f t="shared" si="3"/>
        <v>44801</v>
      </c>
      <c r="S28" s="9">
        <f t="shared" si="4"/>
        <v>3.5769261477045906</v>
      </c>
      <c r="T28" s="149">
        <v>132676</v>
      </c>
      <c r="U28" s="9">
        <f t="shared" si="5"/>
        <v>10.592894211576846</v>
      </c>
      <c r="V28" s="9">
        <f t="shared" si="6"/>
        <v>2.961451753309078</v>
      </c>
      <c r="W28" s="149">
        <v>22816</v>
      </c>
      <c r="X28" s="149">
        <v>26778</v>
      </c>
      <c r="Y28" s="149" t="s">
        <v>41</v>
      </c>
      <c r="Z28" s="149">
        <v>75926</v>
      </c>
      <c r="AA28" s="149">
        <v>34056</v>
      </c>
      <c r="AB28" s="149">
        <v>9571</v>
      </c>
      <c r="AC28" s="149">
        <v>36</v>
      </c>
      <c r="AD28" s="13">
        <f t="shared" si="7"/>
        <v>0.0037613624490648837</v>
      </c>
      <c r="AE28" s="149">
        <v>258</v>
      </c>
      <c r="AF28" s="149">
        <v>7941</v>
      </c>
      <c r="AG28" s="149">
        <v>9531.3</v>
      </c>
      <c r="AH28" s="13">
        <f t="shared" si="8"/>
        <v>0.7609820359281436</v>
      </c>
      <c r="AI28" s="203">
        <v>723</v>
      </c>
      <c r="AJ28" s="7">
        <v>8</v>
      </c>
      <c r="AK28" s="14">
        <f t="shared" si="9"/>
        <v>0.6387225548902196</v>
      </c>
      <c r="AL28" s="149">
        <v>15780</v>
      </c>
      <c r="AM28" s="149">
        <v>15780</v>
      </c>
      <c r="AN28" s="15">
        <f t="shared" si="10"/>
        <v>0.7305555555555555</v>
      </c>
      <c r="AO28" s="156">
        <v>3816</v>
      </c>
    </row>
    <row r="29" spans="1:41" ht="15">
      <c r="A29" s="233" t="s">
        <v>476</v>
      </c>
      <c r="B29" s="226">
        <v>12467</v>
      </c>
      <c r="C29" s="4">
        <v>3</v>
      </c>
      <c r="D29" s="5" t="s">
        <v>46</v>
      </c>
      <c r="E29" s="4">
        <v>2</v>
      </c>
      <c r="F29" s="136">
        <v>2965</v>
      </c>
      <c r="G29" s="7">
        <v>22</v>
      </c>
      <c r="H29" s="8">
        <v>9645.5</v>
      </c>
      <c r="I29" s="8">
        <f t="shared" si="0"/>
        <v>5.299725274725275</v>
      </c>
      <c r="J29" s="149">
        <f t="shared" si="1"/>
        <v>2352.386086776217</v>
      </c>
      <c r="K29" s="7">
        <v>91</v>
      </c>
      <c r="L29" s="7">
        <v>1238.5</v>
      </c>
      <c r="M29" s="8">
        <f t="shared" si="2"/>
        <v>0.6804945054945055</v>
      </c>
      <c r="N29" s="7">
        <v>38339</v>
      </c>
      <c r="O29" s="7">
        <v>89</v>
      </c>
      <c r="P29" s="7">
        <v>4807</v>
      </c>
      <c r="Q29" s="149">
        <v>69</v>
      </c>
      <c r="R29" s="7">
        <f t="shared" si="3"/>
        <v>43304</v>
      </c>
      <c r="S29" s="9">
        <f t="shared" si="4"/>
        <v>3.473490013635999</v>
      </c>
      <c r="T29" s="149">
        <v>79313</v>
      </c>
      <c r="U29" s="9">
        <f t="shared" si="5"/>
        <v>6.361835245046924</v>
      </c>
      <c r="V29" s="9">
        <f t="shared" si="6"/>
        <v>1.8315398115647514</v>
      </c>
      <c r="W29" s="149">
        <v>21582</v>
      </c>
      <c r="X29" s="149">
        <v>16969</v>
      </c>
      <c r="Y29" s="149">
        <v>6900</v>
      </c>
      <c r="Z29" s="149">
        <v>36249</v>
      </c>
      <c r="AA29" s="149">
        <v>34845</v>
      </c>
      <c r="AB29" s="149">
        <v>2412</v>
      </c>
      <c r="AC29" s="149">
        <v>166</v>
      </c>
      <c r="AD29" s="13">
        <f t="shared" si="7"/>
        <v>0.06882255389718077</v>
      </c>
      <c r="AE29" s="149">
        <v>275</v>
      </c>
      <c r="AF29" s="149">
        <v>2528</v>
      </c>
      <c r="AG29" s="149">
        <v>3331.1</v>
      </c>
      <c r="AH29" s="13">
        <f t="shared" si="8"/>
        <v>0.2671933905510548</v>
      </c>
      <c r="AI29" s="203">
        <v>1090.5</v>
      </c>
      <c r="AJ29" s="7">
        <v>17</v>
      </c>
      <c r="AK29" s="14">
        <f t="shared" si="9"/>
        <v>1.3635999037458892</v>
      </c>
      <c r="AL29" s="149">
        <v>4426</v>
      </c>
      <c r="AM29" s="149">
        <v>2323.8</v>
      </c>
      <c r="AN29" s="15">
        <f t="shared" si="10"/>
        <v>0.046102569189564534</v>
      </c>
      <c r="AO29" s="156">
        <v>4426</v>
      </c>
    </row>
    <row r="30" spans="1:41" ht="15">
      <c r="A30" s="232" t="s">
        <v>230</v>
      </c>
      <c r="B30" s="226">
        <v>12352</v>
      </c>
      <c r="C30" s="4">
        <v>1</v>
      </c>
      <c r="D30" s="5" t="s">
        <v>40</v>
      </c>
      <c r="E30" s="4" t="s">
        <v>44</v>
      </c>
      <c r="F30" s="136">
        <v>2600</v>
      </c>
      <c r="G30" s="7">
        <v>16</v>
      </c>
      <c r="H30" s="8">
        <v>10852.75</v>
      </c>
      <c r="I30" s="8">
        <f t="shared" si="0"/>
        <v>5.963049450549451</v>
      </c>
      <c r="J30" s="149">
        <f t="shared" si="1"/>
        <v>2071.4233719564163</v>
      </c>
      <c r="K30" s="7">
        <v>30</v>
      </c>
      <c r="L30" s="7">
        <v>1534</v>
      </c>
      <c r="M30" s="8">
        <f t="shared" si="2"/>
        <v>0.8428571428571429</v>
      </c>
      <c r="N30" s="7">
        <v>32409</v>
      </c>
      <c r="O30" s="7">
        <v>40</v>
      </c>
      <c r="P30" s="7">
        <v>2691</v>
      </c>
      <c r="Q30" s="149">
        <v>0</v>
      </c>
      <c r="R30" s="7">
        <f t="shared" si="3"/>
        <v>35140</v>
      </c>
      <c r="S30" s="9">
        <f t="shared" si="4"/>
        <v>2.8448834196891193</v>
      </c>
      <c r="T30" s="149">
        <v>94161</v>
      </c>
      <c r="U30" s="9">
        <f t="shared" si="5"/>
        <v>7.623137953367876</v>
      </c>
      <c r="V30" s="9">
        <f t="shared" si="6"/>
        <v>2.6795959021058624</v>
      </c>
      <c r="W30" s="149">
        <v>28217</v>
      </c>
      <c r="X30" s="149">
        <v>19286</v>
      </c>
      <c r="Y30" s="149" t="s">
        <v>41</v>
      </c>
      <c r="Z30" s="149">
        <v>55064</v>
      </c>
      <c r="AA30" s="149" t="s">
        <v>76</v>
      </c>
      <c r="AB30" s="149">
        <v>2752</v>
      </c>
      <c r="AC30" s="149">
        <v>674</v>
      </c>
      <c r="AD30" s="13">
        <f t="shared" si="7"/>
        <v>0.2449127906976744</v>
      </c>
      <c r="AE30" s="149">
        <v>180</v>
      </c>
      <c r="AF30" s="149">
        <v>1909</v>
      </c>
      <c r="AG30" s="149">
        <v>4566</v>
      </c>
      <c r="AH30" s="13">
        <f t="shared" si="8"/>
        <v>0.3696567357512953</v>
      </c>
      <c r="AI30" s="203">
        <v>398</v>
      </c>
      <c r="AJ30" s="7">
        <v>10</v>
      </c>
      <c r="AK30" s="14">
        <f t="shared" si="9"/>
        <v>0.8095854922279793</v>
      </c>
      <c r="AL30" s="149">
        <v>6828</v>
      </c>
      <c r="AM30" s="149" t="s">
        <v>41</v>
      </c>
      <c r="AN30" s="15" t="str">
        <f t="shared" si="10"/>
        <v>n.d.</v>
      </c>
      <c r="AO30" s="156">
        <v>6828</v>
      </c>
    </row>
    <row r="31" spans="1:41" ht="15">
      <c r="A31" s="232" t="s">
        <v>233</v>
      </c>
      <c r="B31" s="226">
        <v>12327</v>
      </c>
      <c r="C31" s="4">
        <v>1</v>
      </c>
      <c r="D31" s="5" t="s">
        <v>48</v>
      </c>
      <c r="E31" s="4" t="s">
        <v>44</v>
      </c>
      <c r="F31" s="136">
        <v>2750</v>
      </c>
      <c r="G31" s="7">
        <v>13</v>
      </c>
      <c r="H31" s="8">
        <v>13893</v>
      </c>
      <c r="I31" s="8">
        <f t="shared" si="0"/>
        <v>7.633516483516484</v>
      </c>
      <c r="J31" s="149">
        <f t="shared" si="1"/>
        <v>1614.8520837832</v>
      </c>
      <c r="K31" s="7">
        <v>32</v>
      </c>
      <c r="L31" s="7">
        <v>475.5</v>
      </c>
      <c r="M31" s="8">
        <f t="shared" si="2"/>
        <v>0.2612637362637363</v>
      </c>
      <c r="N31" s="7">
        <v>38197</v>
      </c>
      <c r="O31" s="7">
        <v>96</v>
      </c>
      <c r="P31" s="7">
        <v>5418</v>
      </c>
      <c r="Q31" s="149">
        <v>11</v>
      </c>
      <c r="R31" s="7">
        <f t="shared" si="3"/>
        <v>43722</v>
      </c>
      <c r="S31" s="9">
        <f t="shared" si="4"/>
        <v>3.5468483816013627</v>
      </c>
      <c r="T31" s="149">
        <v>84375</v>
      </c>
      <c r="U31" s="9">
        <f t="shared" si="5"/>
        <v>6.844731078121197</v>
      </c>
      <c r="V31" s="9">
        <f t="shared" si="6"/>
        <v>1.9298065047344586</v>
      </c>
      <c r="W31" s="149">
        <v>13819</v>
      </c>
      <c r="X31" s="149">
        <v>20533</v>
      </c>
      <c r="Y31" s="149">
        <v>20000</v>
      </c>
      <c r="Z31" s="149">
        <v>57957</v>
      </c>
      <c r="AA31" s="149">
        <v>1066461</v>
      </c>
      <c r="AB31" s="149">
        <v>4250</v>
      </c>
      <c r="AC31" s="149">
        <v>850</v>
      </c>
      <c r="AD31" s="13">
        <f t="shared" si="7"/>
        <v>0.2</v>
      </c>
      <c r="AE31" s="149">
        <v>329</v>
      </c>
      <c r="AF31" s="149">
        <v>7654</v>
      </c>
      <c r="AG31" s="149">
        <v>2854</v>
      </c>
      <c r="AH31" s="13">
        <f t="shared" si="8"/>
        <v>0.23152429626024174</v>
      </c>
      <c r="AI31" s="203">
        <v>505.4</v>
      </c>
      <c r="AJ31" s="7">
        <v>13</v>
      </c>
      <c r="AK31" s="14">
        <f t="shared" si="9"/>
        <v>1.0545956031475623</v>
      </c>
      <c r="AL31" s="149">
        <v>9566</v>
      </c>
      <c r="AM31" s="149" t="s">
        <v>41</v>
      </c>
      <c r="AN31" s="15" t="str">
        <f t="shared" si="10"/>
        <v>n.d.</v>
      </c>
      <c r="AO31" s="156">
        <v>9566</v>
      </c>
    </row>
    <row r="32" spans="1:41" ht="15">
      <c r="A32" s="232" t="s">
        <v>87</v>
      </c>
      <c r="B32" s="226">
        <v>12317</v>
      </c>
      <c r="C32" s="4">
        <v>1</v>
      </c>
      <c r="D32" s="5" t="s">
        <v>40</v>
      </c>
      <c r="E32" s="4" t="s">
        <v>44</v>
      </c>
      <c r="F32" s="136">
        <v>2808</v>
      </c>
      <c r="G32" s="7">
        <v>17</v>
      </c>
      <c r="H32" s="8">
        <v>21684</v>
      </c>
      <c r="I32" s="8">
        <f t="shared" si="0"/>
        <v>11.914285714285715</v>
      </c>
      <c r="J32" s="149">
        <f t="shared" si="1"/>
        <v>1033.8009592326139</v>
      </c>
      <c r="K32" s="7">
        <v>349</v>
      </c>
      <c r="L32" s="7">
        <v>956</v>
      </c>
      <c r="M32" s="8">
        <f t="shared" si="2"/>
        <v>0.5252747252747253</v>
      </c>
      <c r="N32" s="7">
        <v>54244</v>
      </c>
      <c r="O32" s="7">
        <v>121</v>
      </c>
      <c r="P32" s="7">
        <v>4528</v>
      </c>
      <c r="Q32" s="149">
        <v>0</v>
      </c>
      <c r="R32" s="7">
        <f t="shared" si="3"/>
        <v>58893</v>
      </c>
      <c r="S32" s="9">
        <f t="shared" si="4"/>
        <v>4.781440285783876</v>
      </c>
      <c r="T32" s="149">
        <v>173743</v>
      </c>
      <c r="U32" s="9">
        <f t="shared" si="5"/>
        <v>14.105951124462125</v>
      </c>
      <c r="V32" s="9">
        <f t="shared" si="6"/>
        <v>2.9501468765388075</v>
      </c>
      <c r="W32" s="149">
        <v>19659</v>
      </c>
      <c r="X32" s="149">
        <v>19361</v>
      </c>
      <c r="Y32" s="149">
        <v>28150</v>
      </c>
      <c r="Z32" s="149">
        <v>105900</v>
      </c>
      <c r="AA32" s="137" t="s">
        <v>41</v>
      </c>
      <c r="AB32" s="149">
        <v>24550</v>
      </c>
      <c r="AC32" s="149" t="s">
        <v>41</v>
      </c>
      <c r="AD32" s="13" t="str">
        <f t="shared" si="7"/>
        <v>n.d.</v>
      </c>
      <c r="AE32" s="149">
        <v>3034</v>
      </c>
      <c r="AF32" s="149">
        <v>10023</v>
      </c>
      <c r="AG32" s="149">
        <v>7151</v>
      </c>
      <c r="AH32" s="13">
        <f t="shared" si="8"/>
        <v>0.5805796866119997</v>
      </c>
      <c r="AI32" s="203">
        <v>585</v>
      </c>
      <c r="AJ32" s="7">
        <v>13</v>
      </c>
      <c r="AK32" s="14">
        <f t="shared" si="9"/>
        <v>1.055451814565235</v>
      </c>
      <c r="AL32" s="149">
        <v>34600</v>
      </c>
      <c r="AM32" s="149">
        <v>12058</v>
      </c>
      <c r="AN32" s="15">
        <f t="shared" si="10"/>
        <v>0.33031996493534954</v>
      </c>
      <c r="AO32" s="156">
        <v>34600</v>
      </c>
    </row>
    <row r="33" spans="1:41" ht="15">
      <c r="A33" s="232" t="s">
        <v>162</v>
      </c>
      <c r="B33" s="226">
        <v>11707</v>
      </c>
      <c r="C33" s="4">
        <v>1</v>
      </c>
      <c r="D33" s="5" t="s">
        <v>48</v>
      </c>
      <c r="E33" s="4" t="s">
        <v>44</v>
      </c>
      <c r="F33" s="136">
        <v>2450</v>
      </c>
      <c r="G33" s="7">
        <v>12</v>
      </c>
      <c r="H33" s="8">
        <v>12486.05</v>
      </c>
      <c r="I33" s="8">
        <f t="shared" si="0"/>
        <v>6.8604670329670325</v>
      </c>
      <c r="J33" s="149">
        <f t="shared" si="1"/>
        <v>1706.4435910476093</v>
      </c>
      <c r="K33" s="7">
        <v>27</v>
      </c>
      <c r="L33" s="7">
        <v>1466</v>
      </c>
      <c r="M33" s="8">
        <f t="shared" si="2"/>
        <v>0.8054945054945055</v>
      </c>
      <c r="N33" s="7">
        <v>35008</v>
      </c>
      <c r="O33" s="7">
        <v>207</v>
      </c>
      <c r="P33" s="7">
        <v>4733</v>
      </c>
      <c r="Q33" s="149">
        <v>0</v>
      </c>
      <c r="R33" s="7">
        <f t="shared" si="3"/>
        <v>39948</v>
      </c>
      <c r="S33" s="9">
        <f t="shared" si="4"/>
        <v>3.412317416930042</v>
      </c>
      <c r="T33" s="149">
        <v>139308</v>
      </c>
      <c r="U33" s="9">
        <f t="shared" si="5"/>
        <v>11.899547279405484</v>
      </c>
      <c r="V33" s="9">
        <f t="shared" si="6"/>
        <v>3.487233403424452</v>
      </c>
      <c r="W33" s="149">
        <v>16663</v>
      </c>
      <c r="X33" s="149">
        <v>19312</v>
      </c>
      <c r="Y33" s="149">
        <v>20831</v>
      </c>
      <c r="Z33" s="149">
        <v>103613</v>
      </c>
      <c r="AA33" s="149">
        <v>166493</v>
      </c>
      <c r="AB33" s="149">
        <v>35370</v>
      </c>
      <c r="AC33" s="149">
        <v>713</v>
      </c>
      <c r="AD33" s="13">
        <f t="shared" si="7"/>
        <v>0.020158326265196494</v>
      </c>
      <c r="AE33" s="149">
        <v>1033</v>
      </c>
      <c r="AF33" s="149">
        <v>11654</v>
      </c>
      <c r="AG33" s="149">
        <v>3524</v>
      </c>
      <c r="AH33" s="13">
        <f t="shared" si="8"/>
        <v>0.30101648586315877</v>
      </c>
      <c r="AI33" s="203">
        <v>900</v>
      </c>
      <c r="AJ33" s="7">
        <v>24</v>
      </c>
      <c r="AK33" s="14">
        <f t="shared" si="9"/>
        <v>2.0500555223370633</v>
      </c>
      <c r="AL33" s="149">
        <v>27118</v>
      </c>
      <c r="AM33" s="149">
        <v>14351</v>
      </c>
      <c r="AN33" s="15">
        <f t="shared" si="10"/>
        <v>0.24406462585034014</v>
      </c>
      <c r="AO33" s="156">
        <v>27118</v>
      </c>
    </row>
    <row r="34" spans="1:41" ht="15">
      <c r="A34" s="232" t="s">
        <v>173</v>
      </c>
      <c r="B34" s="226">
        <v>10927</v>
      </c>
      <c r="C34" s="4">
        <v>3</v>
      </c>
      <c r="D34" s="5"/>
      <c r="E34" s="4">
        <v>1</v>
      </c>
      <c r="F34" s="136">
        <v>5246.5</v>
      </c>
      <c r="G34" s="7">
        <v>14</v>
      </c>
      <c r="H34" s="8">
        <v>8068.75</v>
      </c>
      <c r="I34" s="8">
        <f t="shared" si="0"/>
        <v>4.4333791208791204</v>
      </c>
      <c r="J34" s="149">
        <f t="shared" si="1"/>
        <v>2464.7113865220763</v>
      </c>
      <c r="K34" s="7">
        <v>85</v>
      </c>
      <c r="L34" s="7">
        <v>1437.75</v>
      </c>
      <c r="M34" s="8">
        <f t="shared" si="2"/>
        <v>0.7899725274725274</v>
      </c>
      <c r="N34" s="7">
        <v>45502</v>
      </c>
      <c r="O34" s="7">
        <v>57</v>
      </c>
      <c r="P34" s="7">
        <v>7142</v>
      </c>
      <c r="Q34" s="149">
        <v>0</v>
      </c>
      <c r="R34" s="7">
        <f t="shared" si="3"/>
        <v>52701</v>
      </c>
      <c r="S34" s="9">
        <f t="shared" si="4"/>
        <v>4.823007229797748</v>
      </c>
      <c r="T34" s="149">
        <v>82190</v>
      </c>
      <c r="U34" s="9">
        <f t="shared" si="5"/>
        <v>7.521735151459687</v>
      </c>
      <c r="V34" s="9">
        <f t="shared" si="6"/>
        <v>1.5595529496593992</v>
      </c>
      <c r="W34" s="149">
        <v>1767</v>
      </c>
      <c r="X34" s="149">
        <v>4682</v>
      </c>
      <c r="Y34" s="149">
        <v>483</v>
      </c>
      <c r="Z34" s="149">
        <v>7610</v>
      </c>
      <c r="AA34" s="137" t="s">
        <v>76</v>
      </c>
      <c r="AB34" s="149">
        <v>898</v>
      </c>
      <c r="AC34" s="149">
        <v>77</v>
      </c>
      <c r="AD34" s="13">
        <f aca="true" t="shared" si="11" ref="AD34:AD65">IF(AC34="n/a","n/a",(IF(AC34="n.d.","n.d.",(AC34/AB34))))</f>
        <v>0.08574610244988864</v>
      </c>
      <c r="AE34" s="149">
        <v>29</v>
      </c>
      <c r="AF34" s="149">
        <v>303</v>
      </c>
      <c r="AG34" s="149">
        <v>2864.8</v>
      </c>
      <c r="AH34" s="13">
        <f t="shared" si="8"/>
        <v>0.2621762606387847</v>
      </c>
      <c r="AI34" s="203">
        <v>575.3</v>
      </c>
      <c r="AJ34" s="7">
        <v>10</v>
      </c>
      <c r="AK34" s="14">
        <f t="shared" si="9"/>
        <v>0.9151642719868216</v>
      </c>
      <c r="AL34" s="149">
        <v>4159</v>
      </c>
      <c r="AM34" s="149">
        <v>3169</v>
      </c>
      <c r="AN34" s="15">
        <f t="shared" si="10"/>
        <v>0.0604021728771562</v>
      </c>
      <c r="AO34" s="156">
        <v>4061</v>
      </c>
    </row>
    <row r="35" spans="1:41" ht="15">
      <c r="A35" s="232" t="s">
        <v>259</v>
      </c>
      <c r="B35" s="226">
        <v>10866</v>
      </c>
      <c r="C35" s="4">
        <v>3</v>
      </c>
      <c r="D35" s="16" t="s">
        <v>46</v>
      </c>
      <c r="E35" s="4">
        <v>2</v>
      </c>
      <c r="F35" s="136">
        <v>2734</v>
      </c>
      <c r="G35" s="7">
        <v>2</v>
      </c>
      <c r="H35" s="8">
        <v>1194</v>
      </c>
      <c r="I35" s="8">
        <f t="shared" si="0"/>
        <v>0.656043956043956</v>
      </c>
      <c r="J35" s="149">
        <f t="shared" si="1"/>
        <v>16562.91457286432</v>
      </c>
      <c r="K35" s="7">
        <v>49</v>
      </c>
      <c r="L35" s="7">
        <v>1548</v>
      </c>
      <c r="M35" s="8">
        <f t="shared" si="2"/>
        <v>0.8505494505494505</v>
      </c>
      <c r="N35" s="7">
        <v>36525</v>
      </c>
      <c r="O35" s="7">
        <v>505</v>
      </c>
      <c r="P35" s="7">
        <v>403</v>
      </c>
      <c r="Q35" s="149">
        <v>0</v>
      </c>
      <c r="R35" s="7">
        <f t="shared" si="3"/>
        <v>37433</v>
      </c>
      <c r="S35" s="9">
        <f t="shared" si="4"/>
        <v>3.4449659488312165</v>
      </c>
      <c r="T35" s="149">
        <v>15130</v>
      </c>
      <c r="U35" s="9">
        <f t="shared" si="5"/>
        <v>1.3924167126817597</v>
      </c>
      <c r="V35" s="9">
        <f t="shared" si="6"/>
        <v>0.4041888173536719</v>
      </c>
      <c r="W35" s="149">
        <v>6002</v>
      </c>
      <c r="X35" s="149">
        <v>6600</v>
      </c>
      <c r="Y35" s="149">
        <v>1450</v>
      </c>
      <c r="Z35" s="149">
        <v>7940</v>
      </c>
      <c r="AA35" s="149">
        <v>4035</v>
      </c>
      <c r="AB35" s="149">
        <v>1105</v>
      </c>
      <c r="AC35" s="149">
        <v>45</v>
      </c>
      <c r="AD35" s="13">
        <f t="shared" si="11"/>
        <v>0.04072398190045249</v>
      </c>
      <c r="AE35" s="149">
        <v>48</v>
      </c>
      <c r="AF35" s="149">
        <v>163</v>
      </c>
      <c r="AG35" s="149">
        <v>3105.6</v>
      </c>
      <c r="AH35" s="13">
        <f t="shared" si="8"/>
        <v>0.2858089453340696</v>
      </c>
      <c r="AI35" s="203">
        <v>509.7</v>
      </c>
      <c r="AJ35" s="7">
        <v>9</v>
      </c>
      <c r="AK35" s="14">
        <f t="shared" si="9"/>
        <v>0.8282716731087797</v>
      </c>
      <c r="AL35" s="149">
        <v>182</v>
      </c>
      <c r="AM35" s="149">
        <v>1532.8</v>
      </c>
      <c r="AN35" s="15">
        <f t="shared" si="10"/>
        <v>0.06229374949199382</v>
      </c>
      <c r="AO35" s="156">
        <v>1449</v>
      </c>
    </row>
    <row r="36" spans="1:41" ht="15">
      <c r="A36" s="233" t="s">
        <v>477</v>
      </c>
      <c r="B36" s="226">
        <v>10837</v>
      </c>
      <c r="C36" s="4">
        <v>1</v>
      </c>
      <c r="D36" s="5" t="s">
        <v>48</v>
      </c>
      <c r="E36" s="4" t="s">
        <v>44</v>
      </c>
      <c r="F36" s="136">
        <v>2700</v>
      </c>
      <c r="G36" s="7">
        <v>25</v>
      </c>
      <c r="H36" s="8">
        <v>11381.25</v>
      </c>
      <c r="I36" s="8">
        <f t="shared" si="0"/>
        <v>6.253434065934066</v>
      </c>
      <c r="J36" s="149">
        <f t="shared" si="1"/>
        <v>1732.9678198791873</v>
      </c>
      <c r="K36" s="11">
        <v>73</v>
      </c>
      <c r="L36" s="11">
        <v>559</v>
      </c>
      <c r="M36" s="8">
        <f t="shared" si="2"/>
        <v>0.30714285714285716</v>
      </c>
      <c r="N36" s="7">
        <v>19100</v>
      </c>
      <c r="O36" s="7">
        <v>56</v>
      </c>
      <c r="P36" s="7">
        <v>2760</v>
      </c>
      <c r="Q36" s="149">
        <v>41</v>
      </c>
      <c r="R36" s="7">
        <f t="shared" si="3"/>
        <v>21957</v>
      </c>
      <c r="S36" s="9">
        <f t="shared" si="4"/>
        <v>2.0261142382578203</v>
      </c>
      <c r="T36" s="149">
        <v>62339</v>
      </c>
      <c r="U36" s="9">
        <f t="shared" si="5"/>
        <v>5.752422257082218</v>
      </c>
      <c r="V36" s="9">
        <f t="shared" si="6"/>
        <v>2.8391401375415586</v>
      </c>
      <c r="W36" s="149">
        <v>17084</v>
      </c>
      <c r="X36" s="149">
        <v>14446</v>
      </c>
      <c r="Y36" s="149">
        <v>5555</v>
      </c>
      <c r="Z36" s="149">
        <v>68836</v>
      </c>
      <c r="AA36" s="149">
        <v>74932</v>
      </c>
      <c r="AB36" s="149">
        <v>5777</v>
      </c>
      <c r="AC36" s="149">
        <v>57</v>
      </c>
      <c r="AD36" s="13">
        <f t="shared" si="11"/>
        <v>0.009866712826726675</v>
      </c>
      <c r="AE36" s="149">
        <v>417</v>
      </c>
      <c r="AF36" s="149">
        <v>6299</v>
      </c>
      <c r="AG36" s="149">
        <v>1849</v>
      </c>
      <c r="AH36" s="13">
        <f t="shared" si="8"/>
        <v>0.17061917504844515</v>
      </c>
      <c r="AI36" s="203">
        <v>465</v>
      </c>
      <c r="AJ36" s="7">
        <v>14</v>
      </c>
      <c r="AK36" s="14">
        <f t="shared" si="9"/>
        <v>1.291870443849774</v>
      </c>
      <c r="AL36" s="149">
        <v>13402</v>
      </c>
      <c r="AM36" s="149">
        <v>13402</v>
      </c>
      <c r="AN36" s="15">
        <f t="shared" si="10"/>
        <v>0.35455026455026456</v>
      </c>
      <c r="AO36" s="156">
        <v>13402</v>
      </c>
    </row>
    <row r="37" spans="1:41" ht="15">
      <c r="A37" s="233" t="s">
        <v>469</v>
      </c>
      <c r="B37" s="226">
        <v>10528</v>
      </c>
      <c r="C37" s="4">
        <v>2</v>
      </c>
      <c r="D37" s="5" t="s">
        <v>46</v>
      </c>
      <c r="E37" s="4">
        <v>2</v>
      </c>
      <c r="F37" s="136">
        <v>3710</v>
      </c>
      <c r="G37" s="7">
        <v>19</v>
      </c>
      <c r="H37" s="8">
        <v>12036.5</v>
      </c>
      <c r="I37" s="8">
        <f t="shared" si="0"/>
        <v>6.6134615384615385</v>
      </c>
      <c r="J37" s="149">
        <f t="shared" si="1"/>
        <v>1591.9046234370455</v>
      </c>
      <c r="K37" s="7">
        <v>75</v>
      </c>
      <c r="L37" s="7">
        <v>1142</v>
      </c>
      <c r="M37" s="8">
        <f t="shared" si="2"/>
        <v>0.6274725274725275</v>
      </c>
      <c r="N37" s="7">
        <v>60976</v>
      </c>
      <c r="O37" s="7">
        <v>139</v>
      </c>
      <c r="P37" s="7">
        <v>2639</v>
      </c>
      <c r="Q37" s="149">
        <v>0</v>
      </c>
      <c r="R37" s="7">
        <f t="shared" si="3"/>
        <v>63754</v>
      </c>
      <c r="S37" s="9">
        <f t="shared" si="4"/>
        <v>6.055661094224924</v>
      </c>
      <c r="T37" s="149">
        <v>105328</v>
      </c>
      <c r="U37" s="9">
        <f t="shared" si="5"/>
        <v>10.004559270516717</v>
      </c>
      <c r="V37" s="9">
        <f t="shared" si="6"/>
        <v>1.6521002603758195</v>
      </c>
      <c r="W37" s="149">
        <v>15252</v>
      </c>
      <c r="X37" s="149">
        <v>19723</v>
      </c>
      <c r="Y37" s="149">
        <v>6800</v>
      </c>
      <c r="Z37" s="149">
        <v>39023</v>
      </c>
      <c r="AA37" s="149">
        <v>6558</v>
      </c>
      <c r="AB37" s="149">
        <v>575</v>
      </c>
      <c r="AC37" s="149">
        <v>85</v>
      </c>
      <c r="AD37" s="13">
        <f t="shared" si="11"/>
        <v>0.14782608695652175</v>
      </c>
      <c r="AE37" s="149">
        <v>446</v>
      </c>
      <c r="AF37" s="149">
        <v>3395</v>
      </c>
      <c r="AG37" s="149">
        <v>3561</v>
      </c>
      <c r="AH37" s="13">
        <f t="shared" si="8"/>
        <v>0.3382408814589666</v>
      </c>
      <c r="AI37" s="203">
        <v>831.5</v>
      </c>
      <c r="AJ37" s="7">
        <v>14</v>
      </c>
      <c r="AK37" s="14">
        <f t="shared" si="9"/>
        <v>1.3297872340425532</v>
      </c>
      <c r="AL37" s="149">
        <v>8659</v>
      </c>
      <c r="AM37" s="149">
        <v>13329</v>
      </c>
      <c r="AN37" s="15">
        <f t="shared" si="10"/>
        <v>0.25662302656911823</v>
      </c>
      <c r="AO37" s="156">
        <v>7650</v>
      </c>
    </row>
    <row r="38" spans="1:41" ht="15">
      <c r="A38" s="232" t="s">
        <v>264</v>
      </c>
      <c r="B38" s="226">
        <v>10469</v>
      </c>
      <c r="C38" s="4">
        <v>3</v>
      </c>
      <c r="D38" s="16" t="s">
        <v>46</v>
      </c>
      <c r="E38" s="4">
        <v>2</v>
      </c>
      <c r="F38" s="136">
        <v>5030.5</v>
      </c>
      <c r="G38" s="7">
        <v>5</v>
      </c>
      <c r="H38" s="8">
        <v>192</v>
      </c>
      <c r="I38" s="8">
        <f t="shared" si="0"/>
        <v>0.1054945054945055</v>
      </c>
      <c r="J38" s="149">
        <f t="shared" si="1"/>
        <v>99237.39583333333</v>
      </c>
      <c r="K38" s="7">
        <v>122</v>
      </c>
      <c r="L38" s="7">
        <v>1335</v>
      </c>
      <c r="M38" s="8">
        <f t="shared" si="2"/>
        <v>0.7335164835164835</v>
      </c>
      <c r="N38" s="7">
        <v>25829</v>
      </c>
      <c r="O38" s="7">
        <v>95</v>
      </c>
      <c r="P38" s="7">
        <v>6254</v>
      </c>
      <c r="Q38" s="149">
        <v>0</v>
      </c>
      <c r="R38" s="7">
        <f t="shared" si="3"/>
        <v>32178</v>
      </c>
      <c r="S38" s="9">
        <f t="shared" si="4"/>
        <v>3.073646002483523</v>
      </c>
      <c r="T38" s="149">
        <v>45135</v>
      </c>
      <c r="U38" s="9">
        <f t="shared" si="5"/>
        <v>4.311300028656032</v>
      </c>
      <c r="V38" s="9">
        <f t="shared" si="6"/>
        <v>1.4026664180495991</v>
      </c>
      <c r="W38" s="149">
        <v>12132</v>
      </c>
      <c r="X38" s="149">
        <v>17817</v>
      </c>
      <c r="Y38" s="149">
        <v>25912</v>
      </c>
      <c r="Z38" s="149">
        <v>50883</v>
      </c>
      <c r="AA38" s="149">
        <v>5965</v>
      </c>
      <c r="AB38" s="149">
        <v>3880</v>
      </c>
      <c r="AC38" s="149">
        <v>440</v>
      </c>
      <c r="AD38" s="13">
        <f t="shared" si="11"/>
        <v>0.1134020618556701</v>
      </c>
      <c r="AE38" s="149">
        <v>212</v>
      </c>
      <c r="AF38" s="149">
        <v>2411</v>
      </c>
      <c r="AG38" s="149">
        <v>2152</v>
      </c>
      <c r="AH38" s="13">
        <f t="shared" si="8"/>
        <v>0.20555927022638265</v>
      </c>
      <c r="AI38" s="203">
        <v>671.31</v>
      </c>
      <c r="AJ38" s="7">
        <v>19</v>
      </c>
      <c r="AK38" s="14">
        <f t="shared" si="9"/>
        <v>1.8148820326678765</v>
      </c>
      <c r="AL38" s="149">
        <v>7480</v>
      </c>
      <c r="AM38" s="149">
        <v>6217</v>
      </c>
      <c r="AN38" s="15">
        <f t="shared" si="10"/>
        <v>0.06504532875773571</v>
      </c>
      <c r="AO38" s="156">
        <v>6828</v>
      </c>
    </row>
    <row r="39" spans="1:41" ht="15">
      <c r="A39" s="232" t="s">
        <v>161</v>
      </c>
      <c r="B39" s="226">
        <v>10260</v>
      </c>
      <c r="C39" s="4">
        <v>3</v>
      </c>
      <c r="D39" s="16" t="s">
        <v>46</v>
      </c>
      <c r="E39" s="4">
        <v>1</v>
      </c>
      <c r="F39" s="136">
        <v>2100</v>
      </c>
      <c r="G39" s="7">
        <v>13</v>
      </c>
      <c r="H39" s="8">
        <v>2504.75</v>
      </c>
      <c r="I39" s="8">
        <f t="shared" si="0"/>
        <v>1.3762362637362637</v>
      </c>
      <c r="J39" s="149">
        <f t="shared" si="1"/>
        <v>7455.115280966164</v>
      </c>
      <c r="K39" s="7">
        <v>72</v>
      </c>
      <c r="L39" s="7">
        <v>3945.25</v>
      </c>
      <c r="M39" s="8">
        <f t="shared" si="2"/>
        <v>2.1677197802197803</v>
      </c>
      <c r="N39" s="7">
        <v>25014</v>
      </c>
      <c r="O39" s="7">
        <v>33</v>
      </c>
      <c r="P39" s="7">
        <v>1984</v>
      </c>
      <c r="Q39" s="149">
        <v>0</v>
      </c>
      <c r="R39" s="7">
        <f t="shared" si="3"/>
        <v>27031</v>
      </c>
      <c r="S39" s="9">
        <f t="shared" si="4"/>
        <v>2.634600389863548</v>
      </c>
      <c r="T39" s="149">
        <v>16269</v>
      </c>
      <c r="U39" s="9">
        <f t="shared" si="5"/>
        <v>1.5856725146198831</v>
      </c>
      <c r="V39" s="9">
        <f t="shared" si="6"/>
        <v>0.6018645259146905</v>
      </c>
      <c r="W39" s="149">
        <v>8433</v>
      </c>
      <c r="X39" s="149">
        <v>7892</v>
      </c>
      <c r="Y39" s="149">
        <v>0</v>
      </c>
      <c r="Z39" s="149">
        <v>6342</v>
      </c>
      <c r="AA39" s="149">
        <v>1781</v>
      </c>
      <c r="AB39" s="149">
        <v>460</v>
      </c>
      <c r="AC39" s="149">
        <v>25</v>
      </c>
      <c r="AD39" s="13">
        <f t="shared" si="11"/>
        <v>0.05434782608695652</v>
      </c>
      <c r="AE39" s="149">
        <v>201</v>
      </c>
      <c r="AF39" s="149">
        <v>1779</v>
      </c>
      <c r="AG39" s="149">
        <v>1203.8</v>
      </c>
      <c r="AH39" s="13">
        <f t="shared" si="8"/>
        <v>0.11732943469785574</v>
      </c>
      <c r="AI39" s="203">
        <v>852.1</v>
      </c>
      <c r="AJ39" s="7">
        <v>19</v>
      </c>
      <c r="AK39" s="14">
        <f t="shared" si="9"/>
        <v>1.8518518518518519</v>
      </c>
      <c r="AL39" s="149">
        <v>2807</v>
      </c>
      <c r="AM39" s="149">
        <v>2187.75</v>
      </c>
      <c r="AN39" s="15">
        <f t="shared" si="10"/>
        <v>0.054830827067669174</v>
      </c>
      <c r="AO39" s="156">
        <v>2657</v>
      </c>
    </row>
    <row r="40" spans="1:41" ht="15">
      <c r="A40" s="232" t="s">
        <v>75</v>
      </c>
      <c r="B40" s="226">
        <v>10101</v>
      </c>
      <c r="C40" s="4">
        <v>0</v>
      </c>
      <c r="D40" s="5" t="s">
        <v>55</v>
      </c>
      <c r="E40" s="4" t="s">
        <v>44</v>
      </c>
      <c r="F40" s="138" t="s">
        <v>76</v>
      </c>
      <c r="G40" s="140" t="s">
        <v>76</v>
      </c>
      <c r="H40" s="138" t="s">
        <v>76</v>
      </c>
      <c r="I40" s="8" t="str">
        <f t="shared" si="0"/>
        <v>n/a</v>
      </c>
      <c r="J40" s="149" t="str">
        <f t="shared" si="1"/>
        <v>n/a</v>
      </c>
      <c r="K40" s="138" t="s">
        <v>76</v>
      </c>
      <c r="L40" s="138" t="s">
        <v>76</v>
      </c>
      <c r="M40" s="8" t="str">
        <f t="shared" si="2"/>
        <v>n/a</v>
      </c>
      <c r="N40" s="140" t="s">
        <v>76</v>
      </c>
      <c r="O40" s="140" t="s">
        <v>76</v>
      </c>
      <c r="P40" s="140" t="s">
        <v>76</v>
      </c>
      <c r="Q40" s="140" t="s">
        <v>76</v>
      </c>
      <c r="R40" s="7">
        <f t="shared" si="3"/>
        <v>0</v>
      </c>
      <c r="S40" s="9">
        <f t="shared" si="4"/>
        <v>0</v>
      </c>
      <c r="T40" s="138" t="s">
        <v>76</v>
      </c>
      <c r="U40" s="9" t="str">
        <f t="shared" si="5"/>
        <v>n/a</v>
      </c>
      <c r="V40" s="9" t="str">
        <f t="shared" si="6"/>
        <v>n/a</v>
      </c>
      <c r="W40" s="140" t="s">
        <v>76</v>
      </c>
      <c r="X40" s="140" t="s">
        <v>76</v>
      </c>
      <c r="Y40" s="138" t="s">
        <v>76</v>
      </c>
      <c r="Z40" s="138" t="s">
        <v>76</v>
      </c>
      <c r="AA40" s="138" t="s">
        <v>76</v>
      </c>
      <c r="AB40" s="140" t="s">
        <v>76</v>
      </c>
      <c r="AC40" s="140" t="s">
        <v>76</v>
      </c>
      <c r="AD40" s="13" t="str">
        <f t="shared" si="11"/>
        <v>n/a</v>
      </c>
      <c r="AE40" s="17" t="s">
        <v>76</v>
      </c>
      <c r="AF40" s="17" t="s">
        <v>76</v>
      </c>
      <c r="AG40" s="138" t="s">
        <v>76</v>
      </c>
      <c r="AH40" s="17" t="s">
        <v>76</v>
      </c>
      <c r="AI40" s="204" t="s">
        <v>76</v>
      </c>
      <c r="AJ40" s="138" t="s">
        <v>76</v>
      </c>
      <c r="AK40" s="14" t="str">
        <f t="shared" si="9"/>
        <v>n/a</v>
      </c>
      <c r="AL40" s="140" t="s">
        <v>76</v>
      </c>
      <c r="AM40" s="140" t="s">
        <v>76</v>
      </c>
      <c r="AN40" s="17" t="s">
        <v>76</v>
      </c>
      <c r="AO40" s="157" t="s">
        <v>76</v>
      </c>
    </row>
    <row r="41" spans="1:41" ht="15">
      <c r="A41" s="233" t="s">
        <v>475</v>
      </c>
      <c r="B41" s="226">
        <v>9711</v>
      </c>
      <c r="C41" s="4">
        <v>3</v>
      </c>
      <c r="D41" s="5" t="s">
        <v>65</v>
      </c>
      <c r="E41" s="4" t="s">
        <v>44</v>
      </c>
      <c r="F41" s="136">
        <v>3950</v>
      </c>
      <c r="G41" s="7">
        <v>22</v>
      </c>
      <c r="H41" s="8">
        <v>29676</v>
      </c>
      <c r="I41" s="8">
        <f t="shared" si="0"/>
        <v>16.305494505494504</v>
      </c>
      <c r="J41" s="149">
        <f t="shared" si="1"/>
        <v>595.5661140315407</v>
      </c>
      <c r="K41" s="7">
        <v>27</v>
      </c>
      <c r="L41" s="7">
        <v>744</v>
      </c>
      <c r="M41" s="8">
        <f t="shared" si="2"/>
        <v>0.4087912087912088</v>
      </c>
      <c r="N41" s="7">
        <v>37529</v>
      </c>
      <c r="O41" s="7">
        <v>103</v>
      </c>
      <c r="P41" s="7">
        <v>1627</v>
      </c>
      <c r="Q41" s="149">
        <v>0</v>
      </c>
      <c r="R41" s="7">
        <f t="shared" si="3"/>
        <v>39259</v>
      </c>
      <c r="S41" s="9">
        <f t="shared" si="4"/>
        <v>4.042735042735043</v>
      </c>
      <c r="T41" s="149">
        <v>32852</v>
      </c>
      <c r="U41" s="9">
        <f t="shared" si="5"/>
        <v>3.3829677685099373</v>
      </c>
      <c r="V41" s="9">
        <f t="shared" si="6"/>
        <v>0.836801752464403</v>
      </c>
      <c r="W41" s="149">
        <v>9806</v>
      </c>
      <c r="X41" s="149">
        <v>11321</v>
      </c>
      <c r="Y41" s="149">
        <v>9355</v>
      </c>
      <c r="Z41" s="149">
        <v>24650</v>
      </c>
      <c r="AA41" s="149">
        <v>9383</v>
      </c>
      <c r="AB41" s="149">
        <v>11906</v>
      </c>
      <c r="AC41" s="149">
        <v>451</v>
      </c>
      <c r="AD41" s="13">
        <f t="shared" si="11"/>
        <v>0.03788006047371074</v>
      </c>
      <c r="AE41" s="149">
        <v>171</v>
      </c>
      <c r="AF41" s="149">
        <v>2080</v>
      </c>
      <c r="AG41" s="149">
        <v>1843</v>
      </c>
      <c r="AH41" s="13">
        <f aca="true" t="shared" si="12" ref="AH41:AH54">IF(AG41="n.d.","n.d.",AG41/B41)</f>
        <v>0.18978478014622593</v>
      </c>
      <c r="AI41" s="203">
        <v>495</v>
      </c>
      <c r="AJ41" s="7">
        <v>23</v>
      </c>
      <c r="AK41" s="14">
        <f t="shared" si="9"/>
        <v>2.3684481515806817</v>
      </c>
      <c r="AL41" s="149">
        <v>6836</v>
      </c>
      <c r="AM41" s="149">
        <v>16198</v>
      </c>
      <c r="AN41" s="15">
        <f aca="true" t="shared" si="13" ref="AN41:AN54">IF(AM41="n.d.","n.d.",AM41/(F41*AJ41))</f>
        <v>0.17829389102916895</v>
      </c>
      <c r="AO41" s="156">
        <v>3076</v>
      </c>
    </row>
    <row r="42" spans="1:41" ht="15">
      <c r="A42" s="232" t="s">
        <v>149</v>
      </c>
      <c r="B42" s="226">
        <v>9640</v>
      </c>
      <c r="C42" s="4">
        <v>1</v>
      </c>
      <c r="D42" s="5" t="s">
        <v>46</v>
      </c>
      <c r="E42" s="4" t="s">
        <v>44</v>
      </c>
      <c r="F42" s="136">
        <v>2624</v>
      </c>
      <c r="G42" s="7">
        <v>12</v>
      </c>
      <c r="H42" s="8">
        <v>11721</v>
      </c>
      <c r="I42" s="8">
        <f t="shared" si="0"/>
        <v>6.44010989010989</v>
      </c>
      <c r="J42" s="149">
        <f t="shared" si="1"/>
        <v>1496.8688678440406</v>
      </c>
      <c r="K42" s="7">
        <v>131</v>
      </c>
      <c r="L42" s="7">
        <v>158</v>
      </c>
      <c r="M42" s="8">
        <f t="shared" si="2"/>
        <v>0.08681318681318681</v>
      </c>
      <c r="N42" s="7">
        <v>31106</v>
      </c>
      <c r="O42" s="7">
        <v>95</v>
      </c>
      <c r="P42" s="7">
        <v>3418</v>
      </c>
      <c r="Q42" s="149">
        <v>0</v>
      </c>
      <c r="R42" s="7">
        <f t="shared" si="3"/>
        <v>34619</v>
      </c>
      <c r="S42" s="9">
        <f t="shared" si="4"/>
        <v>3.591182572614108</v>
      </c>
      <c r="T42" s="149">
        <v>58224</v>
      </c>
      <c r="U42" s="9">
        <f t="shared" si="5"/>
        <v>6.039834024896265</v>
      </c>
      <c r="V42" s="9">
        <f t="shared" si="6"/>
        <v>1.6818510066726364</v>
      </c>
      <c r="W42" s="149">
        <v>9544</v>
      </c>
      <c r="X42" s="149">
        <v>21141</v>
      </c>
      <c r="Y42" s="149">
        <v>9800</v>
      </c>
      <c r="Z42" s="149">
        <v>41050</v>
      </c>
      <c r="AA42" s="149">
        <v>13323</v>
      </c>
      <c r="AB42" s="149">
        <v>1600</v>
      </c>
      <c r="AC42" s="149">
        <v>100</v>
      </c>
      <c r="AD42" s="13">
        <f t="shared" si="11"/>
        <v>0.0625</v>
      </c>
      <c r="AE42" s="149">
        <v>119</v>
      </c>
      <c r="AF42" s="149">
        <v>1963</v>
      </c>
      <c r="AG42" s="149">
        <v>3312</v>
      </c>
      <c r="AH42" s="13">
        <f t="shared" si="12"/>
        <v>0.34356846473029046</v>
      </c>
      <c r="AI42" s="203">
        <v>1150</v>
      </c>
      <c r="AJ42" s="7">
        <v>8</v>
      </c>
      <c r="AK42" s="14">
        <f t="shared" si="9"/>
        <v>0.8298755186721992</v>
      </c>
      <c r="AL42" s="149">
        <v>5550</v>
      </c>
      <c r="AM42" s="149">
        <v>5550</v>
      </c>
      <c r="AN42" s="15">
        <f t="shared" si="13"/>
        <v>0.2643864329268293</v>
      </c>
      <c r="AO42" s="156">
        <v>5550</v>
      </c>
    </row>
    <row r="43" spans="1:41" ht="15">
      <c r="A43" s="232" t="s">
        <v>260</v>
      </c>
      <c r="B43" s="226">
        <v>9605</v>
      </c>
      <c r="C43" s="4">
        <v>1</v>
      </c>
      <c r="D43" s="5" t="s">
        <v>46</v>
      </c>
      <c r="E43" s="4" t="s">
        <v>44</v>
      </c>
      <c r="F43" s="136">
        <v>2704</v>
      </c>
      <c r="G43" s="7">
        <v>7</v>
      </c>
      <c r="H43" s="8">
        <v>7776</v>
      </c>
      <c r="I43" s="8">
        <f t="shared" si="0"/>
        <v>4.2725274725274724</v>
      </c>
      <c r="J43" s="149">
        <f t="shared" si="1"/>
        <v>2248.0838477366256</v>
      </c>
      <c r="K43" s="7">
        <v>7</v>
      </c>
      <c r="L43" s="7">
        <v>65</v>
      </c>
      <c r="M43" s="8">
        <f t="shared" si="2"/>
        <v>0.03571428571428571</v>
      </c>
      <c r="N43" s="7">
        <v>39067</v>
      </c>
      <c r="O43" s="7">
        <v>93</v>
      </c>
      <c r="P43" s="7">
        <v>4194</v>
      </c>
      <c r="Q43" s="149">
        <v>0</v>
      </c>
      <c r="R43" s="7">
        <f t="shared" si="3"/>
        <v>43354</v>
      </c>
      <c r="S43" s="9">
        <f t="shared" si="4"/>
        <v>4.513690786048933</v>
      </c>
      <c r="T43" s="149">
        <v>59855</v>
      </c>
      <c r="U43" s="9">
        <f t="shared" si="5"/>
        <v>6.2316501821967725</v>
      </c>
      <c r="V43" s="9">
        <f t="shared" si="6"/>
        <v>1.3806107856253171</v>
      </c>
      <c r="W43" s="149">
        <v>10901</v>
      </c>
      <c r="X43" s="149">
        <v>25572</v>
      </c>
      <c r="Y43" s="149">
        <v>9984</v>
      </c>
      <c r="Z43" s="149">
        <v>48338</v>
      </c>
      <c r="AA43" s="149">
        <v>16683</v>
      </c>
      <c r="AB43" s="149">
        <v>19032</v>
      </c>
      <c r="AC43" s="149">
        <v>936</v>
      </c>
      <c r="AD43" s="13">
        <f t="shared" si="11"/>
        <v>0.04918032786885246</v>
      </c>
      <c r="AE43" s="149">
        <v>223</v>
      </c>
      <c r="AF43" s="149">
        <v>4317</v>
      </c>
      <c r="AG43" s="149">
        <v>9928.5</v>
      </c>
      <c r="AH43" s="13">
        <f t="shared" si="12"/>
        <v>1.0336803748047891</v>
      </c>
      <c r="AI43" s="203">
        <v>590</v>
      </c>
      <c r="AJ43" s="7">
        <v>7</v>
      </c>
      <c r="AK43" s="14">
        <f t="shared" si="9"/>
        <v>0.7287870900572618</v>
      </c>
      <c r="AL43" s="149">
        <v>10046</v>
      </c>
      <c r="AM43" s="149">
        <v>5023</v>
      </c>
      <c r="AN43" s="15">
        <f t="shared" si="13"/>
        <v>0.2653740490278952</v>
      </c>
      <c r="AO43" s="156">
        <v>10046</v>
      </c>
    </row>
    <row r="44" spans="1:41" ht="15">
      <c r="A44" s="232" t="s">
        <v>123</v>
      </c>
      <c r="B44" s="226">
        <v>8646</v>
      </c>
      <c r="C44" s="4">
        <v>1</v>
      </c>
      <c r="D44" s="5" t="s">
        <v>46</v>
      </c>
      <c r="E44" s="4" t="s">
        <v>44</v>
      </c>
      <c r="F44" s="136">
        <v>2750</v>
      </c>
      <c r="G44" s="7">
        <v>10</v>
      </c>
      <c r="H44" s="8">
        <v>10569</v>
      </c>
      <c r="I44" s="8">
        <f t="shared" si="0"/>
        <v>5.807142857142857</v>
      </c>
      <c r="J44" s="149">
        <f t="shared" si="1"/>
        <v>1488.8560885608856</v>
      </c>
      <c r="K44" s="7">
        <v>10</v>
      </c>
      <c r="L44" s="7">
        <v>442</v>
      </c>
      <c r="M44" s="8">
        <f t="shared" si="2"/>
        <v>0.24285714285714285</v>
      </c>
      <c r="N44" s="7">
        <v>24325</v>
      </c>
      <c r="O44" s="7">
        <v>37</v>
      </c>
      <c r="P44" s="7">
        <v>2445</v>
      </c>
      <c r="Q44" s="149">
        <v>0</v>
      </c>
      <c r="R44" s="7">
        <f t="shared" si="3"/>
        <v>26807</v>
      </c>
      <c r="S44" s="9">
        <f t="shared" si="4"/>
        <v>3.100508905852417</v>
      </c>
      <c r="T44" s="149">
        <v>58216</v>
      </c>
      <c r="U44" s="9">
        <f t="shared" si="5"/>
        <v>6.733287069164931</v>
      </c>
      <c r="V44" s="9">
        <f t="shared" si="6"/>
        <v>2.1716715783190956</v>
      </c>
      <c r="W44" s="149">
        <v>18613</v>
      </c>
      <c r="X44" s="149">
        <v>13259</v>
      </c>
      <c r="Y44" s="149">
        <v>11875</v>
      </c>
      <c r="Z44" s="149">
        <v>24700</v>
      </c>
      <c r="AA44" s="149">
        <v>14234</v>
      </c>
      <c r="AB44" s="149">
        <v>4459</v>
      </c>
      <c r="AC44" s="149">
        <v>21</v>
      </c>
      <c r="AD44" s="13">
        <f t="shared" si="11"/>
        <v>0.004709576138147566</v>
      </c>
      <c r="AE44" s="149">
        <v>212</v>
      </c>
      <c r="AF44" s="149">
        <v>2847</v>
      </c>
      <c r="AG44" s="149">
        <v>3356</v>
      </c>
      <c r="AH44" s="13">
        <f t="shared" si="12"/>
        <v>0.3881563728891973</v>
      </c>
      <c r="AI44" s="203">
        <v>552</v>
      </c>
      <c r="AJ44" s="7">
        <v>8</v>
      </c>
      <c r="AK44" s="14">
        <f t="shared" si="9"/>
        <v>0.9252833680314596</v>
      </c>
      <c r="AL44" s="149">
        <v>10337</v>
      </c>
      <c r="AM44" s="149">
        <v>10337</v>
      </c>
      <c r="AN44" s="15">
        <f t="shared" si="13"/>
        <v>0.46986363636363637</v>
      </c>
      <c r="AO44" s="156">
        <v>10337</v>
      </c>
    </row>
    <row r="45" spans="1:41" ht="15">
      <c r="A45" s="232" t="s">
        <v>184</v>
      </c>
      <c r="B45" s="226">
        <v>8569</v>
      </c>
      <c r="C45" s="4">
        <v>1</v>
      </c>
      <c r="D45" s="5" t="s">
        <v>55</v>
      </c>
      <c r="E45" s="4" t="s">
        <v>44</v>
      </c>
      <c r="F45" s="136">
        <v>2600</v>
      </c>
      <c r="G45" s="7">
        <v>12</v>
      </c>
      <c r="H45" s="8">
        <v>10695</v>
      </c>
      <c r="I45" s="8">
        <f t="shared" si="0"/>
        <v>5.876373626373627</v>
      </c>
      <c r="J45" s="149">
        <f t="shared" si="1"/>
        <v>1458.2122487143524</v>
      </c>
      <c r="K45" s="7">
        <v>44</v>
      </c>
      <c r="L45" s="7">
        <v>575.75</v>
      </c>
      <c r="M45" s="8">
        <f t="shared" si="2"/>
        <v>0.31634615384615383</v>
      </c>
      <c r="N45" s="7">
        <v>27756</v>
      </c>
      <c r="O45" s="7">
        <v>57</v>
      </c>
      <c r="P45" s="7">
        <v>1086</v>
      </c>
      <c r="Q45" s="149">
        <v>0</v>
      </c>
      <c r="R45" s="7">
        <f t="shared" si="3"/>
        <v>28899</v>
      </c>
      <c r="S45" s="9">
        <f t="shared" si="4"/>
        <v>3.3725055432372506</v>
      </c>
      <c r="T45" s="149">
        <v>45528</v>
      </c>
      <c r="U45" s="9">
        <f t="shared" si="5"/>
        <v>5.313105379857626</v>
      </c>
      <c r="V45" s="9">
        <f t="shared" si="6"/>
        <v>1.5754178345271463</v>
      </c>
      <c r="W45" s="149">
        <v>15623</v>
      </c>
      <c r="X45" s="149">
        <v>3512</v>
      </c>
      <c r="Y45" s="149">
        <v>11050</v>
      </c>
      <c r="Z45" s="149">
        <v>18431</v>
      </c>
      <c r="AA45" s="149">
        <v>13277</v>
      </c>
      <c r="AB45" s="149">
        <v>10460</v>
      </c>
      <c r="AC45" s="149">
        <v>691</v>
      </c>
      <c r="AD45" s="13">
        <f t="shared" si="11"/>
        <v>0.06606118546845124</v>
      </c>
      <c r="AE45" s="149">
        <v>189</v>
      </c>
      <c r="AF45" s="149">
        <v>4910</v>
      </c>
      <c r="AG45" s="149">
        <v>3007</v>
      </c>
      <c r="AH45" s="13">
        <f t="shared" si="12"/>
        <v>0.35091609289298636</v>
      </c>
      <c r="AI45" s="203">
        <v>613.16</v>
      </c>
      <c r="AJ45" s="7">
        <v>9</v>
      </c>
      <c r="AK45" s="14">
        <f t="shared" si="9"/>
        <v>1.050297584315556</v>
      </c>
      <c r="AL45" s="149">
        <v>1900</v>
      </c>
      <c r="AM45" s="149">
        <v>1900</v>
      </c>
      <c r="AN45" s="15">
        <f t="shared" si="13"/>
        <v>0.0811965811965812</v>
      </c>
      <c r="AO45" s="156">
        <v>1750</v>
      </c>
    </row>
    <row r="46" spans="1:41" ht="15">
      <c r="A46" s="232" t="s">
        <v>160</v>
      </c>
      <c r="B46" s="226">
        <v>8397</v>
      </c>
      <c r="C46" s="4">
        <v>2</v>
      </c>
      <c r="D46" s="5" t="s">
        <v>55</v>
      </c>
      <c r="E46" s="4">
        <v>1</v>
      </c>
      <c r="F46" s="136">
        <v>4193</v>
      </c>
      <c r="G46" s="7">
        <v>10</v>
      </c>
      <c r="H46" s="8">
        <v>12956</v>
      </c>
      <c r="I46" s="8">
        <f t="shared" si="0"/>
        <v>7.118681318681318</v>
      </c>
      <c r="J46" s="149">
        <f t="shared" si="1"/>
        <v>1179.5723988885459</v>
      </c>
      <c r="K46" s="7">
        <v>35</v>
      </c>
      <c r="L46" s="7">
        <v>961</v>
      </c>
      <c r="M46" s="8">
        <f t="shared" si="2"/>
        <v>0.528021978021978</v>
      </c>
      <c r="N46" s="7">
        <v>41776</v>
      </c>
      <c r="O46" s="7">
        <v>63</v>
      </c>
      <c r="P46" s="7">
        <v>2967</v>
      </c>
      <c r="Q46" s="149">
        <v>3</v>
      </c>
      <c r="R46" s="7">
        <f t="shared" si="3"/>
        <v>44809</v>
      </c>
      <c r="S46" s="9">
        <f t="shared" si="4"/>
        <v>5.336310587114446</v>
      </c>
      <c r="T46" s="149">
        <v>42270</v>
      </c>
      <c r="U46" s="9">
        <f t="shared" si="5"/>
        <v>5.033940693104681</v>
      </c>
      <c r="V46" s="9">
        <f t="shared" si="6"/>
        <v>0.943337275993662</v>
      </c>
      <c r="W46" s="149">
        <v>8959</v>
      </c>
      <c r="X46" s="149">
        <v>13709</v>
      </c>
      <c r="Y46" s="149">
        <v>13519</v>
      </c>
      <c r="Z46" s="149">
        <v>44600</v>
      </c>
      <c r="AA46" s="149">
        <v>11366</v>
      </c>
      <c r="AB46" s="149">
        <v>829</v>
      </c>
      <c r="AC46" s="149">
        <v>12</v>
      </c>
      <c r="AD46" s="13">
        <f t="shared" si="11"/>
        <v>0.014475271411338963</v>
      </c>
      <c r="AE46" s="149">
        <v>714</v>
      </c>
      <c r="AF46" s="149">
        <v>5679</v>
      </c>
      <c r="AG46" s="149">
        <v>2345</v>
      </c>
      <c r="AH46" s="13">
        <f t="shared" si="12"/>
        <v>0.2792664046683339</v>
      </c>
      <c r="AI46" s="203">
        <v>1350</v>
      </c>
      <c r="AJ46" s="7">
        <v>23</v>
      </c>
      <c r="AK46" s="14">
        <f t="shared" si="9"/>
        <v>2.7390734786233177</v>
      </c>
      <c r="AL46" s="149">
        <v>21889</v>
      </c>
      <c r="AM46" s="149">
        <v>5473</v>
      </c>
      <c r="AN46" s="15">
        <f t="shared" si="13"/>
        <v>0.056750899532346875</v>
      </c>
      <c r="AO46" s="156">
        <v>7336</v>
      </c>
    </row>
    <row r="47" spans="1:41" ht="15">
      <c r="A47" s="232" t="s">
        <v>57</v>
      </c>
      <c r="B47" s="226">
        <v>8244</v>
      </c>
      <c r="C47" s="4">
        <v>1</v>
      </c>
      <c r="D47" s="5"/>
      <c r="E47" s="4" t="s">
        <v>44</v>
      </c>
      <c r="F47" s="136">
        <v>2614.5</v>
      </c>
      <c r="G47" s="7">
        <v>7</v>
      </c>
      <c r="H47" s="8">
        <v>11856</v>
      </c>
      <c r="I47" s="8">
        <f t="shared" si="0"/>
        <v>6.514285714285714</v>
      </c>
      <c r="J47" s="149">
        <f t="shared" si="1"/>
        <v>1265.5263157894738</v>
      </c>
      <c r="K47" s="7">
        <v>10</v>
      </c>
      <c r="L47" s="7">
        <v>469</v>
      </c>
      <c r="M47" s="8">
        <f t="shared" si="2"/>
        <v>0.25769230769230766</v>
      </c>
      <c r="N47" s="7">
        <v>35249</v>
      </c>
      <c r="O47" s="7">
        <v>131</v>
      </c>
      <c r="P47" s="7">
        <v>4481</v>
      </c>
      <c r="Q47" s="149">
        <v>0</v>
      </c>
      <c r="R47" s="7">
        <f t="shared" si="3"/>
        <v>39861</v>
      </c>
      <c r="S47" s="9">
        <f t="shared" si="4"/>
        <v>4.835152838427947</v>
      </c>
      <c r="T47" s="149">
        <v>93452</v>
      </c>
      <c r="U47" s="9">
        <f t="shared" si="5"/>
        <v>11.335759340126152</v>
      </c>
      <c r="V47" s="9">
        <f t="shared" si="6"/>
        <v>2.344446953162239</v>
      </c>
      <c r="W47" s="149">
        <v>244</v>
      </c>
      <c r="X47" s="149">
        <v>0</v>
      </c>
      <c r="Y47" s="149">
        <v>84032</v>
      </c>
      <c r="Z47" s="149">
        <v>145192</v>
      </c>
      <c r="AA47" s="137" t="s">
        <v>41</v>
      </c>
      <c r="AB47" s="149">
        <v>30213</v>
      </c>
      <c r="AC47" s="149" t="s">
        <v>41</v>
      </c>
      <c r="AD47" s="13" t="str">
        <f t="shared" si="11"/>
        <v>n.d.</v>
      </c>
      <c r="AE47" s="149">
        <v>520</v>
      </c>
      <c r="AF47" s="149">
        <v>9727</v>
      </c>
      <c r="AG47" s="149">
        <v>4455</v>
      </c>
      <c r="AH47" s="13">
        <f t="shared" si="12"/>
        <v>0.5403930131004366</v>
      </c>
      <c r="AI47" s="203">
        <v>601</v>
      </c>
      <c r="AJ47" s="7">
        <v>9</v>
      </c>
      <c r="AK47" s="14">
        <f t="shared" si="9"/>
        <v>1.091703056768559</v>
      </c>
      <c r="AL47" s="149" t="s">
        <v>41</v>
      </c>
      <c r="AM47" s="149" t="s">
        <v>41</v>
      </c>
      <c r="AN47" s="15" t="str">
        <f t="shared" si="13"/>
        <v>n.d.</v>
      </c>
      <c r="AO47" s="156" t="s">
        <v>41</v>
      </c>
    </row>
    <row r="48" spans="1:41" ht="15">
      <c r="A48" s="232" t="s">
        <v>191</v>
      </c>
      <c r="B48" s="226">
        <v>8235</v>
      </c>
      <c r="C48" s="4">
        <v>1</v>
      </c>
      <c r="D48" s="5" t="s">
        <v>48</v>
      </c>
      <c r="E48" s="4" t="s">
        <v>44</v>
      </c>
      <c r="F48" s="136">
        <v>2425</v>
      </c>
      <c r="G48" s="7">
        <v>19</v>
      </c>
      <c r="H48" s="8">
        <v>13736</v>
      </c>
      <c r="I48" s="8">
        <f t="shared" si="0"/>
        <v>7.547252747252747</v>
      </c>
      <c r="J48" s="149">
        <f t="shared" si="1"/>
        <v>1091.1255096097846</v>
      </c>
      <c r="K48" s="7">
        <v>36</v>
      </c>
      <c r="L48" s="7">
        <v>1144</v>
      </c>
      <c r="M48" s="8">
        <f t="shared" si="2"/>
        <v>0.6285714285714286</v>
      </c>
      <c r="N48" s="7">
        <v>33267</v>
      </c>
      <c r="O48" s="7">
        <v>51</v>
      </c>
      <c r="P48" s="7">
        <v>4454</v>
      </c>
      <c r="Q48" s="149">
        <v>1</v>
      </c>
      <c r="R48" s="7">
        <f t="shared" si="3"/>
        <v>37773</v>
      </c>
      <c r="S48" s="9">
        <f t="shared" si="4"/>
        <v>4.586885245901639</v>
      </c>
      <c r="T48" s="149">
        <v>93189</v>
      </c>
      <c r="U48" s="9">
        <f t="shared" si="5"/>
        <v>11.316211293260473</v>
      </c>
      <c r="V48" s="9">
        <f t="shared" si="6"/>
        <v>2.4670796600746563</v>
      </c>
      <c r="W48" s="149">
        <v>16614</v>
      </c>
      <c r="X48" s="149">
        <v>26747</v>
      </c>
      <c r="Y48" s="149">
        <v>20906</v>
      </c>
      <c r="Z48" s="149">
        <v>66372</v>
      </c>
      <c r="AA48" s="149">
        <v>146422</v>
      </c>
      <c r="AB48" s="149">
        <v>8283</v>
      </c>
      <c r="AC48" s="149">
        <v>297</v>
      </c>
      <c r="AD48" s="13">
        <f t="shared" si="11"/>
        <v>0.035856573705179286</v>
      </c>
      <c r="AE48" s="149">
        <v>569</v>
      </c>
      <c r="AF48" s="149">
        <v>5790</v>
      </c>
      <c r="AG48" s="149">
        <v>2967</v>
      </c>
      <c r="AH48" s="13">
        <f t="shared" si="12"/>
        <v>0.3602914389799636</v>
      </c>
      <c r="AI48" s="203">
        <v>627</v>
      </c>
      <c r="AJ48" s="7">
        <v>18</v>
      </c>
      <c r="AK48" s="14">
        <f t="shared" si="9"/>
        <v>2.185792349726776</v>
      </c>
      <c r="AL48" s="149">
        <v>23064</v>
      </c>
      <c r="AM48" s="149">
        <v>9761</v>
      </c>
      <c r="AN48" s="15">
        <f t="shared" si="13"/>
        <v>0.2236197021764032</v>
      </c>
      <c r="AO48" s="156">
        <v>1870</v>
      </c>
    </row>
    <row r="49" spans="1:41" ht="15">
      <c r="A49" s="232" t="s">
        <v>234</v>
      </c>
      <c r="B49" s="226">
        <v>8104</v>
      </c>
      <c r="C49" s="4">
        <v>1</v>
      </c>
      <c r="D49" s="5" t="s">
        <v>53</v>
      </c>
      <c r="E49" s="4" t="s">
        <v>44</v>
      </c>
      <c r="F49" s="136">
        <v>2214</v>
      </c>
      <c r="G49" s="7">
        <v>9</v>
      </c>
      <c r="H49" s="8">
        <v>10186</v>
      </c>
      <c r="I49" s="8">
        <f t="shared" si="0"/>
        <v>5.596703296703296</v>
      </c>
      <c r="J49" s="149">
        <f t="shared" si="1"/>
        <v>1447.9952876497155</v>
      </c>
      <c r="K49" s="7">
        <v>29</v>
      </c>
      <c r="L49" s="7">
        <v>435</v>
      </c>
      <c r="M49" s="8">
        <f t="shared" si="2"/>
        <v>0.23901098901098902</v>
      </c>
      <c r="N49" s="7">
        <v>40981</v>
      </c>
      <c r="O49" s="7">
        <v>75</v>
      </c>
      <c r="P49" s="7">
        <v>5697</v>
      </c>
      <c r="Q49" s="149">
        <v>0</v>
      </c>
      <c r="R49" s="7">
        <f t="shared" si="3"/>
        <v>46753</v>
      </c>
      <c r="S49" s="9">
        <f t="shared" si="4"/>
        <v>5.769126357354393</v>
      </c>
      <c r="T49" s="149">
        <v>71217</v>
      </c>
      <c r="U49" s="9">
        <f t="shared" si="5"/>
        <v>8.787882527147088</v>
      </c>
      <c r="V49" s="9">
        <f t="shared" si="6"/>
        <v>1.5232605394306247</v>
      </c>
      <c r="W49" s="149">
        <v>13173</v>
      </c>
      <c r="X49" s="149">
        <v>11740</v>
      </c>
      <c r="Y49" s="149">
        <v>10151</v>
      </c>
      <c r="Z49" s="149">
        <v>51783</v>
      </c>
      <c r="AA49" s="149">
        <v>26263</v>
      </c>
      <c r="AB49" s="149">
        <v>35836</v>
      </c>
      <c r="AC49" s="149">
        <v>30</v>
      </c>
      <c r="AD49" s="13">
        <f t="shared" si="11"/>
        <v>0.0008371470030137292</v>
      </c>
      <c r="AE49" s="149">
        <v>253</v>
      </c>
      <c r="AF49" s="149">
        <v>2868</v>
      </c>
      <c r="AG49" s="149">
        <v>1593</v>
      </c>
      <c r="AH49" s="13">
        <f t="shared" si="12"/>
        <v>0.1965695952615992</v>
      </c>
      <c r="AI49" s="203">
        <v>1125</v>
      </c>
      <c r="AJ49" s="7">
        <v>9</v>
      </c>
      <c r="AK49" s="14">
        <f t="shared" si="9"/>
        <v>1.1105626850937809</v>
      </c>
      <c r="AL49" s="149">
        <v>6721</v>
      </c>
      <c r="AM49" s="149">
        <v>6721</v>
      </c>
      <c r="AN49" s="15">
        <f t="shared" si="13"/>
        <v>0.3372980026096557</v>
      </c>
      <c r="AO49" s="156">
        <v>6721</v>
      </c>
    </row>
    <row r="50" spans="1:41" ht="15">
      <c r="A50" s="232" t="s">
        <v>117</v>
      </c>
      <c r="B50" s="226">
        <v>8029</v>
      </c>
      <c r="C50" s="4">
        <v>1</v>
      </c>
      <c r="D50" s="5" t="s">
        <v>40</v>
      </c>
      <c r="E50" s="4" t="s">
        <v>44</v>
      </c>
      <c r="F50" s="136">
        <v>2679</v>
      </c>
      <c r="G50" s="7">
        <v>9</v>
      </c>
      <c r="H50" s="8">
        <v>8976</v>
      </c>
      <c r="I50" s="8">
        <f t="shared" si="0"/>
        <v>4.931868131868132</v>
      </c>
      <c r="J50" s="149">
        <f t="shared" si="1"/>
        <v>1627.9835115864528</v>
      </c>
      <c r="K50" s="7">
        <v>40</v>
      </c>
      <c r="L50" s="7">
        <v>509</v>
      </c>
      <c r="M50" s="8">
        <f t="shared" si="2"/>
        <v>0.2796703296703297</v>
      </c>
      <c r="N50" s="7">
        <v>30314</v>
      </c>
      <c r="O50" s="7">
        <v>53</v>
      </c>
      <c r="P50" s="7">
        <v>2169</v>
      </c>
      <c r="Q50" s="149">
        <v>0</v>
      </c>
      <c r="R50" s="7">
        <f t="shared" si="3"/>
        <v>32536</v>
      </c>
      <c r="S50" s="9">
        <f t="shared" si="4"/>
        <v>4.05231037489102</v>
      </c>
      <c r="T50" s="149">
        <v>64039</v>
      </c>
      <c r="U50" s="9">
        <f t="shared" si="5"/>
        <v>7.97596213725246</v>
      </c>
      <c r="V50" s="9">
        <f t="shared" si="6"/>
        <v>1.9682505532333416</v>
      </c>
      <c r="W50" s="149">
        <v>21371</v>
      </c>
      <c r="X50" s="149">
        <v>15718</v>
      </c>
      <c r="Y50" s="137" t="s">
        <v>41</v>
      </c>
      <c r="Z50" s="149">
        <v>54298</v>
      </c>
      <c r="AA50" s="137" t="s">
        <v>41</v>
      </c>
      <c r="AB50" s="149">
        <v>1301</v>
      </c>
      <c r="AC50" s="149" t="s">
        <v>41</v>
      </c>
      <c r="AD50" s="13" t="str">
        <f t="shared" si="11"/>
        <v>n.d.</v>
      </c>
      <c r="AE50" s="149">
        <v>110</v>
      </c>
      <c r="AF50" s="149">
        <v>626</v>
      </c>
      <c r="AG50" s="149">
        <v>2453</v>
      </c>
      <c r="AH50" s="13">
        <f t="shared" si="12"/>
        <v>0.30551749906588616</v>
      </c>
      <c r="AI50" s="203">
        <v>886</v>
      </c>
      <c r="AJ50" s="7">
        <v>9</v>
      </c>
      <c r="AK50" s="14">
        <f t="shared" si="9"/>
        <v>1.1209366048075726</v>
      </c>
      <c r="AL50" s="149">
        <v>2850</v>
      </c>
      <c r="AM50" s="149">
        <v>2850</v>
      </c>
      <c r="AN50" s="15">
        <f t="shared" si="13"/>
        <v>0.1182033096926714</v>
      </c>
      <c r="AO50" s="156">
        <v>2121</v>
      </c>
    </row>
    <row r="51" spans="1:41" ht="15">
      <c r="A51" s="232" t="s">
        <v>154</v>
      </c>
      <c r="B51" s="226">
        <v>7922</v>
      </c>
      <c r="C51" s="4">
        <v>1</v>
      </c>
      <c r="D51" s="5" t="s">
        <v>48</v>
      </c>
      <c r="E51" s="4" t="s">
        <v>44</v>
      </c>
      <c r="F51" s="136">
        <v>2250</v>
      </c>
      <c r="G51" s="7">
        <v>9</v>
      </c>
      <c r="H51" s="8">
        <v>8570</v>
      </c>
      <c r="I51" s="8">
        <f t="shared" si="0"/>
        <v>4.708791208791209</v>
      </c>
      <c r="J51" s="149">
        <f t="shared" si="1"/>
        <v>1682.385064177363</v>
      </c>
      <c r="K51" s="7">
        <v>20</v>
      </c>
      <c r="L51" s="7">
        <v>1150</v>
      </c>
      <c r="M51" s="8">
        <f t="shared" si="2"/>
        <v>0.6318681318681318</v>
      </c>
      <c r="N51" s="7">
        <v>18138</v>
      </c>
      <c r="O51" s="7">
        <v>62</v>
      </c>
      <c r="P51" s="7">
        <v>2399</v>
      </c>
      <c r="Q51" s="149">
        <v>0</v>
      </c>
      <c r="R51" s="7">
        <f t="shared" si="3"/>
        <v>20599</v>
      </c>
      <c r="S51" s="9">
        <f t="shared" si="4"/>
        <v>2.6002272153496593</v>
      </c>
      <c r="T51" s="149">
        <v>43600</v>
      </c>
      <c r="U51" s="9">
        <f t="shared" si="5"/>
        <v>5.503660691744509</v>
      </c>
      <c r="V51" s="9">
        <f t="shared" si="6"/>
        <v>2.1166076023107916</v>
      </c>
      <c r="W51" s="149">
        <v>12258</v>
      </c>
      <c r="X51" s="149">
        <v>8961</v>
      </c>
      <c r="Y51" s="149">
        <v>3178</v>
      </c>
      <c r="Z51" s="149">
        <v>26267</v>
      </c>
      <c r="AA51" s="149">
        <v>75795</v>
      </c>
      <c r="AB51" s="149">
        <v>14111</v>
      </c>
      <c r="AC51" s="149">
        <v>2200</v>
      </c>
      <c r="AD51" s="13">
        <f t="shared" si="11"/>
        <v>0.15590673942314506</v>
      </c>
      <c r="AE51" s="149">
        <v>238</v>
      </c>
      <c r="AF51" s="149">
        <v>2048</v>
      </c>
      <c r="AG51" s="149">
        <v>5427.2</v>
      </c>
      <c r="AH51" s="13">
        <f t="shared" si="12"/>
        <v>0.6850795253723807</v>
      </c>
      <c r="AI51" s="203">
        <v>810</v>
      </c>
      <c r="AJ51" s="7">
        <v>12</v>
      </c>
      <c r="AK51" s="14">
        <f t="shared" si="9"/>
        <v>1.5147689977278465</v>
      </c>
      <c r="AL51" s="149">
        <v>5765</v>
      </c>
      <c r="AM51" s="149">
        <v>8647.5</v>
      </c>
      <c r="AN51" s="15">
        <f t="shared" si="13"/>
        <v>0.3202777777777778</v>
      </c>
      <c r="AO51" s="156">
        <v>5700</v>
      </c>
    </row>
    <row r="52" spans="1:41" ht="15">
      <c r="A52" s="232" t="s">
        <v>56</v>
      </c>
      <c r="B52" s="226">
        <v>7662</v>
      </c>
      <c r="C52" s="4">
        <v>3</v>
      </c>
      <c r="D52" s="5" t="s">
        <v>55</v>
      </c>
      <c r="E52" s="4">
        <v>3</v>
      </c>
      <c r="F52" s="136">
        <v>2033</v>
      </c>
      <c r="G52" s="7">
        <v>3</v>
      </c>
      <c r="H52" s="8">
        <v>1663</v>
      </c>
      <c r="I52" s="8">
        <f t="shared" si="0"/>
        <v>0.9137362637362637</v>
      </c>
      <c r="J52" s="149">
        <f t="shared" si="1"/>
        <v>8385.351773902587</v>
      </c>
      <c r="K52" s="7">
        <v>21</v>
      </c>
      <c r="L52" s="7">
        <v>725.5</v>
      </c>
      <c r="M52" s="8">
        <f t="shared" si="2"/>
        <v>0.39862637362637365</v>
      </c>
      <c r="N52" s="7">
        <v>40209</v>
      </c>
      <c r="O52" s="7">
        <v>53</v>
      </c>
      <c r="P52" s="7">
        <v>1393</v>
      </c>
      <c r="Q52" s="149">
        <v>0</v>
      </c>
      <c r="R52" s="7">
        <f t="shared" si="3"/>
        <v>41655</v>
      </c>
      <c r="S52" s="9">
        <f t="shared" si="4"/>
        <v>5.4365700861393895</v>
      </c>
      <c r="T52" s="149">
        <v>8498</v>
      </c>
      <c r="U52" s="9">
        <f t="shared" si="5"/>
        <v>1.1091098929783347</v>
      </c>
      <c r="V52" s="9">
        <f t="shared" si="6"/>
        <v>0.20400912255431522</v>
      </c>
      <c r="W52" s="149">
        <v>2399</v>
      </c>
      <c r="X52" s="149">
        <v>4872</v>
      </c>
      <c r="Y52" s="149">
        <v>5114</v>
      </c>
      <c r="Z52" s="149">
        <v>28332</v>
      </c>
      <c r="AA52" s="149">
        <v>531</v>
      </c>
      <c r="AB52" s="149">
        <v>1634</v>
      </c>
      <c r="AC52" s="149">
        <v>38</v>
      </c>
      <c r="AD52" s="13">
        <f t="shared" si="11"/>
        <v>0.023255813953488372</v>
      </c>
      <c r="AE52" s="149">
        <v>82</v>
      </c>
      <c r="AF52" s="149">
        <v>909</v>
      </c>
      <c r="AG52" s="149">
        <v>1109.4</v>
      </c>
      <c r="AH52" s="13">
        <f t="shared" si="12"/>
        <v>0.14479248238057948</v>
      </c>
      <c r="AI52" s="203">
        <v>537.5</v>
      </c>
      <c r="AJ52" s="7">
        <v>12</v>
      </c>
      <c r="AK52" s="14">
        <f t="shared" si="9"/>
        <v>1.5661707126076743</v>
      </c>
      <c r="AL52" s="149">
        <v>6277</v>
      </c>
      <c r="AM52" s="149">
        <v>3618</v>
      </c>
      <c r="AN52" s="15">
        <f t="shared" si="13"/>
        <v>0.1483030004918839</v>
      </c>
      <c r="AO52" s="156">
        <v>6215</v>
      </c>
    </row>
    <row r="53" spans="1:41" ht="15">
      <c r="A53" s="232" t="s">
        <v>100</v>
      </c>
      <c r="B53" s="226">
        <v>7493</v>
      </c>
      <c r="C53" s="4">
        <v>1</v>
      </c>
      <c r="D53" s="5" t="s">
        <v>53</v>
      </c>
      <c r="E53" s="4" t="s">
        <v>44</v>
      </c>
      <c r="F53" s="136">
        <v>2600</v>
      </c>
      <c r="G53" s="7">
        <v>8</v>
      </c>
      <c r="H53" s="8">
        <v>7197</v>
      </c>
      <c r="I53" s="8">
        <f t="shared" si="0"/>
        <v>3.9543956043956046</v>
      </c>
      <c r="J53" s="149">
        <f t="shared" si="1"/>
        <v>1894.853411143532</v>
      </c>
      <c r="K53" s="7">
        <v>19</v>
      </c>
      <c r="L53" s="7">
        <v>220</v>
      </c>
      <c r="M53" s="8">
        <f t="shared" si="2"/>
        <v>0.12087912087912088</v>
      </c>
      <c r="N53" s="7">
        <v>30031</v>
      </c>
      <c r="O53" s="7">
        <v>50</v>
      </c>
      <c r="P53" s="7">
        <v>4709</v>
      </c>
      <c r="Q53" s="149">
        <v>0</v>
      </c>
      <c r="R53" s="7">
        <f t="shared" si="3"/>
        <v>34790</v>
      </c>
      <c r="S53" s="9">
        <f t="shared" si="4"/>
        <v>4.643000133457894</v>
      </c>
      <c r="T53" s="149">
        <v>117209</v>
      </c>
      <c r="U53" s="9">
        <f t="shared" si="5"/>
        <v>15.642466301881756</v>
      </c>
      <c r="V53" s="9">
        <f t="shared" si="6"/>
        <v>3.3690428283989653</v>
      </c>
      <c r="W53" s="149">
        <v>25892</v>
      </c>
      <c r="X53" s="149">
        <v>10208</v>
      </c>
      <c r="Y53" s="149">
        <v>1950</v>
      </c>
      <c r="Z53" s="149">
        <v>55602</v>
      </c>
      <c r="AA53" s="149">
        <v>31867</v>
      </c>
      <c r="AB53" s="149">
        <v>5559</v>
      </c>
      <c r="AC53" s="149">
        <v>183</v>
      </c>
      <c r="AD53" s="13">
        <f t="shared" si="11"/>
        <v>0.03291958985429034</v>
      </c>
      <c r="AE53" s="149">
        <v>111</v>
      </c>
      <c r="AF53" s="149">
        <v>1593</v>
      </c>
      <c r="AG53" s="149">
        <v>2518</v>
      </c>
      <c r="AH53" s="13">
        <f t="shared" si="12"/>
        <v>0.33604697717870013</v>
      </c>
      <c r="AI53" s="203">
        <v>688</v>
      </c>
      <c r="AJ53" s="7">
        <v>7</v>
      </c>
      <c r="AK53" s="14">
        <f t="shared" si="9"/>
        <v>0.934205258241025</v>
      </c>
      <c r="AL53" s="149">
        <v>5396</v>
      </c>
      <c r="AM53" s="149">
        <v>4064</v>
      </c>
      <c r="AN53" s="15">
        <f t="shared" si="13"/>
        <v>0.22329670329670329</v>
      </c>
      <c r="AO53" s="156">
        <v>4000</v>
      </c>
    </row>
    <row r="54" spans="1:41" ht="15">
      <c r="A54" s="232" t="s">
        <v>210</v>
      </c>
      <c r="B54" s="226">
        <v>7300</v>
      </c>
      <c r="C54" s="4">
        <v>1</v>
      </c>
      <c r="D54" s="5" t="s">
        <v>48</v>
      </c>
      <c r="E54" s="4" t="s">
        <v>44</v>
      </c>
      <c r="F54" s="136">
        <v>2500</v>
      </c>
      <c r="G54" s="7">
        <v>14</v>
      </c>
      <c r="H54" s="8">
        <v>11077</v>
      </c>
      <c r="I54" s="8">
        <f t="shared" si="0"/>
        <v>6.086263736263736</v>
      </c>
      <c r="J54" s="149">
        <f t="shared" si="1"/>
        <v>1199.4222262345402</v>
      </c>
      <c r="K54" s="7">
        <v>55</v>
      </c>
      <c r="L54" s="7">
        <v>567</v>
      </c>
      <c r="M54" s="8">
        <f t="shared" si="2"/>
        <v>0.31153846153846154</v>
      </c>
      <c r="N54" s="7">
        <v>32062</v>
      </c>
      <c r="O54" s="7">
        <v>68</v>
      </c>
      <c r="P54" s="7">
        <v>3165</v>
      </c>
      <c r="Q54" s="149">
        <v>61</v>
      </c>
      <c r="R54" s="7">
        <f t="shared" si="3"/>
        <v>35356</v>
      </c>
      <c r="S54" s="9">
        <f t="shared" si="4"/>
        <v>4.8432876712328765</v>
      </c>
      <c r="T54" s="149">
        <v>77338</v>
      </c>
      <c r="U54" s="9">
        <f t="shared" si="5"/>
        <v>10.594246575342465</v>
      </c>
      <c r="V54" s="9">
        <f t="shared" si="6"/>
        <v>2.187408077836859</v>
      </c>
      <c r="W54" s="149">
        <v>14687</v>
      </c>
      <c r="X54" s="149">
        <v>12600</v>
      </c>
      <c r="Y54" s="149">
        <v>6083</v>
      </c>
      <c r="Z54" s="149">
        <v>104000</v>
      </c>
      <c r="AA54" s="149">
        <v>87411</v>
      </c>
      <c r="AB54" s="149">
        <v>22097</v>
      </c>
      <c r="AC54" s="149">
        <v>257</v>
      </c>
      <c r="AD54" s="13">
        <f t="shared" si="11"/>
        <v>0.011630538082092592</v>
      </c>
      <c r="AE54" s="149">
        <v>303</v>
      </c>
      <c r="AF54" s="149">
        <v>5540</v>
      </c>
      <c r="AG54" s="149">
        <v>3395</v>
      </c>
      <c r="AH54" s="13">
        <f t="shared" si="12"/>
        <v>0.46506849315068494</v>
      </c>
      <c r="AI54" s="203">
        <v>761.4</v>
      </c>
      <c r="AJ54" s="7">
        <v>17</v>
      </c>
      <c r="AK54" s="14">
        <f t="shared" si="9"/>
        <v>2.328767123287671</v>
      </c>
      <c r="AL54" s="149">
        <v>22100</v>
      </c>
      <c r="AM54" s="149">
        <v>24595</v>
      </c>
      <c r="AN54" s="15">
        <f t="shared" si="13"/>
        <v>0.5787058823529412</v>
      </c>
      <c r="AO54" s="156">
        <v>4524</v>
      </c>
    </row>
    <row r="55" spans="1:41" ht="15">
      <c r="A55" s="232" t="s">
        <v>80</v>
      </c>
      <c r="B55" s="226">
        <v>7201</v>
      </c>
      <c r="C55" s="4">
        <v>0</v>
      </c>
      <c r="D55" s="16" t="s">
        <v>46</v>
      </c>
      <c r="E55" s="4" t="s">
        <v>44</v>
      </c>
      <c r="F55" s="138" t="s">
        <v>76</v>
      </c>
      <c r="G55" s="140" t="s">
        <v>76</v>
      </c>
      <c r="H55" s="138" t="s">
        <v>76</v>
      </c>
      <c r="I55" s="8" t="str">
        <f t="shared" si="0"/>
        <v>n/a</v>
      </c>
      <c r="J55" s="149" t="str">
        <f t="shared" si="1"/>
        <v>n/a</v>
      </c>
      <c r="K55" s="138" t="s">
        <v>76</v>
      </c>
      <c r="L55" s="138" t="s">
        <v>76</v>
      </c>
      <c r="M55" s="8" t="str">
        <f t="shared" si="2"/>
        <v>n/a</v>
      </c>
      <c r="N55" s="140" t="s">
        <v>76</v>
      </c>
      <c r="O55" s="140" t="s">
        <v>76</v>
      </c>
      <c r="P55" s="140" t="s">
        <v>76</v>
      </c>
      <c r="Q55" s="140" t="s">
        <v>76</v>
      </c>
      <c r="R55" s="7">
        <f t="shared" si="3"/>
        <v>0</v>
      </c>
      <c r="S55" s="9">
        <f t="shared" si="4"/>
        <v>0</v>
      </c>
      <c r="T55" s="138" t="s">
        <v>76</v>
      </c>
      <c r="U55" s="9" t="str">
        <f t="shared" si="5"/>
        <v>n/a</v>
      </c>
      <c r="V55" s="9" t="str">
        <f t="shared" si="6"/>
        <v>n/a</v>
      </c>
      <c r="W55" s="140" t="s">
        <v>76</v>
      </c>
      <c r="X55" s="140" t="s">
        <v>76</v>
      </c>
      <c r="Y55" s="138" t="s">
        <v>76</v>
      </c>
      <c r="Z55" s="138" t="s">
        <v>76</v>
      </c>
      <c r="AA55" s="138" t="s">
        <v>76</v>
      </c>
      <c r="AB55" s="140" t="s">
        <v>76</v>
      </c>
      <c r="AC55" s="140" t="s">
        <v>76</v>
      </c>
      <c r="AD55" s="13" t="str">
        <f t="shared" si="11"/>
        <v>n/a</v>
      </c>
      <c r="AE55" s="17" t="s">
        <v>76</v>
      </c>
      <c r="AF55" s="17" t="s">
        <v>76</v>
      </c>
      <c r="AG55" s="138" t="s">
        <v>76</v>
      </c>
      <c r="AH55" s="17" t="s">
        <v>76</v>
      </c>
      <c r="AI55" s="205" t="s">
        <v>76</v>
      </c>
      <c r="AJ55" s="138" t="s">
        <v>76</v>
      </c>
      <c r="AK55" s="14" t="str">
        <f t="shared" si="9"/>
        <v>n/a</v>
      </c>
      <c r="AL55" s="140" t="s">
        <v>76</v>
      </c>
      <c r="AM55" s="140" t="s">
        <v>76</v>
      </c>
      <c r="AN55" s="17" t="s">
        <v>76</v>
      </c>
      <c r="AO55" s="157" t="s">
        <v>76</v>
      </c>
    </row>
    <row r="56" spans="1:41" ht="15">
      <c r="A56" s="233" t="s">
        <v>473</v>
      </c>
      <c r="B56" s="226">
        <v>7079</v>
      </c>
      <c r="C56" s="4">
        <v>1</v>
      </c>
      <c r="D56" s="5" t="s">
        <v>53</v>
      </c>
      <c r="E56" s="4" t="s">
        <v>44</v>
      </c>
      <c r="F56" s="136">
        <v>2125</v>
      </c>
      <c r="G56" s="7">
        <v>10</v>
      </c>
      <c r="H56" s="8">
        <v>5370</v>
      </c>
      <c r="I56" s="8">
        <f t="shared" si="0"/>
        <v>2.9505494505494507</v>
      </c>
      <c r="J56" s="149">
        <f t="shared" si="1"/>
        <v>2399.214152700186</v>
      </c>
      <c r="K56" s="7">
        <v>26</v>
      </c>
      <c r="L56" s="7">
        <v>310.25</v>
      </c>
      <c r="M56" s="8">
        <f t="shared" si="2"/>
        <v>0.17046703296703297</v>
      </c>
      <c r="N56" s="7">
        <v>25960</v>
      </c>
      <c r="O56" s="7">
        <v>35</v>
      </c>
      <c r="P56" s="7">
        <v>1573</v>
      </c>
      <c r="Q56" s="149">
        <v>0</v>
      </c>
      <c r="R56" s="7">
        <f t="shared" si="3"/>
        <v>27568</v>
      </c>
      <c r="S56" s="9">
        <f t="shared" si="4"/>
        <v>3.8943353581014266</v>
      </c>
      <c r="T56" s="149">
        <v>57905</v>
      </c>
      <c r="U56" s="9">
        <f t="shared" si="5"/>
        <v>8.179827659273908</v>
      </c>
      <c r="V56" s="9">
        <f t="shared" si="6"/>
        <v>2.1004425420777713</v>
      </c>
      <c r="W56" s="149">
        <v>13674</v>
      </c>
      <c r="X56" s="149">
        <v>8401</v>
      </c>
      <c r="Y56" s="149">
        <v>6000</v>
      </c>
      <c r="Z56" s="149">
        <v>27307</v>
      </c>
      <c r="AA56" s="149">
        <v>19870</v>
      </c>
      <c r="AB56" s="149">
        <v>1150</v>
      </c>
      <c r="AC56" s="149">
        <v>150</v>
      </c>
      <c r="AD56" s="13">
        <f t="shared" si="11"/>
        <v>0.13043478260869565</v>
      </c>
      <c r="AE56" s="149">
        <v>105</v>
      </c>
      <c r="AF56" s="149">
        <v>1034</v>
      </c>
      <c r="AG56" s="149">
        <v>4055.2</v>
      </c>
      <c r="AH56" s="13">
        <f aca="true" t="shared" si="14" ref="AH56:AH78">IF(AG56="n.d.","n.d.",AG56/B56)</f>
        <v>0.5728492724961153</v>
      </c>
      <c r="AI56" s="203">
        <v>276</v>
      </c>
      <c r="AJ56" s="7">
        <v>9</v>
      </c>
      <c r="AK56" s="14">
        <f t="shared" si="9"/>
        <v>1.2713660121486086</v>
      </c>
      <c r="AL56" s="149">
        <v>5496</v>
      </c>
      <c r="AM56" s="149" t="s">
        <v>41</v>
      </c>
      <c r="AN56" s="15" t="str">
        <f aca="true" t="shared" si="15" ref="AN56:AN78">IF(AM56="n.d.","n.d.",AM56/(F56*AJ56))</f>
        <v>n.d.</v>
      </c>
      <c r="AO56" s="156">
        <v>3100</v>
      </c>
    </row>
    <row r="57" spans="1:41" ht="15">
      <c r="A57" s="232" t="s">
        <v>116</v>
      </c>
      <c r="B57" s="226">
        <v>7049</v>
      </c>
      <c r="C57" s="4">
        <v>2</v>
      </c>
      <c r="D57" s="5" t="s">
        <v>46</v>
      </c>
      <c r="E57" s="4" t="s">
        <v>44</v>
      </c>
      <c r="F57" s="136">
        <v>4014</v>
      </c>
      <c r="G57" s="7">
        <v>13</v>
      </c>
      <c r="H57" s="8">
        <v>14276</v>
      </c>
      <c r="I57" s="8">
        <f t="shared" si="0"/>
        <v>7.843956043956044</v>
      </c>
      <c r="J57" s="149">
        <f t="shared" si="1"/>
        <v>898.6536845054637</v>
      </c>
      <c r="K57" s="7">
        <v>17</v>
      </c>
      <c r="L57" s="7">
        <v>448</v>
      </c>
      <c r="M57" s="8">
        <f t="shared" si="2"/>
        <v>0.24615384615384617</v>
      </c>
      <c r="N57" s="7">
        <v>29032</v>
      </c>
      <c r="O57" s="7">
        <v>129</v>
      </c>
      <c r="P57" s="7">
        <v>3351</v>
      </c>
      <c r="Q57" s="149">
        <v>0</v>
      </c>
      <c r="R57" s="7">
        <f t="shared" si="3"/>
        <v>32512</v>
      </c>
      <c r="S57" s="9">
        <f t="shared" si="4"/>
        <v>4.612285430557526</v>
      </c>
      <c r="T57" s="149">
        <v>54616</v>
      </c>
      <c r="U57" s="9">
        <f t="shared" si="5"/>
        <v>7.7480493687047804</v>
      </c>
      <c r="V57" s="9">
        <f t="shared" si="6"/>
        <v>1.6798720472440944</v>
      </c>
      <c r="W57" s="149">
        <v>17688</v>
      </c>
      <c r="X57" s="149">
        <v>13927</v>
      </c>
      <c r="Y57" s="149">
        <v>939</v>
      </c>
      <c r="Z57" s="149">
        <v>33450</v>
      </c>
      <c r="AA57" s="149">
        <v>4519</v>
      </c>
      <c r="AB57" s="149">
        <v>1850</v>
      </c>
      <c r="AC57" s="149" t="s">
        <v>41</v>
      </c>
      <c r="AD57" s="13" t="str">
        <f t="shared" si="11"/>
        <v>n.d.</v>
      </c>
      <c r="AE57" s="149">
        <v>229</v>
      </c>
      <c r="AF57" s="149">
        <v>3131</v>
      </c>
      <c r="AG57" s="149">
        <v>3979</v>
      </c>
      <c r="AH57" s="13">
        <f t="shared" si="14"/>
        <v>0.5644772308128813</v>
      </c>
      <c r="AI57" s="203">
        <v>616.4</v>
      </c>
      <c r="AJ57" s="7">
        <v>24</v>
      </c>
      <c r="AK57" s="14">
        <f t="shared" si="9"/>
        <v>3.404738260746205</v>
      </c>
      <c r="AL57" s="149">
        <v>8068</v>
      </c>
      <c r="AM57" s="149">
        <v>3231</v>
      </c>
      <c r="AN57" s="15">
        <f t="shared" si="15"/>
        <v>0.03353886397608371</v>
      </c>
      <c r="AO57" s="156">
        <v>1750</v>
      </c>
    </row>
    <row r="58" spans="1:41" ht="15">
      <c r="A58" s="232" t="s">
        <v>235</v>
      </c>
      <c r="B58" s="226">
        <v>6851</v>
      </c>
      <c r="C58" s="4">
        <v>3</v>
      </c>
      <c r="D58" s="16" t="s">
        <v>53</v>
      </c>
      <c r="E58" s="4">
        <v>1</v>
      </c>
      <c r="F58" s="136">
        <v>4550</v>
      </c>
      <c r="G58" s="7">
        <v>5</v>
      </c>
      <c r="H58" s="8">
        <v>4004</v>
      </c>
      <c r="I58" s="8">
        <f t="shared" si="0"/>
        <v>2.2</v>
      </c>
      <c r="J58" s="149">
        <f t="shared" si="1"/>
        <v>3114.090909090909</v>
      </c>
      <c r="K58" s="7">
        <v>35</v>
      </c>
      <c r="L58" s="7">
        <v>318</v>
      </c>
      <c r="M58" s="8">
        <f t="shared" si="2"/>
        <v>0.17472527472527472</v>
      </c>
      <c r="N58" s="7">
        <v>24072</v>
      </c>
      <c r="O58" s="7">
        <v>33</v>
      </c>
      <c r="P58" s="7">
        <v>2122</v>
      </c>
      <c r="Q58" s="149">
        <v>0</v>
      </c>
      <c r="R58" s="7">
        <f t="shared" si="3"/>
        <v>26227</v>
      </c>
      <c r="S58" s="9">
        <f t="shared" si="4"/>
        <v>3.828200262735367</v>
      </c>
      <c r="T58" s="149">
        <v>20214</v>
      </c>
      <c r="U58" s="9">
        <f t="shared" si="5"/>
        <v>2.950518172529558</v>
      </c>
      <c r="V58" s="9">
        <f t="shared" si="6"/>
        <v>0.7707324512906547</v>
      </c>
      <c r="W58" s="149">
        <v>4377</v>
      </c>
      <c r="X58" s="149">
        <v>7521</v>
      </c>
      <c r="Y58" s="149">
        <v>5807</v>
      </c>
      <c r="Z58" s="149">
        <v>18861</v>
      </c>
      <c r="AA58" s="149">
        <v>3201</v>
      </c>
      <c r="AB58" s="149">
        <v>9143</v>
      </c>
      <c r="AC58" s="149">
        <v>4378</v>
      </c>
      <c r="AD58" s="13">
        <f t="shared" si="11"/>
        <v>0.47883626818330965</v>
      </c>
      <c r="AE58" s="149">
        <v>194</v>
      </c>
      <c r="AF58" s="149">
        <v>375</v>
      </c>
      <c r="AG58" s="149">
        <v>860.2</v>
      </c>
      <c r="AH58" s="13">
        <f t="shared" si="14"/>
        <v>0.12555831265508685</v>
      </c>
      <c r="AI58" s="203">
        <v>1654</v>
      </c>
      <c r="AJ58" s="7">
        <v>15</v>
      </c>
      <c r="AK58" s="14">
        <f t="shared" si="9"/>
        <v>2.1894613924974458</v>
      </c>
      <c r="AL58" s="149">
        <v>2325</v>
      </c>
      <c r="AM58" s="149">
        <v>3343</v>
      </c>
      <c r="AN58" s="15">
        <f t="shared" si="15"/>
        <v>0.04898168498168498</v>
      </c>
      <c r="AO58" s="156">
        <v>2103</v>
      </c>
    </row>
    <row r="59" spans="1:41" ht="15">
      <c r="A59" s="232" t="s">
        <v>74</v>
      </c>
      <c r="B59" s="226">
        <v>6837</v>
      </c>
      <c r="C59" s="4">
        <v>1</v>
      </c>
      <c r="D59" s="5" t="s">
        <v>55</v>
      </c>
      <c r="E59" s="4" t="s">
        <v>44</v>
      </c>
      <c r="F59" s="136">
        <v>2852</v>
      </c>
      <c r="G59" s="7">
        <v>8</v>
      </c>
      <c r="H59" s="8">
        <v>9266</v>
      </c>
      <c r="I59" s="8">
        <f t="shared" si="0"/>
        <v>5.091208791208791</v>
      </c>
      <c r="J59" s="149">
        <f t="shared" si="1"/>
        <v>1342.9030865529894</v>
      </c>
      <c r="K59" s="7">
        <v>3</v>
      </c>
      <c r="L59" s="7">
        <v>200</v>
      </c>
      <c r="M59" s="8">
        <f t="shared" si="2"/>
        <v>0.10989010989010989</v>
      </c>
      <c r="N59" s="7">
        <v>22228</v>
      </c>
      <c r="O59" s="7">
        <v>59</v>
      </c>
      <c r="P59" s="7">
        <v>1794</v>
      </c>
      <c r="Q59" s="149">
        <v>0</v>
      </c>
      <c r="R59" s="7">
        <f t="shared" si="3"/>
        <v>24081</v>
      </c>
      <c r="S59" s="9">
        <f t="shared" si="4"/>
        <v>3.5221588415971916</v>
      </c>
      <c r="T59" s="149">
        <v>62475</v>
      </c>
      <c r="U59" s="9">
        <f t="shared" si="5"/>
        <v>9.137779727950855</v>
      </c>
      <c r="V59" s="9">
        <f t="shared" si="6"/>
        <v>2.594369004609443</v>
      </c>
      <c r="W59" s="149">
        <v>15439</v>
      </c>
      <c r="X59" s="149">
        <v>14875</v>
      </c>
      <c r="Y59" s="149">
        <v>4148</v>
      </c>
      <c r="Z59" s="149">
        <v>35000</v>
      </c>
      <c r="AA59" s="149">
        <v>17828</v>
      </c>
      <c r="AB59" s="149">
        <v>3800</v>
      </c>
      <c r="AC59" s="149">
        <v>300</v>
      </c>
      <c r="AD59" s="13">
        <f t="shared" si="11"/>
        <v>0.07894736842105263</v>
      </c>
      <c r="AE59" s="149">
        <v>234</v>
      </c>
      <c r="AF59" s="149">
        <v>5696</v>
      </c>
      <c r="AG59" s="149">
        <v>2628</v>
      </c>
      <c r="AH59" s="13">
        <f t="shared" si="14"/>
        <v>0.3843791136463361</v>
      </c>
      <c r="AI59" s="203">
        <v>531</v>
      </c>
      <c r="AJ59" s="7">
        <v>13</v>
      </c>
      <c r="AK59" s="14">
        <f t="shared" si="9"/>
        <v>1.9014187509141436</v>
      </c>
      <c r="AL59" s="149">
        <v>8185</v>
      </c>
      <c r="AM59" s="149" t="s">
        <v>41</v>
      </c>
      <c r="AN59" s="15" t="str">
        <f t="shared" si="15"/>
        <v>n.d.</v>
      </c>
      <c r="AO59" s="156">
        <v>8185</v>
      </c>
    </row>
    <row r="60" spans="1:41" ht="15">
      <c r="A60" s="232" t="s">
        <v>189</v>
      </c>
      <c r="B60" s="226">
        <v>6786</v>
      </c>
      <c r="C60" s="4">
        <v>3</v>
      </c>
      <c r="D60" s="5" t="s">
        <v>61</v>
      </c>
      <c r="E60" s="4">
        <v>2</v>
      </c>
      <c r="F60" s="136">
        <v>1504</v>
      </c>
      <c r="G60" s="7">
        <v>6</v>
      </c>
      <c r="H60" s="8">
        <v>554</v>
      </c>
      <c r="I60" s="8">
        <f t="shared" si="0"/>
        <v>0.30439560439560437</v>
      </c>
      <c r="J60" s="149">
        <f t="shared" si="1"/>
        <v>22293.357400722023</v>
      </c>
      <c r="K60" s="7">
        <v>33</v>
      </c>
      <c r="L60" s="7">
        <v>1415.5</v>
      </c>
      <c r="M60" s="8">
        <f t="shared" si="2"/>
        <v>0.7777472527472528</v>
      </c>
      <c r="N60" s="7">
        <v>31441</v>
      </c>
      <c r="O60" s="7">
        <v>66</v>
      </c>
      <c r="P60" s="7">
        <v>2061</v>
      </c>
      <c r="Q60" s="149">
        <v>5056</v>
      </c>
      <c r="R60" s="7">
        <f t="shared" si="3"/>
        <v>38624</v>
      </c>
      <c r="S60" s="9">
        <f t="shared" si="4"/>
        <v>5.691718243442382</v>
      </c>
      <c r="T60" s="149">
        <v>13324</v>
      </c>
      <c r="U60" s="9">
        <f t="shared" si="5"/>
        <v>1.963454170350722</v>
      </c>
      <c r="V60" s="9">
        <f t="shared" si="6"/>
        <v>0.34496685998343</v>
      </c>
      <c r="W60" s="149" t="s">
        <v>41</v>
      </c>
      <c r="X60" s="149" t="s">
        <v>41</v>
      </c>
      <c r="Y60" s="149">
        <v>1000</v>
      </c>
      <c r="Z60" s="149">
        <v>4744</v>
      </c>
      <c r="AA60" s="149">
        <v>3307</v>
      </c>
      <c r="AB60" s="149">
        <v>563</v>
      </c>
      <c r="AC60" s="149">
        <v>300</v>
      </c>
      <c r="AD60" s="13">
        <f t="shared" si="11"/>
        <v>0.5328596802841918</v>
      </c>
      <c r="AE60" s="149">
        <v>15</v>
      </c>
      <c r="AF60" s="149">
        <v>77</v>
      </c>
      <c r="AG60" s="149">
        <v>517.5</v>
      </c>
      <c r="AH60" s="13">
        <f t="shared" si="14"/>
        <v>0.07625994694960213</v>
      </c>
      <c r="AI60" s="203">
        <v>329</v>
      </c>
      <c r="AJ60" s="7">
        <v>11</v>
      </c>
      <c r="AK60" s="14">
        <f t="shared" si="9"/>
        <v>1.6209843796050694</v>
      </c>
      <c r="AL60" s="149">
        <v>620</v>
      </c>
      <c r="AM60" s="149">
        <v>775</v>
      </c>
      <c r="AN60" s="15">
        <f t="shared" si="15"/>
        <v>0.04684477756286267</v>
      </c>
      <c r="AO60" s="156">
        <v>770</v>
      </c>
    </row>
    <row r="61" spans="1:41" ht="15">
      <c r="A61" s="232" t="s">
        <v>201</v>
      </c>
      <c r="B61" s="226">
        <v>6773</v>
      </c>
      <c r="C61" s="4">
        <v>1</v>
      </c>
      <c r="D61" s="5" t="s">
        <v>48</v>
      </c>
      <c r="E61" s="4" t="s">
        <v>44</v>
      </c>
      <c r="F61" s="136">
        <v>2375</v>
      </c>
      <c r="G61" s="7">
        <v>7</v>
      </c>
      <c r="H61" s="8">
        <v>6070</v>
      </c>
      <c r="I61" s="8">
        <f t="shared" si="0"/>
        <v>3.3351648351648353</v>
      </c>
      <c r="J61" s="149">
        <f t="shared" si="1"/>
        <v>2030.7841845140033</v>
      </c>
      <c r="K61" s="7">
        <v>5</v>
      </c>
      <c r="L61" s="7">
        <v>20</v>
      </c>
      <c r="M61" s="8">
        <f t="shared" si="2"/>
        <v>0.01098901098901099</v>
      </c>
      <c r="N61" s="7">
        <v>22854</v>
      </c>
      <c r="O61" s="7">
        <v>62</v>
      </c>
      <c r="P61" s="7">
        <v>1662</v>
      </c>
      <c r="Q61" s="149">
        <v>0</v>
      </c>
      <c r="R61" s="7">
        <f t="shared" si="3"/>
        <v>24578</v>
      </c>
      <c r="S61" s="9">
        <f t="shared" si="4"/>
        <v>3.6288203159604313</v>
      </c>
      <c r="T61" s="149">
        <v>42991</v>
      </c>
      <c r="U61" s="9">
        <f t="shared" si="5"/>
        <v>6.347408829174664</v>
      </c>
      <c r="V61" s="9">
        <f t="shared" si="6"/>
        <v>1.749165920742127</v>
      </c>
      <c r="W61" s="149">
        <v>11929</v>
      </c>
      <c r="X61" s="149">
        <v>12387</v>
      </c>
      <c r="Y61" s="149">
        <v>3621</v>
      </c>
      <c r="Z61" s="149">
        <v>26100</v>
      </c>
      <c r="AA61" s="149">
        <v>32465</v>
      </c>
      <c r="AB61" s="149">
        <v>250</v>
      </c>
      <c r="AC61" s="149">
        <v>0</v>
      </c>
      <c r="AD61" s="13">
        <f t="shared" si="11"/>
        <v>0</v>
      </c>
      <c r="AE61" s="149">
        <v>62</v>
      </c>
      <c r="AF61" s="149">
        <v>547</v>
      </c>
      <c r="AG61" s="149">
        <v>1250</v>
      </c>
      <c r="AH61" s="13">
        <f t="shared" si="14"/>
        <v>0.18455632659087554</v>
      </c>
      <c r="AI61" s="203">
        <v>414</v>
      </c>
      <c r="AJ61" s="7">
        <v>6</v>
      </c>
      <c r="AK61" s="14">
        <f t="shared" si="9"/>
        <v>0.8858703676362025</v>
      </c>
      <c r="AL61" s="149">
        <v>6150</v>
      </c>
      <c r="AM61" s="149">
        <v>3450</v>
      </c>
      <c r="AN61" s="15">
        <f t="shared" si="15"/>
        <v>0.24210526315789474</v>
      </c>
      <c r="AO61" s="156">
        <v>6150</v>
      </c>
    </row>
    <row r="62" spans="1:41" ht="15">
      <c r="A62" s="232" t="s">
        <v>72</v>
      </c>
      <c r="B62" s="226">
        <v>6767</v>
      </c>
      <c r="C62" s="4">
        <v>1</v>
      </c>
      <c r="D62" s="5" t="s">
        <v>48</v>
      </c>
      <c r="E62" s="4" t="s">
        <v>44</v>
      </c>
      <c r="F62" s="136">
        <v>2450</v>
      </c>
      <c r="G62" s="7">
        <v>8</v>
      </c>
      <c r="H62" s="8">
        <v>9523</v>
      </c>
      <c r="I62" s="8">
        <f t="shared" si="0"/>
        <v>5.2324175824175825</v>
      </c>
      <c r="J62" s="149">
        <f t="shared" si="1"/>
        <v>1293.2836291084743</v>
      </c>
      <c r="K62" s="7">
        <v>41</v>
      </c>
      <c r="L62" s="7">
        <v>743</v>
      </c>
      <c r="M62" s="8">
        <f t="shared" si="2"/>
        <v>0.40824175824175823</v>
      </c>
      <c r="N62" s="7">
        <v>19836</v>
      </c>
      <c r="O62" s="7">
        <v>66</v>
      </c>
      <c r="P62" s="7">
        <v>2974</v>
      </c>
      <c r="Q62" s="149">
        <v>46</v>
      </c>
      <c r="R62" s="7">
        <f t="shared" si="3"/>
        <v>22922</v>
      </c>
      <c r="S62" s="9">
        <f t="shared" si="4"/>
        <v>3.387320821634402</v>
      </c>
      <c r="T62" s="149">
        <v>48666</v>
      </c>
      <c r="U62" s="9">
        <f t="shared" si="5"/>
        <v>7.191665435200236</v>
      </c>
      <c r="V62" s="9">
        <f t="shared" si="6"/>
        <v>2.1231131663903673</v>
      </c>
      <c r="W62" s="149">
        <v>6765</v>
      </c>
      <c r="X62" s="149">
        <v>15641</v>
      </c>
      <c r="Y62" s="149">
        <v>4142</v>
      </c>
      <c r="Z62" s="149">
        <v>34688</v>
      </c>
      <c r="AA62" s="149">
        <v>38706</v>
      </c>
      <c r="AB62" s="149">
        <v>8060</v>
      </c>
      <c r="AC62" s="149">
        <v>936</v>
      </c>
      <c r="AD62" s="13">
        <f t="shared" si="11"/>
        <v>0.11612903225806452</v>
      </c>
      <c r="AE62" s="149">
        <v>678</v>
      </c>
      <c r="AF62" s="149">
        <v>2076</v>
      </c>
      <c r="AG62" s="149">
        <v>2086</v>
      </c>
      <c r="AH62" s="13">
        <f t="shared" si="14"/>
        <v>0.30826067681395003</v>
      </c>
      <c r="AI62" s="203">
        <v>650.3</v>
      </c>
      <c r="AJ62" s="7">
        <v>13</v>
      </c>
      <c r="AK62" s="14">
        <f t="shared" si="9"/>
        <v>1.9210876311511749</v>
      </c>
      <c r="AL62" s="149">
        <v>3350</v>
      </c>
      <c r="AM62" s="149">
        <v>2510</v>
      </c>
      <c r="AN62" s="15">
        <f t="shared" si="15"/>
        <v>0.07880690737833596</v>
      </c>
      <c r="AO62" s="156">
        <v>3350</v>
      </c>
    </row>
    <row r="63" spans="1:41" ht="15">
      <c r="A63" s="232" t="s">
        <v>198</v>
      </c>
      <c r="B63" s="226">
        <v>6744</v>
      </c>
      <c r="C63" s="4">
        <v>1</v>
      </c>
      <c r="D63" s="5" t="s">
        <v>65</v>
      </c>
      <c r="E63" s="4" t="s">
        <v>44</v>
      </c>
      <c r="F63" s="136">
        <v>2050</v>
      </c>
      <c r="G63" s="7">
        <v>13</v>
      </c>
      <c r="H63" s="8">
        <v>13299.5</v>
      </c>
      <c r="I63" s="8">
        <f t="shared" si="0"/>
        <v>7.307417582417583</v>
      </c>
      <c r="J63" s="149">
        <f t="shared" si="1"/>
        <v>922.8978533027557</v>
      </c>
      <c r="K63" s="7">
        <v>55</v>
      </c>
      <c r="L63" s="7">
        <v>1242</v>
      </c>
      <c r="M63" s="8">
        <f t="shared" si="2"/>
        <v>0.6824175824175824</v>
      </c>
      <c r="N63" s="7">
        <v>32268</v>
      </c>
      <c r="O63" s="7">
        <v>153</v>
      </c>
      <c r="P63" s="7">
        <v>1898</v>
      </c>
      <c r="Q63" s="149">
        <v>0</v>
      </c>
      <c r="R63" s="7">
        <f t="shared" si="3"/>
        <v>34319</v>
      </c>
      <c r="S63" s="9">
        <f t="shared" si="4"/>
        <v>5.088819691577699</v>
      </c>
      <c r="T63" s="149">
        <v>62570</v>
      </c>
      <c r="U63" s="9">
        <f t="shared" si="5"/>
        <v>9.277876631079478</v>
      </c>
      <c r="V63" s="9">
        <f t="shared" si="6"/>
        <v>1.8231883213380344</v>
      </c>
      <c r="W63" s="149">
        <v>17489</v>
      </c>
      <c r="X63" s="149">
        <v>8250</v>
      </c>
      <c r="Y63" s="149">
        <v>33500</v>
      </c>
      <c r="Z63" s="149">
        <v>45648</v>
      </c>
      <c r="AA63" s="149">
        <v>6309</v>
      </c>
      <c r="AB63" s="149">
        <v>3392</v>
      </c>
      <c r="AC63" s="149">
        <v>36</v>
      </c>
      <c r="AD63" s="13">
        <f t="shared" si="11"/>
        <v>0.01061320754716981</v>
      </c>
      <c r="AE63" s="149">
        <v>196</v>
      </c>
      <c r="AF63" s="149">
        <v>1810</v>
      </c>
      <c r="AG63" s="149">
        <v>3408.9</v>
      </c>
      <c r="AH63" s="13">
        <f t="shared" si="14"/>
        <v>0.5054715302491103</v>
      </c>
      <c r="AI63" s="203">
        <v>1197</v>
      </c>
      <c r="AJ63" s="7">
        <v>12</v>
      </c>
      <c r="AK63" s="14">
        <f t="shared" si="9"/>
        <v>1.7793594306049823</v>
      </c>
      <c r="AL63" s="149">
        <v>14308</v>
      </c>
      <c r="AM63" s="149">
        <v>7154</v>
      </c>
      <c r="AN63" s="15">
        <f t="shared" si="15"/>
        <v>0.2908130081300813</v>
      </c>
      <c r="AO63" s="156">
        <v>6138</v>
      </c>
    </row>
    <row r="64" spans="1:41" ht="15">
      <c r="A64" s="232" t="s">
        <v>113</v>
      </c>
      <c r="B64" s="226">
        <v>6510</v>
      </c>
      <c r="C64" s="4">
        <v>1</v>
      </c>
      <c r="D64" s="5" t="s">
        <v>46</v>
      </c>
      <c r="E64" s="4" t="s">
        <v>44</v>
      </c>
      <c r="F64" s="136">
        <v>2860</v>
      </c>
      <c r="G64" s="7">
        <v>12</v>
      </c>
      <c r="H64" s="8">
        <v>9388.75</v>
      </c>
      <c r="I64" s="8">
        <f t="shared" si="0"/>
        <v>5.158653846153846</v>
      </c>
      <c r="J64" s="149">
        <f t="shared" si="1"/>
        <v>1261.9571295433366</v>
      </c>
      <c r="K64" s="7">
        <v>11</v>
      </c>
      <c r="L64" s="7">
        <v>310</v>
      </c>
      <c r="M64" s="8">
        <f t="shared" si="2"/>
        <v>0.17032967032967034</v>
      </c>
      <c r="N64" s="7">
        <v>28058</v>
      </c>
      <c r="O64" s="7">
        <v>48</v>
      </c>
      <c r="P64" s="7">
        <v>3513</v>
      </c>
      <c r="Q64" s="149">
        <v>0</v>
      </c>
      <c r="R64" s="7">
        <f t="shared" si="3"/>
        <v>31619</v>
      </c>
      <c r="S64" s="9">
        <f t="shared" si="4"/>
        <v>4.856989247311828</v>
      </c>
      <c r="T64" s="149">
        <v>65555</v>
      </c>
      <c r="U64" s="9">
        <f t="shared" si="5"/>
        <v>10.06989247311828</v>
      </c>
      <c r="V64" s="9">
        <f t="shared" si="6"/>
        <v>2.0732787248173565</v>
      </c>
      <c r="W64" s="149">
        <v>15244</v>
      </c>
      <c r="X64" s="149">
        <v>15126</v>
      </c>
      <c r="Y64" s="149">
        <v>746</v>
      </c>
      <c r="Z64" s="149">
        <v>33900</v>
      </c>
      <c r="AA64" s="149">
        <v>5488</v>
      </c>
      <c r="AB64" s="149">
        <v>3732</v>
      </c>
      <c r="AC64" s="149">
        <v>82</v>
      </c>
      <c r="AD64" s="13">
        <f t="shared" si="11"/>
        <v>0.02197213290460879</v>
      </c>
      <c r="AE64" s="149">
        <v>194</v>
      </c>
      <c r="AF64" s="149">
        <v>3362</v>
      </c>
      <c r="AG64" s="149">
        <v>2597</v>
      </c>
      <c r="AH64" s="13">
        <f t="shared" si="14"/>
        <v>0.3989247311827957</v>
      </c>
      <c r="AI64" s="203">
        <v>477</v>
      </c>
      <c r="AJ64" s="7">
        <v>6</v>
      </c>
      <c r="AK64" s="14">
        <f t="shared" si="9"/>
        <v>0.9216589861751152</v>
      </c>
      <c r="AL64" s="149">
        <v>2483</v>
      </c>
      <c r="AM64" s="149">
        <v>1869.2</v>
      </c>
      <c r="AN64" s="15">
        <f t="shared" si="15"/>
        <v>0.10892773892773892</v>
      </c>
      <c r="AO64" s="156">
        <v>2313</v>
      </c>
    </row>
    <row r="65" spans="1:41" ht="15">
      <c r="A65" s="232" t="s">
        <v>224</v>
      </c>
      <c r="B65" s="226">
        <v>6168</v>
      </c>
      <c r="C65" s="4">
        <v>2</v>
      </c>
      <c r="D65" s="16" t="s">
        <v>55</v>
      </c>
      <c r="E65" s="4">
        <v>2</v>
      </c>
      <c r="F65" s="136">
        <v>3804</v>
      </c>
      <c r="G65" s="7">
        <v>5</v>
      </c>
      <c r="H65" s="8">
        <v>4928</v>
      </c>
      <c r="I65" s="8">
        <f t="shared" si="0"/>
        <v>2.707692307692308</v>
      </c>
      <c r="J65" s="149">
        <f t="shared" si="1"/>
        <v>2277.9545454545455</v>
      </c>
      <c r="K65" s="7">
        <v>1</v>
      </c>
      <c r="L65" s="7">
        <v>120</v>
      </c>
      <c r="M65" s="8">
        <f t="shared" si="2"/>
        <v>0.06593406593406594</v>
      </c>
      <c r="N65" s="7">
        <v>13452</v>
      </c>
      <c r="O65" s="7">
        <v>0</v>
      </c>
      <c r="P65" s="7">
        <v>481</v>
      </c>
      <c r="Q65" s="149">
        <v>0</v>
      </c>
      <c r="R65" s="7">
        <f t="shared" si="3"/>
        <v>13933</v>
      </c>
      <c r="S65" s="9">
        <f t="shared" si="4"/>
        <v>2.258916990920882</v>
      </c>
      <c r="T65" s="149">
        <v>14519</v>
      </c>
      <c r="U65" s="9">
        <f t="shared" si="5"/>
        <v>2.353923476005188</v>
      </c>
      <c r="V65" s="9">
        <f t="shared" si="6"/>
        <v>1.0420584224502978</v>
      </c>
      <c r="W65" s="149">
        <v>4313</v>
      </c>
      <c r="X65" s="149">
        <v>4026</v>
      </c>
      <c r="Y65" s="149">
        <v>3180</v>
      </c>
      <c r="Z65" s="149">
        <v>16050</v>
      </c>
      <c r="AA65" s="149">
        <v>328</v>
      </c>
      <c r="AB65" s="149">
        <v>2375</v>
      </c>
      <c r="AC65" s="149">
        <v>100</v>
      </c>
      <c r="AD65" s="13">
        <f t="shared" si="11"/>
        <v>0.042105263157894736</v>
      </c>
      <c r="AE65" s="149">
        <v>9</v>
      </c>
      <c r="AF65" s="149">
        <v>369</v>
      </c>
      <c r="AG65" s="149">
        <v>1162</v>
      </c>
      <c r="AH65" s="13">
        <f t="shared" si="14"/>
        <v>0.1883916990920882</v>
      </c>
      <c r="AI65" s="203">
        <v>386</v>
      </c>
      <c r="AJ65" s="7">
        <v>8</v>
      </c>
      <c r="AK65" s="14">
        <f t="shared" si="9"/>
        <v>1.297016861219196</v>
      </c>
      <c r="AL65" s="149">
        <v>6005</v>
      </c>
      <c r="AM65" s="149">
        <v>1860</v>
      </c>
      <c r="AN65" s="15">
        <f t="shared" si="15"/>
        <v>0.0611198738170347</v>
      </c>
      <c r="AO65" s="156">
        <v>1938</v>
      </c>
    </row>
    <row r="66" spans="1:41" ht="15">
      <c r="A66" s="232" t="s">
        <v>253</v>
      </c>
      <c r="B66" s="226">
        <v>5925</v>
      </c>
      <c r="C66" s="4">
        <v>1</v>
      </c>
      <c r="D66" s="5" t="s">
        <v>55</v>
      </c>
      <c r="E66" s="4" t="s">
        <v>44</v>
      </c>
      <c r="F66" s="136">
        <v>2312</v>
      </c>
      <c r="G66" s="7">
        <v>12</v>
      </c>
      <c r="H66" s="8">
        <v>8800.5</v>
      </c>
      <c r="I66" s="8">
        <f aca="true" t="shared" si="16" ref="I66:I129">IF(H66="n/a","n/a",IF(H66="n.d.","n.d.",H66/1820))</f>
        <v>4.835439560439561</v>
      </c>
      <c r="J66" s="149">
        <f aca="true" t="shared" si="17" ref="J66:J129">IF(I66="n/a","n/a",IF(I66="n.d.","n.d.",B66/I66))</f>
        <v>1225.3281063575932</v>
      </c>
      <c r="K66" s="7">
        <v>69</v>
      </c>
      <c r="L66" s="7">
        <v>355.5</v>
      </c>
      <c r="M66" s="8">
        <f aca="true" t="shared" si="18" ref="M66:M129">IF(L66="n/a","n/a",IF(L66="n.d.","n.d.",L66/1820))</f>
        <v>0.19532967032967033</v>
      </c>
      <c r="N66" s="7">
        <v>33718</v>
      </c>
      <c r="O66" s="7">
        <v>75</v>
      </c>
      <c r="P66" s="7">
        <v>2259</v>
      </c>
      <c r="Q66" s="149">
        <v>3</v>
      </c>
      <c r="R66" s="7">
        <f aca="true" t="shared" si="19" ref="R66:R129">SUM(N66:Q66)</f>
        <v>36055</v>
      </c>
      <c r="S66" s="9">
        <f aca="true" t="shared" si="20" ref="S66:S129">IF(R66="n/a","n/a",IF(R66="n.d.","n.d.",R66/B66))</f>
        <v>6.085232067510549</v>
      </c>
      <c r="T66" s="149">
        <v>43176</v>
      </c>
      <c r="U66" s="9">
        <f aca="true" t="shared" si="21" ref="U66:U129">IF(T66="n/a","n/a",IF(T66="n.d.","n.d.",T66/B66))</f>
        <v>7.287088607594937</v>
      </c>
      <c r="V66" s="9">
        <f aca="true" t="shared" si="22" ref="V66:V129">IF(T66="n/a","n/a",IF(T66="n.d.","n.d.",T66/R66))</f>
        <v>1.1975038136180836</v>
      </c>
      <c r="W66" s="149">
        <v>10381</v>
      </c>
      <c r="X66" s="149">
        <v>11321</v>
      </c>
      <c r="Y66" s="149">
        <v>33500</v>
      </c>
      <c r="Z66" s="149">
        <v>23230</v>
      </c>
      <c r="AA66" s="149">
        <v>4496</v>
      </c>
      <c r="AB66" s="149">
        <v>10600</v>
      </c>
      <c r="AC66" s="149">
        <v>100</v>
      </c>
      <c r="AD66" s="13">
        <f aca="true" t="shared" si="23" ref="AD66:AD97">IF(AC66="n/a","n/a",(IF(AC66="n.d.","n.d.",(AC66/AB66))))</f>
        <v>0.009433962264150943</v>
      </c>
      <c r="AE66" s="149">
        <v>201</v>
      </c>
      <c r="AF66" s="149">
        <v>2957</v>
      </c>
      <c r="AG66" s="149">
        <v>2863.1</v>
      </c>
      <c r="AH66" s="13">
        <f t="shared" si="14"/>
        <v>0.4832236286919831</v>
      </c>
      <c r="AI66" s="203">
        <v>700</v>
      </c>
      <c r="AJ66" s="7">
        <v>11</v>
      </c>
      <c r="AK66" s="14">
        <f aca="true" t="shared" si="24" ref="AK66:AK129">IF(AJ66="n/a","n/a",(IF(AJ66="n.d.","n.d.",(AJ66*1000/B66))))</f>
        <v>1.8565400843881856</v>
      </c>
      <c r="AL66" s="149">
        <v>2196</v>
      </c>
      <c r="AM66" s="149">
        <v>1947</v>
      </c>
      <c r="AN66" s="15">
        <f t="shared" si="15"/>
        <v>0.07655709342560553</v>
      </c>
      <c r="AO66" s="156">
        <v>1500</v>
      </c>
    </row>
    <row r="67" spans="1:41" ht="15">
      <c r="A67" s="232" t="s">
        <v>223</v>
      </c>
      <c r="B67" s="226">
        <v>5844</v>
      </c>
      <c r="C67" s="4">
        <v>1</v>
      </c>
      <c r="D67" s="5" t="s">
        <v>55</v>
      </c>
      <c r="E67" s="4" t="s">
        <v>44</v>
      </c>
      <c r="F67" s="136">
        <v>2176</v>
      </c>
      <c r="G67" s="7">
        <v>7</v>
      </c>
      <c r="H67" s="8">
        <v>7476</v>
      </c>
      <c r="I67" s="8">
        <f t="shared" si="16"/>
        <v>4.107692307692307</v>
      </c>
      <c r="J67" s="149">
        <f t="shared" si="17"/>
        <v>1422.6966292134832</v>
      </c>
      <c r="K67" s="11">
        <v>57</v>
      </c>
      <c r="L67" s="11">
        <v>2333</v>
      </c>
      <c r="M67" s="8">
        <f t="shared" si="18"/>
        <v>1.281868131868132</v>
      </c>
      <c r="N67" s="7">
        <v>22957</v>
      </c>
      <c r="O67" s="7">
        <v>53</v>
      </c>
      <c r="P67" s="7">
        <v>1382</v>
      </c>
      <c r="Q67" s="149">
        <v>0</v>
      </c>
      <c r="R67" s="7">
        <f t="shared" si="19"/>
        <v>24392</v>
      </c>
      <c r="S67" s="9">
        <f t="shared" si="20"/>
        <v>4.1738535249828885</v>
      </c>
      <c r="T67" s="149">
        <v>31403</v>
      </c>
      <c r="U67" s="9">
        <f t="shared" si="21"/>
        <v>5.373545516769336</v>
      </c>
      <c r="V67" s="9">
        <f t="shared" si="22"/>
        <v>1.2874303050180387</v>
      </c>
      <c r="W67" s="149">
        <v>8979</v>
      </c>
      <c r="X67" s="149">
        <v>7554</v>
      </c>
      <c r="Y67" s="149">
        <v>4308</v>
      </c>
      <c r="Z67" s="149">
        <v>27797</v>
      </c>
      <c r="AA67" s="149">
        <v>9972</v>
      </c>
      <c r="AB67" s="149">
        <v>2538</v>
      </c>
      <c r="AC67" s="149">
        <v>377</v>
      </c>
      <c r="AD67" s="13">
        <f t="shared" si="23"/>
        <v>0.14854215918045705</v>
      </c>
      <c r="AE67" s="149">
        <v>662</v>
      </c>
      <c r="AF67" s="149">
        <v>2200</v>
      </c>
      <c r="AG67" s="149">
        <v>2600</v>
      </c>
      <c r="AH67" s="13">
        <f t="shared" si="14"/>
        <v>0.44490075290896647</v>
      </c>
      <c r="AI67" s="203">
        <v>499.5</v>
      </c>
      <c r="AJ67" s="7">
        <v>12</v>
      </c>
      <c r="AK67" s="14">
        <f t="shared" si="24"/>
        <v>2.0533880903490758</v>
      </c>
      <c r="AL67" s="149">
        <v>7681</v>
      </c>
      <c r="AM67" s="149">
        <v>3840.5</v>
      </c>
      <c r="AN67" s="15">
        <f t="shared" si="15"/>
        <v>0.14707797181372548</v>
      </c>
      <c r="AO67" s="156">
        <v>7681</v>
      </c>
    </row>
    <row r="68" spans="1:41" ht="15">
      <c r="A68" s="232" t="s">
        <v>245</v>
      </c>
      <c r="B68" s="226">
        <v>5758</v>
      </c>
      <c r="C68" s="4">
        <v>1</v>
      </c>
      <c r="D68" s="5" t="s">
        <v>55</v>
      </c>
      <c r="E68" s="4" t="s">
        <v>44</v>
      </c>
      <c r="F68" s="136">
        <v>2910</v>
      </c>
      <c r="G68" s="7">
        <v>15</v>
      </c>
      <c r="H68" s="8">
        <v>11477.25</v>
      </c>
      <c r="I68" s="8">
        <f t="shared" si="16"/>
        <v>6.306181318681318</v>
      </c>
      <c r="J68" s="149">
        <f t="shared" si="17"/>
        <v>913.0723823215492</v>
      </c>
      <c r="K68" s="7">
        <v>14</v>
      </c>
      <c r="L68" s="7">
        <v>303</v>
      </c>
      <c r="M68" s="8">
        <f t="shared" si="18"/>
        <v>0.16648351648351647</v>
      </c>
      <c r="N68" s="7">
        <v>40740</v>
      </c>
      <c r="O68" s="7">
        <v>88</v>
      </c>
      <c r="P68" s="7">
        <v>3711</v>
      </c>
      <c r="Q68" s="149">
        <v>0</v>
      </c>
      <c r="R68" s="7">
        <f t="shared" si="19"/>
        <v>44539</v>
      </c>
      <c r="S68" s="9">
        <f t="shared" si="20"/>
        <v>7.735151094129907</v>
      </c>
      <c r="T68" s="149">
        <v>65070</v>
      </c>
      <c r="U68" s="9">
        <f t="shared" si="21"/>
        <v>11.300798888502952</v>
      </c>
      <c r="V68" s="9">
        <f t="shared" si="22"/>
        <v>1.4609667931475785</v>
      </c>
      <c r="W68" s="149">
        <v>12616</v>
      </c>
      <c r="X68" s="149">
        <v>16693</v>
      </c>
      <c r="Y68" s="149">
        <v>4800</v>
      </c>
      <c r="Z68" s="149">
        <v>49350</v>
      </c>
      <c r="AA68" s="149">
        <v>8818</v>
      </c>
      <c r="AB68" s="149">
        <v>1550</v>
      </c>
      <c r="AC68" s="149">
        <v>0</v>
      </c>
      <c r="AD68" s="13">
        <f t="shared" si="23"/>
        <v>0</v>
      </c>
      <c r="AE68" s="149">
        <v>215</v>
      </c>
      <c r="AF68" s="149">
        <v>2120</v>
      </c>
      <c r="AG68" s="149">
        <v>4067</v>
      </c>
      <c r="AH68" s="13">
        <f t="shared" si="14"/>
        <v>0.7063216394581452</v>
      </c>
      <c r="AI68" s="203">
        <v>965</v>
      </c>
      <c r="AJ68" s="7">
        <v>8</v>
      </c>
      <c r="AK68" s="14">
        <f t="shared" si="24"/>
        <v>1.3893713094824591</v>
      </c>
      <c r="AL68" s="149">
        <v>8750</v>
      </c>
      <c r="AM68" s="149">
        <v>4375</v>
      </c>
      <c r="AN68" s="15">
        <f t="shared" si="15"/>
        <v>0.1879295532646048</v>
      </c>
      <c r="AO68" s="156">
        <v>8300</v>
      </c>
    </row>
    <row r="69" spans="1:41" ht="15">
      <c r="A69" s="232" t="s">
        <v>207</v>
      </c>
      <c r="B69" s="226">
        <v>5588</v>
      </c>
      <c r="C69" s="4">
        <v>1</v>
      </c>
      <c r="D69" s="5" t="s">
        <v>61</v>
      </c>
      <c r="E69" s="4" t="s">
        <v>44</v>
      </c>
      <c r="F69" s="136">
        <v>2850</v>
      </c>
      <c r="G69" s="7">
        <v>7</v>
      </c>
      <c r="H69" s="8">
        <v>6789.75</v>
      </c>
      <c r="I69" s="8">
        <f t="shared" si="16"/>
        <v>3.730631868131868</v>
      </c>
      <c r="J69" s="149">
        <f t="shared" si="17"/>
        <v>1497.8695828270556</v>
      </c>
      <c r="K69" s="7">
        <v>6</v>
      </c>
      <c r="L69" s="7">
        <v>39</v>
      </c>
      <c r="M69" s="8">
        <f t="shared" si="18"/>
        <v>0.02142857142857143</v>
      </c>
      <c r="N69" s="7">
        <v>15551</v>
      </c>
      <c r="O69" s="7">
        <v>79</v>
      </c>
      <c r="P69" s="7">
        <v>2200</v>
      </c>
      <c r="Q69" s="149">
        <v>2430</v>
      </c>
      <c r="R69" s="7">
        <f t="shared" si="19"/>
        <v>20260</v>
      </c>
      <c r="S69" s="9">
        <f t="shared" si="20"/>
        <v>3.6256263421617754</v>
      </c>
      <c r="T69" s="149">
        <v>53521</v>
      </c>
      <c r="U69" s="9">
        <f t="shared" si="21"/>
        <v>9.577845382963494</v>
      </c>
      <c r="V69" s="9">
        <f t="shared" si="22"/>
        <v>2.6417077986179662</v>
      </c>
      <c r="W69" s="149">
        <v>408</v>
      </c>
      <c r="X69" s="149" t="s">
        <v>41</v>
      </c>
      <c r="Y69" s="149">
        <v>643</v>
      </c>
      <c r="Z69" s="149">
        <v>23800</v>
      </c>
      <c r="AA69" s="149">
        <v>10140</v>
      </c>
      <c r="AB69" s="149">
        <v>6200</v>
      </c>
      <c r="AC69" s="149">
        <v>100</v>
      </c>
      <c r="AD69" s="13">
        <f t="shared" si="23"/>
        <v>0.016129032258064516</v>
      </c>
      <c r="AE69" s="149">
        <v>53</v>
      </c>
      <c r="AF69" s="149">
        <v>1035</v>
      </c>
      <c r="AG69" s="149">
        <v>822</v>
      </c>
      <c r="AH69" s="13">
        <f t="shared" si="14"/>
        <v>0.1471009305654975</v>
      </c>
      <c r="AI69" s="203">
        <v>438.5</v>
      </c>
      <c r="AJ69" s="7">
        <v>7</v>
      </c>
      <c r="AK69" s="14">
        <f t="shared" si="24"/>
        <v>1.2526843235504652</v>
      </c>
      <c r="AL69" s="149">
        <v>8038</v>
      </c>
      <c r="AM69" s="149">
        <v>4019</v>
      </c>
      <c r="AN69" s="15">
        <f t="shared" si="15"/>
        <v>0.20145363408521302</v>
      </c>
      <c r="AO69" s="156">
        <v>3800</v>
      </c>
    </row>
    <row r="70" spans="1:41" ht="15">
      <c r="A70" s="232" t="s">
        <v>108</v>
      </c>
      <c r="B70" s="226">
        <v>5565</v>
      </c>
      <c r="C70" s="4">
        <v>1</v>
      </c>
      <c r="D70" s="5" t="s">
        <v>53</v>
      </c>
      <c r="E70" s="4" t="s">
        <v>44</v>
      </c>
      <c r="F70" s="136">
        <v>2052</v>
      </c>
      <c r="G70" s="7">
        <v>4</v>
      </c>
      <c r="H70" s="8">
        <v>5665</v>
      </c>
      <c r="I70" s="8">
        <f t="shared" si="16"/>
        <v>3.1126373626373627</v>
      </c>
      <c r="J70" s="149">
        <f t="shared" si="17"/>
        <v>1787.872903795234</v>
      </c>
      <c r="K70" s="7">
        <v>5</v>
      </c>
      <c r="L70" s="7">
        <v>283</v>
      </c>
      <c r="M70" s="8">
        <f t="shared" si="18"/>
        <v>0.1554945054945055</v>
      </c>
      <c r="N70" s="7">
        <v>21078</v>
      </c>
      <c r="O70" s="7">
        <v>25</v>
      </c>
      <c r="P70" s="7">
        <v>1059</v>
      </c>
      <c r="Q70" s="149">
        <v>0</v>
      </c>
      <c r="R70" s="7">
        <f t="shared" si="19"/>
        <v>22162</v>
      </c>
      <c r="S70" s="9">
        <f t="shared" si="20"/>
        <v>3.9823899371069182</v>
      </c>
      <c r="T70" s="149">
        <v>30511</v>
      </c>
      <c r="U70" s="9">
        <f t="shared" si="21"/>
        <v>5.4826594788858936</v>
      </c>
      <c r="V70" s="9">
        <f t="shared" si="22"/>
        <v>1.3767259272628825</v>
      </c>
      <c r="W70" s="149">
        <v>289</v>
      </c>
      <c r="X70" s="149">
        <v>161</v>
      </c>
      <c r="Y70" s="137" t="s">
        <v>41</v>
      </c>
      <c r="Z70" s="149">
        <v>11825</v>
      </c>
      <c r="AA70" s="149">
        <v>13079</v>
      </c>
      <c r="AB70" s="149">
        <v>750</v>
      </c>
      <c r="AC70" s="149">
        <v>50</v>
      </c>
      <c r="AD70" s="13">
        <f t="shared" si="23"/>
        <v>0.06666666666666667</v>
      </c>
      <c r="AE70" s="149">
        <v>220</v>
      </c>
      <c r="AF70" s="149">
        <v>1859</v>
      </c>
      <c r="AG70" s="149">
        <v>897</v>
      </c>
      <c r="AH70" s="13">
        <f t="shared" si="14"/>
        <v>0.16118598382749327</v>
      </c>
      <c r="AI70" s="203">
        <v>653</v>
      </c>
      <c r="AJ70" s="7">
        <v>7</v>
      </c>
      <c r="AK70" s="14">
        <f t="shared" si="24"/>
        <v>1.2578616352201257</v>
      </c>
      <c r="AL70" s="149">
        <v>4145</v>
      </c>
      <c r="AM70" s="149">
        <v>4145</v>
      </c>
      <c r="AN70" s="15">
        <f t="shared" si="15"/>
        <v>0.28856864383180175</v>
      </c>
      <c r="AO70" s="156">
        <v>2172</v>
      </c>
    </row>
    <row r="71" spans="1:41" ht="15">
      <c r="A71" s="232" t="s">
        <v>157</v>
      </c>
      <c r="B71" s="226">
        <v>5236</v>
      </c>
      <c r="C71" s="4">
        <v>1</v>
      </c>
      <c r="D71" s="5" t="s">
        <v>46</v>
      </c>
      <c r="E71" s="4" t="s">
        <v>44</v>
      </c>
      <c r="F71" s="136">
        <v>2700</v>
      </c>
      <c r="G71" s="7">
        <v>5</v>
      </c>
      <c r="H71" s="8">
        <v>5188</v>
      </c>
      <c r="I71" s="8">
        <f t="shared" si="16"/>
        <v>2.8505494505494506</v>
      </c>
      <c r="J71" s="149">
        <f t="shared" si="17"/>
        <v>1836.8388589051658</v>
      </c>
      <c r="K71" s="7">
        <v>40</v>
      </c>
      <c r="L71" s="7">
        <v>460</v>
      </c>
      <c r="M71" s="8">
        <f t="shared" si="18"/>
        <v>0.25274725274725274</v>
      </c>
      <c r="N71" s="7">
        <v>15032</v>
      </c>
      <c r="O71" s="7">
        <v>60</v>
      </c>
      <c r="P71" s="7">
        <v>1609</v>
      </c>
      <c r="Q71" s="149">
        <v>0</v>
      </c>
      <c r="R71" s="7">
        <f t="shared" si="19"/>
        <v>16701</v>
      </c>
      <c r="S71" s="9">
        <f t="shared" si="20"/>
        <v>3.1896485867074102</v>
      </c>
      <c r="T71" s="149">
        <v>31768</v>
      </c>
      <c r="U71" s="9">
        <f t="shared" si="21"/>
        <v>6.067226890756302</v>
      </c>
      <c r="V71" s="9">
        <f t="shared" si="22"/>
        <v>1.9021615472127418</v>
      </c>
      <c r="W71" s="149">
        <v>7261</v>
      </c>
      <c r="X71" s="149">
        <v>7482</v>
      </c>
      <c r="Y71" s="149">
        <v>4000</v>
      </c>
      <c r="Z71" s="149">
        <v>31475</v>
      </c>
      <c r="AA71" s="149">
        <v>12890</v>
      </c>
      <c r="AB71" s="149">
        <v>3325</v>
      </c>
      <c r="AC71" s="149">
        <v>150</v>
      </c>
      <c r="AD71" s="13">
        <f t="shared" si="23"/>
        <v>0.045112781954887216</v>
      </c>
      <c r="AE71" s="149">
        <v>180</v>
      </c>
      <c r="AF71" s="149">
        <v>2415</v>
      </c>
      <c r="AG71" s="149">
        <v>2337</v>
      </c>
      <c r="AH71" s="13">
        <f t="shared" si="14"/>
        <v>0.44633307868601985</v>
      </c>
      <c r="AI71" s="203">
        <v>150</v>
      </c>
      <c r="AJ71" s="7">
        <v>4</v>
      </c>
      <c r="AK71" s="14">
        <f t="shared" si="24"/>
        <v>0.7639419404125286</v>
      </c>
      <c r="AL71" s="149">
        <v>5180</v>
      </c>
      <c r="AM71" s="149">
        <v>5180</v>
      </c>
      <c r="AN71" s="15">
        <f t="shared" si="15"/>
        <v>0.47962962962962963</v>
      </c>
      <c r="AO71" s="156">
        <v>5049</v>
      </c>
    </row>
    <row r="72" spans="1:41" ht="15">
      <c r="A72" s="232" t="s">
        <v>114</v>
      </c>
      <c r="B72" s="226">
        <v>4957</v>
      </c>
      <c r="C72" s="4">
        <v>1</v>
      </c>
      <c r="D72" s="5" t="s">
        <v>48</v>
      </c>
      <c r="E72" s="4" t="s">
        <v>44</v>
      </c>
      <c r="F72" s="136">
        <v>2550</v>
      </c>
      <c r="G72" s="7">
        <v>10</v>
      </c>
      <c r="H72" s="8">
        <v>9012</v>
      </c>
      <c r="I72" s="8">
        <f t="shared" si="16"/>
        <v>4.951648351648352</v>
      </c>
      <c r="J72" s="149">
        <f t="shared" si="17"/>
        <v>1001.080781180648</v>
      </c>
      <c r="K72" s="7">
        <v>49</v>
      </c>
      <c r="L72" s="7">
        <v>1522</v>
      </c>
      <c r="M72" s="8">
        <f t="shared" si="18"/>
        <v>0.8362637362637363</v>
      </c>
      <c r="N72" s="7">
        <v>23799</v>
      </c>
      <c r="O72" s="7">
        <v>92</v>
      </c>
      <c r="P72" s="7">
        <v>2255</v>
      </c>
      <c r="Q72" s="149">
        <v>1</v>
      </c>
      <c r="R72" s="7">
        <f t="shared" si="19"/>
        <v>26147</v>
      </c>
      <c r="S72" s="9">
        <f t="shared" si="20"/>
        <v>5.27476296146863</v>
      </c>
      <c r="T72" s="149">
        <v>68799</v>
      </c>
      <c r="U72" s="9">
        <f t="shared" si="21"/>
        <v>13.879160782731491</v>
      </c>
      <c r="V72" s="9">
        <f t="shared" si="22"/>
        <v>2.631238765441542</v>
      </c>
      <c r="W72" s="149">
        <v>19358</v>
      </c>
      <c r="X72" s="149">
        <v>19966</v>
      </c>
      <c r="Y72" s="149">
        <v>9623</v>
      </c>
      <c r="Z72" s="149">
        <v>50672</v>
      </c>
      <c r="AA72" s="149">
        <v>87185</v>
      </c>
      <c r="AB72" s="149">
        <v>7400</v>
      </c>
      <c r="AC72" s="149">
        <v>1375</v>
      </c>
      <c r="AD72" s="13">
        <f t="shared" si="23"/>
        <v>0.1858108108108108</v>
      </c>
      <c r="AE72" s="149">
        <v>266</v>
      </c>
      <c r="AF72" s="149">
        <v>1560</v>
      </c>
      <c r="AG72" s="149">
        <v>2209.5</v>
      </c>
      <c r="AH72" s="13">
        <f t="shared" si="14"/>
        <v>0.445733306435344</v>
      </c>
      <c r="AI72" s="203">
        <v>450</v>
      </c>
      <c r="AJ72" s="7">
        <v>9</v>
      </c>
      <c r="AK72" s="14">
        <f t="shared" si="24"/>
        <v>1.8156142828323583</v>
      </c>
      <c r="AL72" s="149">
        <v>4203</v>
      </c>
      <c r="AM72" s="149">
        <v>3745</v>
      </c>
      <c r="AN72" s="15">
        <f t="shared" si="15"/>
        <v>0.16318082788671023</v>
      </c>
      <c r="AO72" s="156">
        <v>4203</v>
      </c>
    </row>
    <row r="73" spans="1:41" ht="15">
      <c r="A73" s="233" t="s">
        <v>471</v>
      </c>
      <c r="B73" s="226">
        <v>4835</v>
      </c>
      <c r="C73" s="4">
        <v>1</v>
      </c>
      <c r="D73" s="5" t="s">
        <v>65</v>
      </c>
      <c r="E73" s="4" t="s">
        <v>44</v>
      </c>
      <c r="F73" s="136">
        <v>2087</v>
      </c>
      <c r="G73" s="7">
        <v>6</v>
      </c>
      <c r="H73" s="8">
        <v>7525</v>
      </c>
      <c r="I73" s="8">
        <f t="shared" si="16"/>
        <v>4.134615384615385</v>
      </c>
      <c r="J73" s="149">
        <f t="shared" si="17"/>
        <v>1169.3953488372092</v>
      </c>
      <c r="K73" s="7">
        <v>2</v>
      </c>
      <c r="L73" s="7">
        <v>1036</v>
      </c>
      <c r="M73" s="8">
        <f t="shared" si="18"/>
        <v>0.5692307692307692</v>
      </c>
      <c r="N73" s="7">
        <v>27548</v>
      </c>
      <c r="O73" s="7">
        <v>77</v>
      </c>
      <c r="P73" s="7">
        <v>2606</v>
      </c>
      <c r="Q73" s="149">
        <v>0</v>
      </c>
      <c r="R73" s="7">
        <f t="shared" si="19"/>
        <v>30231</v>
      </c>
      <c r="S73" s="9">
        <f t="shared" si="20"/>
        <v>6.25253360910031</v>
      </c>
      <c r="T73" s="149">
        <v>34138</v>
      </c>
      <c r="U73" s="9">
        <f t="shared" si="21"/>
        <v>7.0605997931747675</v>
      </c>
      <c r="V73" s="9">
        <f t="shared" si="22"/>
        <v>1.1292381991994973</v>
      </c>
      <c r="W73" s="149">
        <v>6980</v>
      </c>
      <c r="X73" s="149">
        <v>14703</v>
      </c>
      <c r="Y73" s="137">
        <v>260</v>
      </c>
      <c r="Z73" s="149">
        <v>30352</v>
      </c>
      <c r="AA73" s="149">
        <v>11639</v>
      </c>
      <c r="AB73" s="149">
        <v>7771</v>
      </c>
      <c r="AC73" s="149">
        <v>25</v>
      </c>
      <c r="AD73" s="13">
        <f t="shared" si="23"/>
        <v>0.0032170891777120064</v>
      </c>
      <c r="AE73" s="149">
        <v>97</v>
      </c>
      <c r="AF73" s="149">
        <v>1052</v>
      </c>
      <c r="AG73" s="149">
        <v>2975.8</v>
      </c>
      <c r="AH73" s="13">
        <f t="shared" si="14"/>
        <v>0.6154705274043434</v>
      </c>
      <c r="AI73" s="203">
        <v>335</v>
      </c>
      <c r="AJ73" s="7">
        <v>7</v>
      </c>
      <c r="AK73" s="14">
        <f t="shared" si="24"/>
        <v>1.4477766287487073</v>
      </c>
      <c r="AL73" s="149">
        <v>4024</v>
      </c>
      <c r="AM73" s="149">
        <v>12695</v>
      </c>
      <c r="AN73" s="15">
        <f t="shared" si="15"/>
        <v>0.8689848723389691</v>
      </c>
      <c r="AO73" s="156">
        <v>4935</v>
      </c>
    </row>
    <row r="74" spans="1:41" ht="15">
      <c r="A74" s="232" t="s">
        <v>246</v>
      </c>
      <c r="B74" s="226">
        <v>4545</v>
      </c>
      <c r="C74" s="4">
        <v>1</v>
      </c>
      <c r="D74" s="5" t="s">
        <v>55</v>
      </c>
      <c r="E74" s="4" t="s">
        <v>44</v>
      </c>
      <c r="F74" s="136">
        <v>2091</v>
      </c>
      <c r="G74" s="7">
        <v>6</v>
      </c>
      <c r="H74" s="8">
        <v>6890</v>
      </c>
      <c r="I74" s="8">
        <f t="shared" si="16"/>
        <v>3.7857142857142856</v>
      </c>
      <c r="J74" s="149">
        <f t="shared" si="17"/>
        <v>1200.566037735849</v>
      </c>
      <c r="K74" s="7">
        <v>11</v>
      </c>
      <c r="L74" s="7">
        <v>573</v>
      </c>
      <c r="M74" s="8">
        <f t="shared" si="18"/>
        <v>0.3148351648351648</v>
      </c>
      <c r="N74" s="7">
        <v>15133</v>
      </c>
      <c r="O74" s="7">
        <v>65</v>
      </c>
      <c r="P74" s="7">
        <v>2421</v>
      </c>
      <c r="Q74" s="149">
        <v>0</v>
      </c>
      <c r="R74" s="7">
        <f t="shared" si="19"/>
        <v>17619</v>
      </c>
      <c r="S74" s="9">
        <f t="shared" si="20"/>
        <v>3.8765676567656766</v>
      </c>
      <c r="T74" s="149">
        <v>54029</v>
      </c>
      <c r="U74" s="9">
        <f t="shared" si="21"/>
        <v>11.887568756875687</v>
      </c>
      <c r="V74" s="9">
        <f t="shared" si="22"/>
        <v>3.0665190987002666</v>
      </c>
      <c r="W74" s="149">
        <v>21544</v>
      </c>
      <c r="X74" s="149">
        <v>8490</v>
      </c>
      <c r="Y74" s="149">
        <v>350</v>
      </c>
      <c r="Z74" s="149">
        <v>17344</v>
      </c>
      <c r="AA74" s="149">
        <v>4744</v>
      </c>
      <c r="AB74" s="149">
        <v>4038</v>
      </c>
      <c r="AC74" s="149">
        <v>50</v>
      </c>
      <c r="AD74" s="13">
        <f t="shared" si="23"/>
        <v>0.012382367508667657</v>
      </c>
      <c r="AE74" s="149">
        <v>89</v>
      </c>
      <c r="AF74" s="149">
        <v>1572</v>
      </c>
      <c r="AG74" s="149">
        <v>2055</v>
      </c>
      <c r="AH74" s="13">
        <f t="shared" si="14"/>
        <v>0.4521452145214521</v>
      </c>
      <c r="AI74" s="203">
        <v>1127.8</v>
      </c>
      <c r="AJ74" s="7">
        <v>4</v>
      </c>
      <c r="AK74" s="14">
        <f t="shared" si="24"/>
        <v>0.8800880088008801</v>
      </c>
      <c r="AL74" s="149">
        <v>2341</v>
      </c>
      <c r="AM74" s="149">
        <v>1940.75</v>
      </c>
      <c r="AN74" s="15">
        <f t="shared" si="15"/>
        <v>0.23203610712577713</v>
      </c>
      <c r="AO74" s="156">
        <v>2341</v>
      </c>
    </row>
    <row r="75" spans="1:41" ht="15">
      <c r="A75" s="234" t="s">
        <v>474</v>
      </c>
      <c r="B75" s="227">
        <v>4540</v>
      </c>
      <c r="C75" s="4">
        <v>1</v>
      </c>
      <c r="D75" s="5" t="s">
        <v>40</v>
      </c>
      <c r="E75" s="4" t="s">
        <v>44</v>
      </c>
      <c r="F75" s="136">
        <v>2550</v>
      </c>
      <c r="G75" s="7">
        <v>7</v>
      </c>
      <c r="H75" s="8">
        <v>5916.5</v>
      </c>
      <c r="I75" s="8">
        <f t="shared" si="16"/>
        <v>3.250824175824176</v>
      </c>
      <c r="J75" s="149">
        <f t="shared" si="17"/>
        <v>1396.568917434294</v>
      </c>
      <c r="K75" s="11">
        <v>133</v>
      </c>
      <c r="L75" s="11">
        <v>3191.5</v>
      </c>
      <c r="M75" s="8">
        <f t="shared" si="18"/>
        <v>1.7535714285714286</v>
      </c>
      <c r="N75" s="7">
        <v>21879</v>
      </c>
      <c r="O75" s="7">
        <v>65</v>
      </c>
      <c r="P75" s="7">
        <v>2177</v>
      </c>
      <c r="Q75" s="149">
        <v>0</v>
      </c>
      <c r="R75" s="7">
        <f t="shared" si="19"/>
        <v>24121</v>
      </c>
      <c r="S75" s="9">
        <f t="shared" si="20"/>
        <v>5.312995594713656</v>
      </c>
      <c r="T75" s="149">
        <v>39797</v>
      </c>
      <c r="U75" s="9">
        <f t="shared" si="21"/>
        <v>8.765859030837005</v>
      </c>
      <c r="V75" s="9">
        <f t="shared" si="22"/>
        <v>1.649890137224825</v>
      </c>
      <c r="W75" s="149">
        <v>8197</v>
      </c>
      <c r="X75" s="149" t="s">
        <v>41</v>
      </c>
      <c r="Y75" s="137" t="s">
        <v>41</v>
      </c>
      <c r="Z75" s="149">
        <v>31150</v>
      </c>
      <c r="AA75" s="149">
        <v>20122</v>
      </c>
      <c r="AB75" s="149">
        <v>2400</v>
      </c>
      <c r="AC75" s="149">
        <v>200</v>
      </c>
      <c r="AD75" s="13">
        <f t="shared" si="23"/>
        <v>0.08333333333333333</v>
      </c>
      <c r="AE75" s="149">
        <v>361</v>
      </c>
      <c r="AF75" s="149">
        <v>3191</v>
      </c>
      <c r="AG75" s="149">
        <v>2101</v>
      </c>
      <c r="AH75" s="13">
        <f t="shared" si="14"/>
        <v>0.4627753303964758</v>
      </c>
      <c r="AI75" s="203">
        <v>929</v>
      </c>
      <c r="AJ75" s="7">
        <v>9</v>
      </c>
      <c r="AK75" s="14">
        <f t="shared" si="24"/>
        <v>1.9823788546255507</v>
      </c>
      <c r="AL75" s="149">
        <v>3630</v>
      </c>
      <c r="AM75" s="149">
        <v>4215</v>
      </c>
      <c r="AN75" s="15">
        <f t="shared" si="15"/>
        <v>0.18366013071895426</v>
      </c>
      <c r="AO75" s="156">
        <v>3630</v>
      </c>
    </row>
    <row r="76" spans="1:41" ht="15">
      <c r="A76" s="232" t="s">
        <v>136</v>
      </c>
      <c r="B76" s="226">
        <v>4319</v>
      </c>
      <c r="C76" s="4">
        <v>1</v>
      </c>
      <c r="D76" s="5" t="s">
        <v>46</v>
      </c>
      <c r="E76" s="4">
        <v>1</v>
      </c>
      <c r="F76" s="136">
        <v>2304</v>
      </c>
      <c r="G76" s="7">
        <v>5</v>
      </c>
      <c r="H76" s="8">
        <v>4195</v>
      </c>
      <c r="I76" s="8">
        <f t="shared" si="16"/>
        <v>2.3049450549450547</v>
      </c>
      <c r="J76" s="149">
        <f t="shared" si="17"/>
        <v>1873.797377830751</v>
      </c>
      <c r="K76" s="11">
        <v>1</v>
      </c>
      <c r="L76" s="11">
        <v>50</v>
      </c>
      <c r="M76" s="8">
        <f t="shared" si="18"/>
        <v>0.027472527472527472</v>
      </c>
      <c r="N76" s="7">
        <v>16586</v>
      </c>
      <c r="O76" s="7">
        <v>18</v>
      </c>
      <c r="P76" s="7">
        <v>1162</v>
      </c>
      <c r="Q76" s="149">
        <v>0</v>
      </c>
      <c r="R76" s="7">
        <f t="shared" si="19"/>
        <v>17766</v>
      </c>
      <c r="S76" s="9">
        <f t="shared" si="20"/>
        <v>4.113452188006483</v>
      </c>
      <c r="T76" s="149">
        <v>23832</v>
      </c>
      <c r="U76" s="9">
        <f t="shared" si="21"/>
        <v>5.517943968511229</v>
      </c>
      <c r="V76" s="9">
        <f t="shared" si="22"/>
        <v>1.3414387031408308</v>
      </c>
      <c r="W76" s="149">
        <v>5678</v>
      </c>
      <c r="X76" s="149">
        <v>8599</v>
      </c>
      <c r="Y76" s="137" t="s">
        <v>41</v>
      </c>
      <c r="Z76" s="149">
        <v>24184</v>
      </c>
      <c r="AA76" s="149">
        <v>1868</v>
      </c>
      <c r="AB76" s="149">
        <v>3442</v>
      </c>
      <c r="AC76" s="149">
        <v>64</v>
      </c>
      <c r="AD76" s="13">
        <f t="shared" si="23"/>
        <v>0.018593840790238233</v>
      </c>
      <c r="AE76" s="149">
        <v>11</v>
      </c>
      <c r="AF76" s="149">
        <v>310</v>
      </c>
      <c r="AG76" s="137">
        <v>677</v>
      </c>
      <c r="AH76" s="13">
        <f t="shared" si="14"/>
        <v>0.15674924751099792</v>
      </c>
      <c r="AI76" s="203">
        <v>408.8</v>
      </c>
      <c r="AJ76" s="7">
        <v>7</v>
      </c>
      <c r="AK76" s="14">
        <f t="shared" si="24"/>
        <v>1.6207455429497568</v>
      </c>
      <c r="AL76" s="149">
        <v>4600</v>
      </c>
      <c r="AM76" s="149" t="s">
        <v>41</v>
      </c>
      <c r="AN76" s="15" t="str">
        <f t="shared" si="15"/>
        <v>n.d.</v>
      </c>
      <c r="AO76" s="158">
        <v>4000</v>
      </c>
    </row>
    <row r="77" spans="1:41" ht="15">
      <c r="A77" s="232" t="s">
        <v>263</v>
      </c>
      <c r="B77" s="226">
        <v>4306</v>
      </c>
      <c r="C77" s="4">
        <v>2</v>
      </c>
      <c r="D77" s="16" t="s">
        <v>46</v>
      </c>
      <c r="E77" s="4">
        <v>1</v>
      </c>
      <c r="F77" s="136">
        <v>3174</v>
      </c>
      <c r="G77" s="7">
        <v>4</v>
      </c>
      <c r="H77" s="8">
        <v>4703</v>
      </c>
      <c r="I77" s="8">
        <f t="shared" si="16"/>
        <v>2.584065934065934</v>
      </c>
      <c r="J77" s="149">
        <f t="shared" si="17"/>
        <v>1666.3661492664255</v>
      </c>
      <c r="K77" s="7">
        <v>5</v>
      </c>
      <c r="L77" s="7">
        <v>220</v>
      </c>
      <c r="M77" s="8">
        <f t="shared" si="18"/>
        <v>0.12087912087912088</v>
      </c>
      <c r="N77" s="7">
        <v>24313</v>
      </c>
      <c r="O77" s="7">
        <v>95</v>
      </c>
      <c r="P77" s="7">
        <v>4605</v>
      </c>
      <c r="Q77" s="149">
        <v>0</v>
      </c>
      <c r="R77" s="7">
        <f t="shared" si="19"/>
        <v>29013</v>
      </c>
      <c r="S77" s="9">
        <f t="shared" si="20"/>
        <v>6.737807710171853</v>
      </c>
      <c r="T77" s="149">
        <v>32732</v>
      </c>
      <c r="U77" s="9">
        <f t="shared" si="21"/>
        <v>7.601486298188574</v>
      </c>
      <c r="V77" s="9">
        <f t="shared" si="22"/>
        <v>1.1281839175541999</v>
      </c>
      <c r="W77" s="149">
        <v>4413</v>
      </c>
      <c r="X77" s="149">
        <v>21863</v>
      </c>
      <c r="Y77" s="149">
        <v>3870</v>
      </c>
      <c r="Z77" s="149">
        <v>11420</v>
      </c>
      <c r="AA77" s="149">
        <v>3208</v>
      </c>
      <c r="AB77" s="149">
        <v>6157</v>
      </c>
      <c r="AC77" s="149">
        <v>295</v>
      </c>
      <c r="AD77" s="13">
        <f t="shared" si="23"/>
        <v>0.047912944615884356</v>
      </c>
      <c r="AE77" s="149">
        <v>309</v>
      </c>
      <c r="AF77" s="149">
        <v>1093</v>
      </c>
      <c r="AG77" s="149">
        <v>709.6</v>
      </c>
      <c r="AH77" s="13">
        <f t="shared" si="14"/>
        <v>0.16479331165815142</v>
      </c>
      <c r="AI77" s="203">
        <v>490</v>
      </c>
      <c r="AJ77" s="7">
        <v>15</v>
      </c>
      <c r="AK77" s="14">
        <f t="shared" si="24"/>
        <v>3.483511379470506</v>
      </c>
      <c r="AL77" s="149">
        <v>3500</v>
      </c>
      <c r="AM77" s="149">
        <v>3500</v>
      </c>
      <c r="AN77" s="15">
        <f t="shared" si="15"/>
        <v>0.07351396765385423</v>
      </c>
      <c r="AO77" s="156">
        <v>2850</v>
      </c>
    </row>
    <row r="78" spans="1:41" ht="15">
      <c r="A78" s="232" t="s">
        <v>69</v>
      </c>
      <c r="B78" s="226">
        <v>4194</v>
      </c>
      <c r="C78" s="4">
        <v>1</v>
      </c>
      <c r="D78" s="16" t="s">
        <v>65</v>
      </c>
      <c r="E78" s="4">
        <v>1</v>
      </c>
      <c r="F78" s="136">
        <v>1152</v>
      </c>
      <c r="G78" s="7">
        <v>1</v>
      </c>
      <c r="H78" s="8">
        <v>255</v>
      </c>
      <c r="I78" s="8">
        <f t="shared" si="16"/>
        <v>0.1401098901098901</v>
      </c>
      <c r="J78" s="149">
        <f t="shared" si="17"/>
        <v>29933.647058823528</v>
      </c>
      <c r="K78" s="7">
        <v>4</v>
      </c>
      <c r="L78" s="7">
        <v>30</v>
      </c>
      <c r="M78" s="8">
        <f t="shared" si="18"/>
        <v>0.016483516483516484</v>
      </c>
      <c r="N78" s="7">
        <v>10146</v>
      </c>
      <c r="O78" s="7">
        <v>15</v>
      </c>
      <c r="P78" s="7">
        <v>51</v>
      </c>
      <c r="Q78" s="149">
        <v>0</v>
      </c>
      <c r="R78" s="7">
        <f t="shared" si="19"/>
        <v>10212</v>
      </c>
      <c r="S78" s="9">
        <f t="shared" si="20"/>
        <v>2.434907010014306</v>
      </c>
      <c r="T78" s="149">
        <v>8225</v>
      </c>
      <c r="U78" s="9">
        <f t="shared" si="21"/>
        <v>1.9611349546971864</v>
      </c>
      <c r="V78" s="9">
        <f t="shared" si="22"/>
        <v>0.805424990207599</v>
      </c>
      <c r="W78" s="149">
        <v>350</v>
      </c>
      <c r="X78" s="149">
        <v>542</v>
      </c>
      <c r="Y78" s="149">
        <v>45000</v>
      </c>
      <c r="Z78" s="149">
        <v>20000</v>
      </c>
      <c r="AA78" s="149">
        <v>94</v>
      </c>
      <c r="AB78" s="149">
        <v>207</v>
      </c>
      <c r="AC78" s="149">
        <v>2</v>
      </c>
      <c r="AD78" s="13">
        <f t="shared" si="23"/>
        <v>0.00966183574879227</v>
      </c>
      <c r="AE78" s="149">
        <v>5</v>
      </c>
      <c r="AF78" s="149">
        <v>170</v>
      </c>
      <c r="AG78" s="149">
        <v>173.4</v>
      </c>
      <c r="AH78" s="13">
        <f t="shared" si="14"/>
        <v>0.0413447782546495</v>
      </c>
      <c r="AI78" s="137">
        <v>204</v>
      </c>
      <c r="AJ78" s="7">
        <v>3</v>
      </c>
      <c r="AK78" s="14">
        <f t="shared" si="24"/>
        <v>0.7153075822603719</v>
      </c>
      <c r="AL78" s="149">
        <v>300</v>
      </c>
      <c r="AM78" s="149" t="s">
        <v>41</v>
      </c>
      <c r="AN78" s="15" t="str">
        <f t="shared" si="15"/>
        <v>n.d.</v>
      </c>
      <c r="AO78" s="156">
        <v>400</v>
      </c>
    </row>
    <row r="79" spans="1:41" ht="15">
      <c r="A79" s="232" t="s">
        <v>251</v>
      </c>
      <c r="B79" s="226">
        <v>3893</v>
      </c>
      <c r="C79" s="4">
        <v>0</v>
      </c>
      <c r="D79" s="5" t="s">
        <v>53</v>
      </c>
      <c r="E79" s="4" t="s">
        <v>44</v>
      </c>
      <c r="F79" s="138" t="s">
        <v>76</v>
      </c>
      <c r="G79" s="140" t="s">
        <v>76</v>
      </c>
      <c r="H79" s="138" t="s">
        <v>76</v>
      </c>
      <c r="I79" s="8" t="str">
        <f t="shared" si="16"/>
        <v>n/a</v>
      </c>
      <c r="J79" s="149" t="str">
        <f t="shared" si="17"/>
        <v>n/a</v>
      </c>
      <c r="K79" s="140" t="s">
        <v>76</v>
      </c>
      <c r="L79" s="140" t="s">
        <v>76</v>
      </c>
      <c r="M79" s="8" t="str">
        <f t="shared" si="18"/>
        <v>n/a</v>
      </c>
      <c r="N79" s="140" t="s">
        <v>76</v>
      </c>
      <c r="O79" s="140" t="s">
        <v>76</v>
      </c>
      <c r="P79" s="140" t="s">
        <v>76</v>
      </c>
      <c r="Q79" s="140" t="s">
        <v>76</v>
      </c>
      <c r="R79" s="7">
        <f t="shared" si="19"/>
        <v>0</v>
      </c>
      <c r="S79" s="9">
        <f t="shared" si="20"/>
        <v>0</v>
      </c>
      <c r="T79" s="138" t="s">
        <v>76</v>
      </c>
      <c r="U79" s="9" t="str">
        <f t="shared" si="21"/>
        <v>n/a</v>
      </c>
      <c r="V79" s="9" t="str">
        <f t="shared" si="22"/>
        <v>n/a</v>
      </c>
      <c r="W79" s="140" t="s">
        <v>76</v>
      </c>
      <c r="X79" s="140" t="s">
        <v>76</v>
      </c>
      <c r="Y79" s="138" t="s">
        <v>76</v>
      </c>
      <c r="Z79" s="138" t="s">
        <v>76</v>
      </c>
      <c r="AA79" s="138" t="s">
        <v>76</v>
      </c>
      <c r="AB79" s="140" t="s">
        <v>76</v>
      </c>
      <c r="AC79" s="140" t="s">
        <v>76</v>
      </c>
      <c r="AD79" s="13" t="str">
        <f t="shared" si="23"/>
        <v>n/a</v>
      </c>
      <c r="AE79" s="17" t="s">
        <v>76</v>
      </c>
      <c r="AF79" s="17" t="s">
        <v>76</v>
      </c>
      <c r="AG79" s="138" t="s">
        <v>76</v>
      </c>
      <c r="AH79" s="17" t="s">
        <v>76</v>
      </c>
      <c r="AI79" s="205" t="s">
        <v>76</v>
      </c>
      <c r="AJ79" s="138" t="s">
        <v>76</v>
      </c>
      <c r="AK79" s="14" t="str">
        <f t="shared" si="24"/>
        <v>n/a</v>
      </c>
      <c r="AL79" s="140" t="s">
        <v>76</v>
      </c>
      <c r="AM79" s="140" t="s">
        <v>76</v>
      </c>
      <c r="AN79" s="17" t="s">
        <v>76</v>
      </c>
      <c r="AO79" s="157" t="s">
        <v>76</v>
      </c>
    </row>
    <row r="80" spans="1:41" ht="15">
      <c r="A80" s="232" t="s">
        <v>205</v>
      </c>
      <c r="B80" s="226">
        <v>3891</v>
      </c>
      <c r="C80" s="4">
        <v>1</v>
      </c>
      <c r="D80" s="5" t="s">
        <v>53</v>
      </c>
      <c r="E80" s="4" t="s">
        <v>44</v>
      </c>
      <c r="F80" s="136">
        <v>2421</v>
      </c>
      <c r="G80" s="7">
        <v>6</v>
      </c>
      <c r="H80" s="8">
        <v>4752</v>
      </c>
      <c r="I80" s="8">
        <f t="shared" si="16"/>
        <v>2.610989010989011</v>
      </c>
      <c r="J80" s="149">
        <f t="shared" si="17"/>
        <v>1490.239898989899</v>
      </c>
      <c r="K80" s="7">
        <v>74</v>
      </c>
      <c r="L80" s="7">
        <v>554</v>
      </c>
      <c r="M80" s="8">
        <f t="shared" si="18"/>
        <v>0.30439560439560437</v>
      </c>
      <c r="N80" s="7">
        <v>17593</v>
      </c>
      <c r="O80" s="7">
        <v>20</v>
      </c>
      <c r="P80" s="7">
        <v>3560</v>
      </c>
      <c r="Q80" s="149">
        <v>1</v>
      </c>
      <c r="R80" s="7">
        <f t="shared" si="19"/>
        <v>21174</v>
      </c>
      <c r="S80" s="9">
        <f t="shared" si="20"/>
        <v>5.441788743253662</v>
      </c>
      <c r="T80" s="149">
        <v>58576</v>
      </c>
      <c r="U80" s="9">
        <f t="shared" si="21"/>
        <v>15.054227704960164</v>
      </c>
      <c r="V80" s="9">
        <f t="shared" si="22"/>
        <v>2.7664116369131952</v>
      </c>
      <c r="W80" s="149">
        <v>17260</v>
      </c>
      <c r="X80" s="149">
        <v>7519</v>
      </c>
      <c r="Y80" s="149">
        <v>9436</v>
      </c>
      <c r="Z80" s="149">
        <v>37550</v>
      </c>
      <c r="AA80" s="149">
        <v>14185</v>
      </c>
      <c r="AB80" s="149">
        <v>8017</v>
      </c>
      <c r="AC80" s="149">
        <v>36</v>
      </c>
      <c r="AD80" s="13">
        <f t="shared" si="23"/>
        <v>0.0044904577772234</v>
      </c>
      <c r="AE80" s="149">
        <v>161</v>
      </c>
      <c r="AF80" s="149">
        <v>2960</v>
      </c>
      <c r="AG80" s="149">
        <v>2088.6</v>
      </c>
      <c r="AH80" s="13">
        <f>IF(AG80="n.d.","n.d.",AG80/B80)</f>
        <v>0.5367771781033153</v>
      </c>
      <c r="AI80" s="203">
        <v>431.7</v>
      </c>
      <c r="AJ80" s="7">
        <v>8</v>
      </c>
      <c r="AK80" s="14">
        <f t="shared" si="24"/>
        <v>2.0560267283474687</v>
      </c>
      <c r="AL80" s="149">
        <v>3607</v>
      </c>
      <c r="AM80" s="149">
        <v>3607</v>
      </c>
      <c r="AN80" s="15">
        <f>IF(AM80="n.d.","n.d.",AM80/(F80*AJ80))</f>
        <v>0.18623502684840976</v>
      </c>
      <c r="AO80" s="156">
        <v>2880</v>
      </c>
    </row>
    <row r="81" spans="1:41" ht="15">
      <c r="A81" s="232" t="s">
        <v>164</v>
      </c>
      <c r="B81" s="226">
        <v>3872</v>
      </c>
      <c r="C81" s="4">
        <v>0</v>
      </c>
      <c r="D81" s="5"/>
      <c r="E81" s="4" t="s">
        <v>44</v>
      </c>
      <c r="F81" s="138" t="s">
        <v>76</v>
      </c>
      <c r="G81" s="140" t="s">
        <v>76</v>
      </c>
      <c r="H81" s="138" t="s">
        <v>76</v>
      </c>
      <c r="I81" s="8" t="str">
        <f t="shared" si="16"/>
        <v>n/a</v>
      </c>
      <c r="J81" s="149" t="str">
        <f t="shared" si="17"/>
        <v>n/a</v>
      </c>
      <c r="K81" s="138" t="s">
        <v>76</v>
      </c>
      <c r="L81" s="138" t="s">
        <v>76</v>
      </c>
      <c r="M81" s="8" t="str">
        <f t="shared" si="18"/>
        <v>n/a</v>
      </c>
      <c r="N81" s="140" t="s">
        <v>76</v>
      </c>
      <c r="O81" s="140" t="s">
        <v>76</v>
      </c>
      <c r="P81" s="140" t="s">
        <v>76</v>
      </c>
      <c r="Q81" s="140" t="s">
        <v>76</v>
      </c>
      <c r="R81" s="7">
        <f t="shared" si="19"/>
        <v>0</v>
      </c>
      <c r="S81" s="9">
        <f t="shared" si="20"/>
        <v>0</v>
      </c>
      <c r="T81" s="138" t="s">
        <v>76</v>
      </c>
      <c r="U81" s="9" t="str">
        <f t="shared" si="21"/>
        <v>n/a</v>
      </c>
      <c r="V81" s="9" t="str">
        <f t="shared" si="22"/>
        <v>n/a</v>
      </c>
      <c r="W81" s="140" t="s">
        <v>76</v>
      </c>
      <c r="X81" s="140" t="s">
        <v>76</v>
      </c>
      <c r="Y81" s="138" t="s">
        <v>76</v>
      </c>
      <c r="Z81" s="138" t="s">
        <v>76</v>
      </c>
      <c r="AA81" s="138" t="s">
        <v>76</v>
      </c>
      <c r="AB81" s="140" t="s">
        <v>76</v>
      </c>
      <c r="AC81" s="140" t="s">
        <v>76</v>
      </c>
      <c r="AD81" s="13" t="str">
        <f t="shared" si="23"/>
        <v>n/a</v>
      </c>
      <c r="AE81" s="17" t="s">
        <v>76</v>
      </c>
      <c r="AF81" s="17" t="s">
        <v>76</v>
      </c>
      <c r="AG81" s="138" t="s">
        <v>76</v>
      </c>
      <c r="AH81" s="17" t="s">
        <v>76</v>
      </c>
      <c r="AI81" s="204" t="s">
        <v>76</v>
      </c>
      <c r="AJ81" s="138" t="s">
        <v>76</v>
      </c>
      <c r="AK81" s="14" t="str">
        <f t="shared" si="24"/>
        <v>n/a</v>
      </c>
      <c r="AL81" s="140" t="s">
        <v>76</v>
      </c>
      <c r="AM81" s="140" t="s">
        <v>76</v>
      </c>
      <c r="AN81" s="17" t="s">
        <v>76</v>
      </c>
      <c r="AO81" s="157" t="s">
        <v>76</v>
      </c>
    </row>
    <row r="82" spans="1:41" ht="15">
      <c r="A82" s="232" t="s">
        <v>98</v>
      </c>
      <c r="B82" s="226">
        <v>3758</v>
      </c>
      <c r="C82" s="4">
        <v>1</v>
      </c>
      <c r="D82" s="5" t="s">
        <v>53</v>
      </c>
      <c r="E82" s="4" t="s">
        <v>44</v>
      </c>
      <c r="F82" s="136">
        <v>2199</v>
      </c>
      <c r="G82" s="7">
        <v>7</v>
      </c>
      <c r="H82" s="8">
        <v>6738.25</v>
      </c>
      <c r="I82" s="8">
        <f t="shared" si="16"/>
        <v>3.702335164835165</v>
      </c>
      <c r="J82" s="149">
        <f t="shared" si="17"/>
        <v>1015.0350610321672</v>
      </c>
      <c r="K82" s="7">
        <v>34</v>
      </c>
      <c r="L82" s="7">
        <v>1603</v>
      </c>
      <c r="M82" s="8">
        <f t="shared" si="18"/>
        <v>0.8807692307692307</v>
      </c>
      <c r="N82" s="7">
        <v>32839</v>
      </c>
      <c r="O82" s="7">
        <v>71</v>
      </c>
      <c r="P82" s="7">
        <v>5847</v>
      </c>
      <c r="Q82" s="149">
        <v>1</v>
      </c>
      <c r="R82" s="7">
        <f t="shared" si="19"/>
        <v>38758</v>
      </c>
      <c r="S82" s="9">
        <f t="shared" si="20"/>
        <v>10.313464608834487</v>
      </c>
      <c r="T82" s="149">
        <v>42368</v>
      </c>
      <c r="U82" s="9">
        <f t="shared" si="21"/>
        <v>11.274081958488559</v>
      </c>
      <c r="V82" s="9">
        <f t="shared" si="22"/>
        <v>1.0931420609938594</v>
      </c>
      <c r="W82" s="149">
        <v>168</v>
      </c>
      <c r="X82" s="149">
        <v>301</v>
      </c>
      <c r="Y82" s="149">
        <v>4434</v>
      </c>
      <c r="Z82" s="149">
        <v>36250</v>
      </c>
      <c r="AA82" s="149">
        <v>18183</v>
      </c>
      <c r="AB82" s="149">
        <v>4376</v>
      </c>
      <c r="AC82" s="149">
        <v>26</v>
      </c>
      <c r="AD82" s="13">
        <f t="shared" si="23"/>
        <v>0.005941499085923218</v>
      </c>
      <c r="AE82" s="149">
        <v>138</v>
      </c>
      <c r="AF82" s="149">
        <v>1609</v>
      </c>
      <c r="AG82" s="149">
        <v>1463</v>
      </c>
      <c r="AH82" s="13">
        <f aca="true" t="shared" si="25" ref="AH82:AH101">IF(AG82="n.d.","n.d.",AG82/B82)</f>
        <v>0.3893028206492815</v>
      </c>
      <c r="AI82" s="203">
        <v>881</v>
      </c>
      <c r="AJ82" s="7">
        <v>7</v>
      </c>
      <c r="AK82" s="14">
        <f t="shared" si="24"/>
        <v>1.8626929217668973</v>
      </c>
      <c r="AL82" s="149">
        <v>5206</v>
      </c>
      <c r="AM82" s="149">
        <v>2791</v>
      </c>
      <c r="AN82" s="15">
        <f aca="true" t="shared" si="26" ref="AN82:AN96">IF(AM82="n.d.","n.d.",AM82/(F82*AJ82))</f>
        <v>0.18131618268043917</v>
      </c>
      <c r="AO82" s="156">
        <v>5206</v>
      </c>
    </row>
    <row r="83" spans="1:41" ht="15">
      <c r="A83" s="232" t="s">
        <v>145</v>
      </c>
      <c r="B83" s="226">
        <v>3641</v>
      </c>
      <c r="C83" s="4">
        <v>1</v>
      </c>
      <c r="D83" s="5" t="s">
        <v>65</v>
      </c>
      <c r="E83" s="4" t="s">
        <v>44</v>
      </c>
      <c r="F83" s="136">
        <v>2050</v>
      </c>
      <c r="G83" s="7">
        <v>6</v>
      </c>
      <c r="H83" s="8">
        <v>5395.5</v>
      </c>
      <c r="I83" s="8">
        <f t="shared" si="16"/>
        <v>2.9645604395604397</v>
      </c>
      <c r="J83" s="149">
        <f t="shared" si="17"/>
        <v>1228.1753312945973</v>
      </c>
      <c r="K83" s="7">
        <v>13</v>
      </c>
      <c r="L83" s="7">
        <v>267.5</v>
      </c>
      <c r="M83" s="8">
        <f t="shared" si="18"/>
        <v>0.14697802197802198</v>
      </c>
      <c r="N83" s="7">
        <v>18129</v>
      </c>
      <c r="O83" s="7">
        <v>27</v>
      </c>
      <c r="P83" s="7">
        <v>1031</v>
      </c>
      <c r="Q83" s="149">
        <v>0</v>
      </c>
      <c r="R83" s="7">
        <f t="shared" si="19"/>
        <v>19187</v>
      </c>
      <c r="S83" s="9">
        <f t="shared" si="20"/>
        <v>5.269706124691019</v>
      </c>
      <c r="T83" s="149">
        <v>21980</v>
      </c>
      <c r="U83" s="9">
        <f t="shared" si="21"/>
        <v>6.036803076078001</v>
      </c>
      <c r="V83" s="9">
        <f t="shared" si="22"/>
        <v>1.1455673112002918</v>
      </c>
      <c r="W83" s="149">
        <v>5813</v>
      </c>
      <c r="X83" s="149">
        <v>8849</v>
      </c>
      <c r="Y83" s="137">
        <v>1800</v>
      </c>
      <c r="Z83" s="137">
        <v>21250</v>
      </c>
      <c r="AA83" s="149">
        <v>1611</v>
      </c>
      <c r="AB83" s="149">
        <v>950</v>
      </c>
      <c r="AC83" s="149">
        <v>0</v>
      </c>
      <c r="AD83" s="13">
        <f t="shared" si="23"/>
        <v>0</v>
      </c>
      <c r="AE83" s="149">
        <v>100</v>
      </c>
      <c r="AF83" s="149">
        <v>645</v>
      </c>
      <c r="AG83" s="149">
        <v>403</v>
      </c>
      <c r="AH83" s="13">
        <f t="shared" si="25"/>
        <v>0.11068387805547926</v>
      </c>
      <c r="AI83" s="203">
        <v>189</v>
      </c>
      <c r="AJ83" s="7">
        <v>7</v>
      </c>
      <c r="AK83" s="14">
        <f t="shared" si="24"/>
        <v>1.9225487503433123</v>
      </c>
      <c r="AL83" s="149">
        <v>10100</v>
      </c>
      <c r="AM83" s="149">
        <v>6000</v>
      </c>
      <c r="AN83" s="15">
        <f t="shared" si="26"/>
        <v>0.4181184668989547</v>
      </c>
      <c r="AO83" s="156">
        <v>4250</v>
      </c>
    </row>
    <row r="84" spans="1:41" ht="15">
      <c r="A84" s="232" t="s">
        <v>89</v>
      </c>
      <c r="B84" s="226">
        <v>3580</v>
      </c>
      <c r="C84" s="4">
        <v>1</v>
      </c>
      <c r="D84" s="5" t="s">
        <v>53</v>
      </c>
      <c r="E84" s="4" t="s">
        <v>44</v>
      </c>
      <c r="F84" s="136">
        <v>2176</v>
      </c>
      <c r="G84" s="7">
        <v>9</v>
      </c>
      <c r="H84" s="8">
        <v>7976</v>
      </c>
      <c r="I84" s="8">
        <f t="shared" si="16"/>
        <v>4.382417582417583</v>
      </c>
      <c r="J84" s="149">
        <f t="shared" si="17"/>
        <v>816.9007021063189</v>
      </c>
      <c r="K84" s="7">
        <v>357</v>
      </c>
      <c r="L84" s="150">
        <v>357</v>
      </c>
      <c r="M84" s="8">
        <f t="shared" si="18"/>
        <v>0.19615384615384615</v>
      </c>
      <c r="N84" s="7">
        <v>30152</v>
      </c>
      <c r="O84" s="7">
        <v>50</v>
      </c>
      <c r="P84" s="7">
        <v>6847</v>
      </c>
      <c r="Q84" s="149">
        <v>0</v>
      </c>
      <c r="R84" s="7">
        <f t="shared" si="19"/>
        <v>37049</v>
      </c>
      <c r="S84" s="9">
        <f t="shared" si="20"/>
        <v>10.348882681564247</v>
      </c>
      <c r="T84" s="149">
        <v>92562</v>
      </c>
      <c r="U84" s="9">
        <f t="shared" si="21"/>
        <v>25.855307262569834</v>
      </c>
      <c r="V84" s="9">
        <f t="shared" si="22"/>
        <v>2.4983670274501337</v>
      </c>
      <c r="W84" s="149">
        <v>14954</v>
      </c>
      <c r="X84" s="149">
        <v>21381</v>
      </c>
      <c r="Y84" s="149">
        <v>4916</v>
      </c>
      <c r="Z84" s="149">
        <v>48081</v>
      </c>
      <c r="AA84" s="149">
        <v>19855</v>
      </c>
      <c r="AB84" s="149">
        <v>54081</v>
      </c>
      <c r="AC84" s="149">
        <v>3000</v>
      </c>
      <c r="AD84" s="13">
        <f t="shared" si="23"/>
        <v>0.055472347035003054</v>
      </c>
      <c r="AE84" s="149">
        <v>88</v>
      </c>
      <c r="AF84" s="149">
        <v>1528</v>
      </c>
      <c r="AG84" s="149">
        <v>1799.9</v>
      </c>
      <c r="AH84" s="13">
        <f t="shared" si="25"/>
        <v>0.5027653631284916</v>
      </c>
      <c r="AI84" s="203">
        <v>837</v>
      </c>
      <c r="AJ84" s="7">
        <v>8</v>
      </c>
      <c r="AK84" s="14">
        <f t="shared" si="24"/>
        <v>2.2346368715083798</v>
      </c>
      <c r="AL84" s="149">
        <v>3214</v>
      </c>
      <c r="AM84" s="149">
        <v>3214</v>
      </c>
      <c r="AN84" s="15">
        <f t="shared" si="26"/>
        <v>0.18462775735294118</v>
      </c>
      <c r="AO84" s="156">
        <v>3214</v>
      </c>
    </row>
    <row r="85" spans="1:41" ht="15">
      <c r="A85" s="232" t="s">
        <v>92</v>
      </c>
      <c r="B85" s="226">
        <v>3442</v>
      </c>
      <c r="C85" s="4">
        <v>1</v>
      </c>
      <c r="D85" s="5" t="s">
        <v>48</v>
      </c>
      <c r="E85" s="4" t="s">
        <v>44</v>
      </c>
      <c r="F85" s="136">
        <v>2100</v>
      </c>
      <c r="G85" s="7">
        <v>5</v>
      </c>
      <c r="H85" s="8">
        <v>4385</v>
      </c>
      <c r="I85" s="8">
        <f t="shared" si="16"/>
        <v>2.409340659340659</v>
      </c>
      <c r="J85" s="149">
        <f t="shared" si="17"/>
        <v>1428.60661345496</v>
      </c>
      <c r="K85" s="7">
        <v>51</v>
      </c>
      <c r="L85" s="150">
        <v>1099</v>
      </c>
      <c r="M85" s="8">
        <f t="shared" si="18"/>
        <v>0.6038461538461538</v>
      </c>
      <c r="N85" s="7">
        <v>14921</v>
      </c>
      <c r="O85" s="7">
        <v>25</v>
      </c>
      <c r="P85" s="7">
        <v>1491</v>
      </c>
      <c r="Q85" s="149">
        <v>0</v>
      </c>
      <c r="R85" s="7">
        <f t="shared" si="19"/>
        <v>16437</v>
      </c>
      <c r="S85" s="9">
        <f t="shared" si="20"/>
        <v>4.775421266705404</v>
      </c>
      <c r="T85" s="149">
        <v>29696</v>
      </c>
      <c r="U85" s="9">
        <f t="shared" si="21"/>
        <v>8.62754212667054</v>
      </c>
      <c r="V85" s="9">
        <f t="shared" si="22"/>
        <v>1.806655715763217</v>
      </c>
      <c r="W85" s="149">
        <v>8889</v>
      </c>
      <c r="X85" s="149">
        <v>6134</v>
      </c>
      <c r="Y85" s="149">
        <v>3208</v>
      </c>
      <c r="Z85" s="149">
        <v>15485</v>
      </c>
      <c r="AA85" s="149">
        <v>31582</v>
      </c>
      <c r="AB85" s="149">
        <v>3965</v>
      </c>
      <c r="AC85" s="149">
        <v>150</v>
      </c>
      <c r="AD85" s="13">
        <f t="shared" si="23"/>
        <v>0.03783102143757881</v>
      </c>
      <c r="AE85" s="149">
        <v>281</v>
      </c>
      <c r="AF85" s="149">
        <v>3319</v>
      </c>
      <c r="AG85" s="149">
        <v>1220</v>
      </c>
      <c r="AH85" s="13">
        <f t="shared" si="25"/>
        <v>0.35444509006391633</v>
      </c>
      <c r="AI85" s="203">
        <v>255.7</v>
      </c>
      <c r="AJ85" s="7">
        <v>6</v>
      </c>
      <c r="AK85" s="14">
        <f t="shared" si="24"/>
        <v>1.7431725740848345</v>
      </c>
      <c r="AL85" s="149">
        <v>892</v>
      </c>
      <c r="AM85" s="149">
        <v>1026</v>
      </c>
      <c r="AN85" s="15">
        <f t="shared" si="26"/>
        <v>0.08142857142857143</v>
      </c>
      <c r="AO85" s="156">
        <v>865</v>
      </c>
    </row>
    <row r="86" spans="1:41" ht="15">
      <c r="A86" s="232" t="s">
        <v>236</v>
      </c>
      <c r="B86" s="226">
        <v>3417</v>
      </c>
      <c r="C86" s="4">
        <v>3</v>
      </c>
      <c r="D86" s="16" t="s">
        <v>55</v>
      </c>
      <c r="E86" s="4" t="s">
        <v>44</v>
      </c>
      <c r="F86" s="136">
        <v>4442</v>
      </c>
      <c r="G86" s="7">
        <v>10</v>
      </c>
      <c r="H86" s="8">
        <v>2613</v>
      </c>
      <c r="I86" s="8">
        <f t="shared" si="16"/>
        <v>1.4357142857142857</v>
      </c>
      <c r="J86" s="149">
        <f t="shared" si="17"/>
        <v>2380</v>
      </c>
      <c r="K86" s="11">
        <v>210</v>
      </c>
      <c r="L86" s="11">
        <v>1033</v>
      </c>
      <c r="M86" s="8">
        <f t="shared" si="18"/>
        <v>0.5675824175824176</v>
      </c>
      <c r="N86" s="7">
        <v>23843</v>
      </c>
      <c r="O86" s="7">
        <v>87</v>
      </c>
      <c r="P86" s="7">
        <v>4705</v>
      </c>
      <c r="Q86" s="149">
        <v>0</v>
      </c>
      <c r="R86" s="7">
        <f t="shared" si="19"/>
        <v>28635</v>
      </c>
      <c r="S86" s="9">
        <f t="shared" si="20"/>
        <v>8.3801580333626</v>
      </c>
      <c r="T86" s="149">
        <v>15092</v>
      </c>
      <c r="U86" s="9">
        <f t="shared" si="21"/>
        <v>4.416739830260463</v>
      </c>
      <c r="V86" s="9">
        <f t="shared" si="22"/>
        <v>0.5270473197136372</v>
      </c>
      <c r="W86" s="149">
        <v>6373</v>
      </c>
      <c r="X86" s="149">
        <v>10232</v>
      </c>
      <c r="Y86" s="149">
        <v>2201</v>
      </c>
      <c r="Z86" s="149">
        <v>10694</v>
      </c>
      <c r="AA86" s="149">
        <v>7572</v>
      </c>
      <c r="AB86" s="149">
        <v>2711</v>
      </c>
      <c r="AC86" s="149">
        <v>223</v>
      </c>
      <c r="AD86" s="13">
        <f t="shared" si="23"/>
        <v>0.08225746956842493</v>
      </c>
      <c r="AE86" s="149">
        <v>382</v>
      </c>
      <c r="AF86" s="149">
        <v>2856</v>
      </c>
      <c r="AG86" s="149">
        <v>1004.4</v>
      </c>
      <c r="AH86" s="13">
        <f t="shared" si="25"/>
        <v>0.2939420544337138</v>
      </c>
      <c r="AI86" s="203">
        <v>440.7</v>
      </c>
      <c r="AJ86" s="7">
        <v>13</v>
      </c>
      <c r="AK86" s="14">
        <f t="shared" si="24"/>
        <v>3.804506877377817</v>
      </c>
      <c r="AL86" s="149">
        <v>3128</v>
      </c>
      <c r="AM86" s="149">
        <v>2923.75</v>
      </c>
      <c r="AN86" s="15">
        <f t="shared" si="26"/>
        <v>0.05063121255151872</v>
      </c>
      <c r="AO86" s="156">
        <v>2390</v>
      </c>
    </row>
    <row r="87" spans="1:41" ht="15">
      <c r="A87" s="232" t="s">
        <v>238</v>
      </c>
      <c r="B87" s="226">
        <v>3230</v>
      </c>
      <c r="C87" s="4">
        <v>1</v>
      </c>
      <c r="D87" s="5" t="s">
        <v>40</v>
      </c>
      <c r="E87" s="4" t="s">
        <v>44</v>
      </c>
      <c r="F87" s="136">
        <v>2250</v>
      </c>
      <c r="G87" s="7">
        <v>4</v>
      </c>
      <c r="H87" s="8">
        <v>3723.67</v>
      </c>
      <c r="I87" s="8">
        <f t="shared" si="16"/>
        <v>2.0459725274725273</v>
      </c>
      <c r="J87" s="149">
        <f t="shared" si="17"/>
        <v>1578.7113251174246</v>
      </c>
      <c r="K87" s="11">
        <v>13</v>
      </c>
      <c r="L87" s="11">
        <v>433</v>
      </c>
      <c r="M87" s="8">
        <f t="shared" si="18"/>
        <v>0.2379120879120879</v>
      </c>
      <c r="N87" s="7">
        <v>17592</v>
      </c>
      <c r="O87" s="7">
        <v>68</v>
      </c>
      <c r="P87" s="7">
        <v>1938</v>
      </c>
      <c r="Q87" s="149">
        <v>0</v>
      </c>
      <c r="R87" s="7">
        <f t="shared" si="19"/>
        <v>19598</v>
      </c>
      <c r="S87" s="9">
        <f t="shared" si="20"/>
        <v>6.067492260061919</v>
      </c>
      <c r="T87" s="149">
        <v>46592</v>
      </c>
      <c r="U87" s="9">
        <f t="shared" si="21"/>
        <v>14.424767801857586</v>
      </c>
      <c r="V87" s="9">
        <f t="shared" si="22"/>
        <v>2.377385447494642</v>
      </c>
      <c r="W87" s="149">
        <v>18782</v>
      </c>
      <c r="X87" s="149">
        <v>8622</v>
      </c>
      <c r="Y87" s="149">
        <v>31731</v>
      </c>
      <c r="Z87" s="149">
        <v>22000</v>
      </c>
      <c r="AA87" s="137">
        <v>5624</v>
      </c>
      <c r="AB87" s="149">
        <v>15425</v>
      </c>
      <c r="AC87" s="149">
        <v>25</v>
      </c>
      <c r="AD87" s="13">
        <f t="shared" si="23"/>
        <v>0.0016207455429497568</v>
      </c>
      <c r="AE87" s="149">
        <v>135</v>
      </c>
      <c r="AF87" s="149">
        <v>1860</v>
      </c>
      <c r="AG87" s="149">
        <v>2234</v>
      </c>
      <c r="AH87" s="13">
        <f t="shared" si="25"/>
        <v>0.691640866873065</v>
      </c>
      <c r="AI87" s="203">
        <v>288</v>
      </c>
      <c r="AJ87" s="7">
        <v>6</v>
      </c>
      <c r="AK87" s="14">
        <f t="shared" si="24"/>
        <v>1.8575851393188854</v>
      </c>
      <c r="AL87" s="149">
        <v>3460</v>
      </c>
      <c r="AM87" s="149">
        <v>3460</v>
      </c>
      <c r="AN87" s="15">
        <f t="shared" si="26"/>
        <v>0.2562962962962963</v>
      </c>
      <c r="AO87" s="156">
        <v>2160</v>
      </c>
    </row>
    <row r="88" spans="1:41" ht="15">
      <c r="A88" s="232" t="s">
        <v>130</v>
      </c>
      <c r="B88" s="226">
        <v>3117</v>
      </c>
      <c r="C88" s="4">
        <v>1</v>
      </c>
      <c r="D88" s="5" t="s">
        <v>53</v>
      </c>
      <c r="E88" s="4" t="s">
        <v>44</v>
      </c>
      <c r="F88" s="136">
        <v>2080</v>
      </c>
      <c r="G88" s="7">
        <v>8</v>
      </c>
      <c r="H88" s="8">
        <v>4346</v>
      </c>
      <c r="I88" s="8">
        <f t="shared" si="16"/>
        <v>2.387912087912088</v>
      </c>
      <c r="J88" s="149">
        <f t="shared" si="17"/>
        <v>1305.3244362632306</v>
      </c>
      <c r="K88" s="7">
        <v>21</v>
      </c>
      <c r="L88" s="7">
        <v>108</v>
      </c>
      <c r="M88" s="8">
        <f t="shared" si="18"/>
        <v>0.05934065934065934</v>
      </c>
      <c r="N88" s="7">
        <v>29526</v>
      </c>
      <c r="O88" s="7">
        <v>57</v>
      </c>
      <c r="P88" s="7">
        <v>2482</v>
      </c>
      <c r="Q88" s="149">
        <v>0</v>
      </c>
      <c r="R88" s="7">
        <f t="shared" si="19"/>
        <v>32065</v>
      </c>
      <c r="S88" s="9">
        <f t="shared" si="20"/>
        <v>10.287135065768368</v>
      </c>
      <c r="T88" s="149">
        <v>50255</v>
      </c>
      <c r="U88" s="9">
        <f t="shared" si="21"/>
        <v>16.12287455887071</v>
      </c>
      <c r="V88" s="9">
        <f t="shared" si="22"/>
        <v>1.5672852019335723</v>
      </c>
      <c r="W88" s="149">
        <v>20</v>
      </c>
      <c r="X88" s="149">
        <v>88</v>
      </c>
      <c r="Y88" s="149">
        <v>12000</v>
      </c>
      <c r="Z88" s="149">
        <v>39500</v>
      </c>
      <c r="AA88" s="149">
        <v>7730</v>
      </c>
      <c r="AB88" s="149">
        <v>10400</v>
      </c>
      <c r="AC88" s="149">
        <v>400</v>
      </c>
      <c r="AD88" s="13">
        <f t="shared" si="23"/>
        <v>0.038461538461538464</v>
      </c>
      <c r="AE88" s="149">
        <v>130</v>
      </c>
      <c r="AF88" s="149">
        <v>1391</v>
      </c>
      <c r="AG88" s="149">
        <v>1151.3</v>
      </c>
      <c r="AH88" s="13">
        <f t="shared" si="25"/>
        <v>0.36936156560795635</v>
      </c>
      <c r="AI88" s="203">
        <v>510</v>
      </c>
      <c r="AJ88" s="7">
        <v>5</v>
      </c>
      <c r="AK88" s="14">
        <f t="shared" si="24"/>
        <v>1.6041065126724414</v>
      </c>
      <c r="AL88" s="149">
        <v>130</v>
      </c>
      <c r="AM88" s="149">
        <v>40</v>
      </c>
      <c r="AN88" s="15">
        <f t="shared" si="26"/>
        <v>0.0038461538461538464</v>
      </c>
      <c r="AO88" s="156">
        <v>6760</v>
      </c>
    </row>
    <row r="89" spans="1:41" ht="15">
      <c r="A89" s="232" t="s">
        <v>193</v>
      </c>
      <c r="B89" s="226">
        <v>3074</v>
      </c>
      <c r="C89" s="4">
        <v>3</v>
      </c>
      <c r="D89" s="5" t="s">
        <v>65</v>
      </c>
      <c r="E89" s="4" t="s">
        <v>44</v>
      </c>
      <c r="F89" s="136">
        <v>3750</v>
      </c>
      <c r="G89" s="7">
        <v>5</v>
      </c>
      <c r="H89" s="8">
        <v>4150</v>
      </c>
      <c r="I89" s="8">
        <f t="shared" si="16"/>
        <v>2.28021978021978</v>
      </c>
      <c r="J89" s="149">
        <f t="shared" si="17"/>
        <v>1348.1156626506024</v>
      </c>
      <c r="K89" s="7">
        <v>6</v>
      </c>
      <c r="L89" s="7">
        <v>500</v>
      </c>
      <c r="M89" s="8">
        <f t="shared" si="18"/>
        <v>0.27472527472527475</v>
      </c>
      <c r="N89" s="7">
        <v>15922</v>
      </c>
      <c r="O89" s="7">
        <v>13</v>
      </c>
      <c r="P89" s="7">
        <v>535</v>
      </c>
      <c r="Q89" s="149">
        <v>0</v>
      </c>
      <c r="R89" s="7">
        <f t="shared" si="19"/>
        <v>16470</v>
      </c>
      <c r="S89" s="9">
        <f t="shared" si="20"/>
        <v>5.357839947950553</v>
      </c>
      <c r="T89" s="149">
        <v>2778</v>
      </c>
      <c r="U89" s="9">
        <f t="shared" si="21"/>
        <v>0.903708523096942</v>
      </c>
      <c r="V89" s="9">
        <f t="shared" si="22"/>
        <v>0.16867030965391622</v>
      </c>
      <c r="W89" s="149">
        <v>973</v>
      </c>
      <c r="X89" s="149">
        <v>1174</v>
      </c>
      <c r="Y89" s="149">
        <v>2450</v>
      </c>
      <c r="Z89" s="149">
        <v>7848</v>
      </c>
      <c r="AA89" s="149">
        <v>605</v>
      </c>
      <c r="AB89" s="149">
        <v>2545</v>
      </c>
      <c r="AC89" s="149">
        <v>10</v>
      </c>
      <c r="AD89" s="13">
        <f t="shared" si="23"/>
        <v>0.003929273084479371</v>
      </c>
      <c r="AE89" s="149">
        <v>25</v>
      </c>
      <c r="AF89" s="149">
        <v>316</v>
      </c>
      <c r="AG89" s="149">
        <v>264</v>
      </c>
      <c r="AH89" s="13">
        <f t="shared" si="25"/>
        <v>0.08588158750813273</v>
      </c>
      <c r="AI89" s="203">
        <v>469.65</v>
      </c>
      <c r="AJ89" s="7">
        <v>8</v>
      </c>
      <c r="AK89" s="14">
        <f t="shared" si="24"/>
        <v>2.6024723487312946</v>
      </c>
      <c r="AL89" s="149">
        <v>5949</v>
      </c>
      <c r="AM89" s="149">
        <v>14817.5</v>
      </c>
      <c r="AN89" s="15">
        <f t="shared" si="26"/>
        <v>0.49391666666666667</v>
      </c>
      <c r="AO89" s="156">
        <v>1475</v>
      </c>
    </row>
    <row r="90" spans="1:41" ht="15">
      <c r="A90" s="232" t="s">
        <v>134</v>
      </c>
      <c r="B90" s="226">
        <v>3030</v>
      </c>
      <c r="C90" s="4">
        <v>1</v>
      </c>
      <c r="D90" s="5" t="s">
        <v>55</v>
      </c>
      <c r="E90" s="4" t="s">
        <v>44</v>
      </c>
      <c r="F90" s="136">
        <v>1800</v>
      </c>
      <c r="G90" s="7">
        <v>2</v>
      </c>
      <c r="H90" s="8">
        <v>1900</v>
      </c>
      <c r="I90" s="8">
        <f t="shared" si="16"/>
        <v>1.043956043956044</v>
      </c>
      <c r="J90" s="149">
        <f t="shared" si="17"/>
        <v>2902.4210526315787</v>
      </c>
      <c r="K90" s="7">
        <v>9</v>
      </c>
      <c r="L90" s="7">
        <v>217</v>
      </c>
      <c r="M90" s="8">
        <f t="shared" si="18"/>
        <v>0.11923076923076924</v>
      </c>
      <c r="N90" s="7">
        <v>14080</v>
      </c>
      <c r="O90" s="7">
        <v>18</v>
      </c>
      <c r="P90" s="7">
        <v>901</v>
      </c>
      <c r="Q90" s="149">
        <v>0</v>
      </c>
      <c r="R90" s="7">
        <f t="shared" si="19"/>
        <v>14999</v>
      </c>
      <c r="S90" s="9">
        <f t="shared" si="20"/>
        <v>4.95016501650165</v>
      </c>
      <c r="T90" s="149">
        <v>16311</v>
      </c>
      <c r="U90" s="9">
        <f t="shared" si="21"/>
        <v>5.383168316831683</v>
      </c>
      <c r="V90" s="9">
        <f t="shared" si="22"/>
        <v>1.0874724981665445</v>
      </c>
      <c r="W90" s="149">
        <v>4139</v>
      </c>
      <c r="X90" s="149">
        <v>4530</v>
      </c>
      <c r="Y90" s="149">
        <v>2310</v>
      </c>
      <c r="Z90" s="149">
        <v>7300</v>
      </c>
      <c r="AA90" s="149">
        <v>1452</v>
      </c>
      <c r="AB90" s="149">
        <v>1600</v>
      </c>
      <c r="AC90" s="149">
        <v>550</v>
      </c>
      <c r="AD90" s="13">
        <f t="shared" si="23"/>
        <v>0.34375</v>
      </c>
      <c r="AE90" s="149">
        <v>10</v>
      </c>
      <c r="AF90" s="149">
        <v>115</v>
      </c>
      <c r="AG90" s="149">
        <v>798</v>
      </c>
      <c r="AH90" s="13">
        <f t="shared" si="25"/>
        <v>0.2633663366336634</v>
      </c>
      <c r="AI90" s="203">
        <v>167.9</v>
      </c>
      <c r="AJ90" s="7">
        <v>4</v>
      </c>
      <c r="AK90" s="14">
        <f t="shared" si="24"/>
        <v>1.3201320132013201</v>
      </c>
      <c r="AL90" s="149">
        <v>1080</v>
      </c>
      <c r="AM90" s="149">
        <v>1313.22</v>
      </c>
      <c r="AN90" s="15">
        <f t="shared" si="26"/>
        <v>0.18239166666666667</v>
      </c>
      <c r="AO90" s="156">
        <v>1080</v>
      </c>
    </row>
    <row r="91" spans="1:41" ht="15">
      <c r="A91" s="232" t="s">
        <v>54</v>
      </c>
      <c r="B91" s="226">
        <v>2990</v>
      </c>
      <c r="C91" s="4">
        <v>1</v>
      </c>
      <c r="D91" s="5" t="s">
        <v>55</v>
      </c>
      <c r="E91" s="4" t="s">
        <v>44</v>
      </c>
      <c r="F91" s="136">
        <v>1925</v>
      </c>
      <c r="G91" s="7">
        <v>4</v>
      </c>
      <c r="H91" s="8">
        <v>4120</v>
      </c>
      <c r="I91" s="8">
        <f t="shared" si="16"/>
        <v>2.2637362637362637</v>
      </c>
      <c r="J91" s="149">
        <f t="shared" si="17"/>
        <v>1320.8252427184466</v>
      </c>
      <c r="K91" s="7">
        <v>37</v>
      </c>
      <c r="L91" s="7">
        <v>792</v>
      </c>
      <c r="M91" s="8">
        <f t="shared" si="18"/>
        <v>0.4351648351648352</v>
      </c>
      <c r="N91" s="7">
        <v>22833</v>
      </c>
      <c r="O91" s="7">
        <v>71</v>
      </c>
      <c r="P91" s="7">
        <v>949</v>
      </c>
      <c r="Q91" s="149">
        <v>0</v>
      </c>
      <c r="R91" s="7">
        <f t="shared" si="19"/>
        <v>23853</v>
      </c>
      <c r="S91" s="9">
        <f t="shared" si="20"/>
        <v>7.977591973244147</v>
      </c>
      <c r="T91" s="149">
        <v>40821</v>
      </c>
      <c r="U91" s="9">
        <f t="shared" si="21"/>
        <v>13.652508361204013</v>
      </c>
      <c r="V91" s="9">
        <f t="shared" si="22"/>
        <v>1.7113570620047793</v>
      </c>
      <c r="W91" s="149">
        <v>10526</v>
      </c>
      <c r="X91" s="149">
        <v>6045</v>
      </c>
      <c r="Y91" s="149">
        <v>6500</v>
      </c>
      <c r="Z91" s="149">
        <v>18092</v>
      </c>
      <c r="AA91" s="149">
        <v>2434</v>
      </c>
      <c r="AB91" s="149">
        <v>6700</v>
      </c>
      <c r="AC91" s="149" t="s">
        <v>41</v>
      </c>
      <c r="AD91" s="13" t="str">
        <f t="shared" si="23"/>
        <v>n.d.</v>
      </c>
      <c r="AE91" s="149">
        <v>81</v>
      </c>
      <c r="AF91" s="149">
        <v>1597</v>
      </c>
      <c r="AG91" s="149">
        <v>2005</v>
      </c>
      <c r="AH91" s="13">
        <f t="shared" si="25"/>
        <v>0.6705685618729097</v>
      </c>
      <c r="AI91" s="203">
        <v>460</v>
      </c>
      <c r="AJ91" s="7">
        <v>10</v>
      </c>
      <c r="AK91" s="14">
        <f t="shared" si="24"/>
        <v>3.3444816053511706</v>
      </c>
      <c r="AL91" s="149">
        <v>2493</v>
      </c>
      <c r="AM91" s="149" t="s">
        <v>41</v>
      </c>
      <c r="AN91" s="15" t="str">
        <f t="shared" si="26"/>
        <v>n.d.</v>
      </c>
      <c r="AO91" s="156">
        <v>2493</v>
      </c>
    </row>
    <row r="92" spans="1:41" ht="15">
      <c r="A92" s="232" t="s">
        <v>107</v>
      </c>
      <c r="B92" s="226">
        <v>2853</v>
      </c>
      <c r="C92" s="4">
        <v>1</v>
      </c>
      <c r="D92" s="5" t="s">
        <v>40</v>
      </c>
      <c r="E92" s="4" t="s">
        <v>44</v>
      </c>
      <c r="F92" s="136">
        <v>2650</v>
      </c>
      <c r="G92" s="7">
        <v>8</v>
      </c>
      <c r="H92" s="8">
        <v>3628</v>
      </c>
      <c r="I92" s="8">
        <f t="shared" si="16"/>
        <v>1.9934065934065934</v>
      </c>
      <c r="J92" s="149">
        <f t="shared" si="17"/>
        <v>1431.218302094818</v>
      </c>
      <c r="K92" s="7">
        <v>30</v>
      </c>
      <c r="L92" s="7">
        <v>394</v>
      </c>
      <c r="M92" s="8">
        <f t="shared" si="18"/>
        <v>0.2164835164835165</v>
      </c>
      <c r="N92" s="7">
        <v>17339</v>
      </c>
      <c r="O92" s="7">
        <v>53</v>
      </c>
      <c r="P92" s="7">
        <v>2276</v>
      </c>
      <c r="Q92" s="149">
        <v>0</v>
      </c>
      <c r="R92" s="7">
        <f t="shared" si="19"/>
        <v>19668</v>
      </c>
      <c r="S92" s="9">
        <f t="shared" si="20"/>
        <v>6.893796004206099</v>
      </c>
      <c r="T92" s="149">
        <v>19591</v>
      </c>
      <c r="U92" s="9">
        <f t="shared" si="21"/>
        <v>6.866806869961444</v>
      </c>
      <c r="V92" s="9">
        <f t="shared" si="22"/>
        <v>0.9960850111856824</v>
      </c>
      <c r="W92" s="149">
        <v>6</v>
      </c>
      <c r="X92" s="149">
        <v>0</v>
      </c>
      <c r="Y92" s="149">
        <v>1500</v>
      </c>
      <c r="Z92" s="149">
        <v>15450</v>
      </c>
      <c r="AA92" s="149" t="s">
        <v>76</v>
      </c>
      <c r="AB92" s="149">
        <v>1300</v>
      </c>
      <c r="AC92" s="149">
        <v>200</v>
      </c>
      <c r="AD92" s="13">
        <f t="shared" si="23"/>
        <v>0.15384615384615385</v>
      </c>
      <c r="AE92" s="149">
        <v>87</v>
      </c>
      <c r="AF92" s="149">
        <v>1512</v>
      </c>
      <c r="AG92" s="149">
        <v>823.4</v>
      </c>
      <c r="AH92" s="13">
        <f t="shared" si="25"/>
        <v>0.288608482299334</v>
      </c>
      <c r="AI92" s="203">
        <v>195.6</v>
      </c>
      <c r="AJ92" s="7">
        <v>8</v>
      </c>
      <c r="AK92" s="14">
        <f t="shared" si="24"/>
        <v>2.8040658955485456</v>
      </c>
      <c r="AL92" s="149">
        <v>2708</v>
      </c>
      <c r="AM92" s="149" t="s">
        <v>41</v>
      </c>
      <c r="AN92" s="15" t="str">
        <f t="shared" si="26"/>
        <v>n.d.</v>
      </c>
      <c r="AO92" s="156">
        <v>2708</v>
      </c>
    </row>
    <row r="93" spans="1:41" ht="15">
      <c r="A93" s="232" t="s">
        <v>231</v>
      </c>
      <c r="B93" s="226">
        <v>2695</v>
      </c>
      <c r="C93" s="4">
        <v>1</v>
      </c>
      <c r="D93" s="5" t="s">
        <v>48</v>
      </c>
      <c r="E93" s="4" t="s">
        <v>44</v>
      </c>
      <c r="F93" s="136">
        <v>1500</v>
      </c>
      <c r="G93" s="7">
        <v>5</v>
      </c>
      <c r="H93" s="8">
        <v>4876.5</v>
      </c>
      <c r="I93" s="8">
        <f t="shared" si="16"/>
        <v>2.679395604395604</v>
      </c>
      <c r="J93" s="149">
        <f t="shared" si="17"/>
        <v>1005.8238490720804</v>
      </c>
      <c r="K93" s="7">
        <v>10</v>
      </c>
      <c r="L93" s="7">
        <v>728</v>
      </c>
      <c r="M93" s="8">
        <f t="shared" si="18"/>
        <v>0.4</v>
      </c>
      <c r="N93" s="7">
        <v>23061</v>
      </c>
      <c r="O93" s="7">
        <v>35</v>
      </c>
      <c r="P93" s="7">
        <v>3377</v>
      </c>
      <c r="Q93" s="149">
        <v>0</v>
      </c>
      <c r="R93" s="7">
        <f t="shared" si="19"/>
        <v>26473</v>
      </c>
      <c r="S93" s="9">
        <f t="shared" si="20"/>
        <v>9.823005565862708</v>
      </c>
      <c r="T93" s="149">
        <v>35304</v>
      </c>
      <c r="U93" s="9">
        <f t="shared" si="21"/>
        <v>13.099814471243043</v>
      </c>
      <c r="V93" s="9">
        <f t="shared" si="22"/>
        <v>1.3335851622407737</v>
      </c>
      <c r="W93" s="149">
        <v>9285</v>
      </c>
      <c r="X93" s="149">
        <v>9944</v>
      </c>
      <c r="Y93" s="149">
        <v>1196</v>
      </c>
      <c r="Z93" s="149">
        <v>12200</v>
      </c>
      <c r="AA93" s="149">
        <v>39068</v>
      </c>
      <c r="AB93" s="149">
        <v>1290</v>
      </c>
      <c r="AC93" s="149">
        <v>40</v>
      </c>
      <c r="AD93" s="13">
        <f t="shared" si="23"/>
        <v>0.031007751937984496</v>
      </c>
      <c r="AE93" s="149">
        <v>18</v>
      </c>
      <c r="AF93" s="149">
        <v>638</v>
      </c>
      <c r="AG93" s="149">
        <v>1151</v>
      </c>
      <c r="AH93" s="13">
        <f t="shared" si="25"/>
        <v>0.42708719851576993</v>
      </c>
      <c r="AI93" s="203">
        <v>569.6</v>
      </c>
      <c r="AJ93" s="7">
        <v>17</v>
      </c>
      <c r="AK93" s="14">
        <f t="shared" si="24"/>
        <v>6.307977736549165</v>
      </c>
      <c r="AL93" s="149">
        <v>3000</v>
      </c>
      <c r="AM93" s="149">
        <v>3000</v>
      </c>
      <c r="AN93" s="15">
        <f t="shared" si="26"/>
        <v>0.11764705882352941</v>
      </c>
      <c r="AO93" s="156">
        <v>3000</v>
      </c>
    </row>
    <row r="94" spans="1:41" ht="15">
      <c r="A94" s="232" t="s">
        <v>141</v>
      </c>
      <c r="B94" s="226">
        <v>2673</v>
      </c>
      <c r="C94" s="4">
        <v>1</v>
      </c>
      <c r="D94" s="5" t="s">
        <v>40</v>
      </c>
      <c r="E94" s="4" t="s">
        <v>44</v>
      </c>
      <c r="F94" s="136">
        <v>2250</v>
      </c>
      <c r="G94" s="7">
        <v>5</v>
      </c>
      <c r="H94" s="8">
        <v>3960</v>
      </c>
      <c r="I94" s="8">
        <f t="shared" si="16"/>
        <v>2.1758241758241756</v>
      </c>
      <c r="J94" s="149">
        <f t="shared" si="17"/>
        <v>1228.5</v>
      </c>
      <c r="K94" s="7">
        <v>13</v>
      </c>
      <c r="L94" s="7">
        <v>2281</v>
      </c>
      <c r="M94" s="8">
        <f t="shared" si="18"/>
        <v>1.2532967032967033</v>
      </c>
      <c r="N94" s="7">
        <v>23630</v>
      </c>
      <c r="O94" s="7">
        <v>0</v>
      </c>
      <c r="P94" s="7">
        <v>1322</v>
      </c>
      <c r="Q94" s="149">
        <v>0</v>
      </c>
      <c r="R94" s="7">
        <f t="shared" si="19"/>
        <v>24952</v>
      </c>
      <c r="S94" s="9">
        <f t="shared" si="20"/>
        <v>9.334829779274223</v>
      </c>
      <c r="T94" s="149">
        <v>27684</v>
      </c>
      <c r="U94" s="9">
        <f t="shared" si="21"/>
        <v>10.356902356902356</v>
      </c>
      <c r="V94" s="9">
        <f t="shared" si="22"/>
        <v>1.1094902212247515</v>
      </c>
      <c r="W94" s="149">
        <v>7153</v>
      </c>
      <c r="X94" s="149">
        <v>5125</v>
      </c>
      <c r="Y94" s="149">
        <v>4000</v>
      </c>
      <c r="Z94" s="149">
        <v>10450</v>
      </c>
      <c r="AA94" s="137" t="s">
        <v>76</v>
      </c>
      <c r="AB94" s="149">
        <v>970</v>
      </c>
      <c r="AC94" s="149">
        <v>300</v>
      </c>
      <c r="AD94" s="13">
        <f t="shared" si="23"/>
        <v>0.30927835051546393</v>
      </c>
      <c r="AE94" s="149">
        <v>137</v>
      </c>
      <c r="AF94" s="149">
        <v>550</v>
      </c>
      <c r="AG94" s="149">
        <v>1397</v>
      </c>
      <c r="AH94" s="13">
        <f t="shared" si="25"/>
        <v>0.522633744855967</v>
      </c>
      <c r="AI94" s="203">
        <v>312.5</v>
      </c>
      <c r="AJ94" s="7">
        <v>4</v>
      </c>
      <c r="AK94" s="14">
        <f t="shared" si="24"/>
        <v>1.4964459408903854</v>
      </c>
      <c r="AL94" s="149">
        <v>1050</v>
      </c>
      <c r="AM94" s="149">
        <v>1050</v>
      </c>
      <c r="AN94" s="15">
        <f t="shared" si="26"/>
        <v>0.11666666666666667</v>
      </c>
      <c r="AO94" s="156">
        <v>982</v>
      </c>
    </row>
    <row r="95" spans="1:41" ht="15">
      <c r="A95" s="232" t="s">
        <v>146</v>
      </c>
      <c r="B95" s="226">
        <v>2600</v>
      </c>
      <c r="C95" s="4">
        <v>1</v>
      </c>
      <c r="D95" s="5" t="s">
        <v>65</v>
      </c>
      <c r="E95" s="4" t="s">
        <v>44</v>
      </c>
      <c r="F95" s="136">
        <v>2876</v>
      </c>
      <c r="G95" s="7">
        <v>10</v>
      </c>
      <c r="H95" s="8">
        <v>10152.75</v>
      </c>
      <c r="I95" s="8">
        <f t="shared" si="16"/>
        <v>5.578434065934066</v>
      </c>
      <c r="J95" s="149">
        <f t="shared" si="17"/>
        <v>466.08061855162396</v>
      </c>
      <c r="K95" s="7">
        <v>98</v>
      </c>
      <c r="L95" s="7">
        <v>823</v>
      </c>
      <c r="M95" s="8">
        <f t="shared" si="18"/>
        <v>0.4521978021978022</v>
      </c>
      <c r="N95" s="7">
        <v>23403</v>
      </c>
      <c r="O95" s="7">
        <v>79</v>
      </c>
      <c r="P95" s="7">
        <v>3784</v>
      </c>
      <c r="Q95" s="149">
        <v>2</v>
      </c>
      <c r="R95" s="7">
        <f t="shared" si="19"/>
        <v>27268</v>
      </c>
      <c r="S95" s="9">
        <f t="shared" si="20"/>
        <v>10.487692307692308</v>
      </c>
      <c r="T95" s="149">
        <v>35715</v>
      </c>
      <c r="U95" s="9">
        <f t="shared" si="21"/>
        <v>13.736538461538462</v>
      </c>
      <c r="V95" s="9">
        <f t="shared" si="22"/>
        <v>1.3097770280181897</v>
      </c>
      <c r="W95" s="149">
        <v>9278</v>
      </c>
      <c r="X95" s="149">
        <v>11056</v>
      </c>
      <c r="Y95" s="137">
        <v>5250</v>
      </c>
      <c r="Z95" s="149">
        <v>40200</v>
      </c>
      <c r="AA95" s="149">
        <v>2023</v>
      </c>
      <c r="AB95" s="149">
        <v>15882</v>
      </c>
      <c r="AC95" s="149">
        <v>132</v>
      </c>
      <c r="AD95" s="13">
        <f t="shared" si="23"/>
        <v>0.00831129580657348</v>
      </c>
      <c r="AE95" s="149">
        <v>592</v>
      </c>
      <c r="AF95" s="149">
        <v>5242</v>
      </c>
      <c r="AG95" s="149">
        <v>2445.5</v>
      </c>
      <c r="AH95" s="13">
        <f t="shared" si="25"/>
        <v>0.9405769230769231</v>
      </c>
      <c r="AI95" s="203">
        <v>464.4</v>
      </c>
      <c r="AJ95" s="7">
        <v>8</v>
      </c>
      <c r="AK95" s="14">
        <f t="shared" si="24"/>
        <v>3.076923076923077</v>
      </c>
      <c r="AL95" s="149">
        <v>7600</v>
      </c>
      <c r="AM95" s="149">
        <v>6525</v>
      </c>
      <c r="AN95" s="15">
        <f t="shared" si="26"/>
        <v>0.2835970097357441</v>
      </c>
      <c r="AO95" s="156">
        <v>7600</v>
      </c>
    </row>
    <row r="96" spans="1:41" ht="15">
      <c r="A96" s="232" t="s">
        <v>140</v>
      </c>
      <c r="B96" s="226">
        <v>2515</v>
      </c>
      <c r="C96" s="4">
        <v>1</v>
      </c>
      <c r="D96" s="5" t="s">
        <v>65</v>
      </c>
      <c r="E96" s="4" t="s">
        <v>44</v>
      </c>
      <c r="F96" s="136">
        <v>1975</v>
      </c>
      <c r="G96" s="7">
        <v>13</v>
      </c>
      <c r="H96" s="8">
        <v>5133</v>
      </c>
      <c r="I96" s="8">
        <f t="shared" si="16"/>
        <v>2.8203296703296705</v>
      </c>
      <c r="J96" s="149">
        <f t="shared" si="17"/>
        <v>891.7397233586596</v>
      </c>
      <c r="K96" s="7">
        <v>93</v>
      </c>
      <c r="L96" s="7">
        <v>782</v>
      </c>
      <c r="M96" s="8">
        <f t="shared" si="18"/>
        <v>0.42967032967032964</v>
      </c>
      <c r="N96" s="7">
        <v>22073</v>
      </c>
      <c r="O96" s="7">
        <v>34</v>
      </c>
      <c r="P96" s="7">
        <v>344</v>
      </c>
      <c r="Q96" s="149">
        <v>0</v>
      </c>
      <c r="R96" s="7">
        <f t="shared" si="19"/>
        <v>22451</v>
      </c>
      <c r="S96" s="9">
        <f t="shared" si="20"/>
        <v>8.926838966202784</v>
      </c>
      <c r="T96" s="149">
        <v>13916</v>
      </c>
      <c r="U96" s="9">
        <f t="shared" si="21"/>
        <v>5.533200795228629</v>
      </c>
      <c r="V96" s="9">
        <f t="shared" si="22"/>
        <v>0.6198387599661485</v>
      </c>
      <c r="W96" s="149">
        <v>3930</v>
      </c>
      <c r="X96" s="149">
        <v>4860</v>
      </c>
      <c r="Y96" s="149">
        <v>750</v>
      </c>
      <c r="Z96" s="149">
        <v>8907</v>
      </c>
      <c r="AA96" s="149">
        <v>2976</v>
      </c>
      <c r="AB96" s="149">
        <v>89</v>
      </c>
      <c r="AC96" s="149">
        <v>7</v>
      </c>
      <c r="AD96" s="13">
        <f t="shared" si="23"/>
        <v>0.07865168539325842</v>
      </c>
      <c r="AE96" s="149">
        <v>104</v>
      </c>
      <c r="AF96" s="149">
        <v>1365</v>
      </c>
      <c r="AG96" s="149">
        <v>3206.2</v>
      </c>
      <c r="AH96" s="13">
        <f t="shared" si="25"/>
        <v>1.2748310139165009</v>
      </c>
      <c r="AI96" s="203">
        <v>270</v>
      </c>
      <c r="AJ96" s="7">
        <v>6</v>
      </c>
      <c r="AK96" s="14">
        <f t="shared" si="24"/>
        <v>2.3856858846918487</v>
      </c>
      <c r="AL96" s="149">
        <v>1260</v>
      </c>
      <c r="AM96" s="149">
        <v>1405</v>
      </c>
      <c r="AN96" s="15">
        <f t="shared" si="26"/>
        <v>0.11856540084388185</v>
      </c>
      <c r="AO96" s="156">
        <v>1260</v>
      </c>
    </row>
    <row r="97" spans="1:41" ht="15">
      <c r="A97" s="232" t="s">
        <v>199</v>
      </c>
      <c r="B97" s="226">
        <v>2476</v>
      </c>
      <c r="C97" s="4">
        <v>1</v>
      </c>
      <c r="D97" s="5" t="s">
        <v>48</v>
      </c>
      <c r="E97" s="4" t="s">
        <v>44</v>
      </c>
      <c r="F97" s="136">
        <v>1950</v>
      </c>
      <c r="G97" s="7">
        <v>5</v>
      </c>
      <c r="H97" s="8">
        <v>5000</v>
      </c>
      <c r="I97" s="8">
        <f t="shared" si="16"/>
        <v>2.7472527472527473</v>
      </c>
      <c r="J97" s="149">
        <f t="shared" si="17"/>
        <v>901.264</v>
      </c>
      <c r="K97" s="7">
        <v>9</v>
      </c>
      <c r="L97" s="7">
        <v>141</v>
      </c>
      <c r="M97" s="8">
        <f t="shared" si="18"/>
        <v>0.07747252747252747</v>
      </c>
      <c r="N97" s="7">
        <v>13081</v>
      </c>
      <c r="O97" s="7">
        <v>33</v>
      </c>
      <c r="P97" s="7">
        <v>1448</v>
      </c>
      <c r="Q97" s="149">
        <v>1</v>
      </c>
      <c r="R97" s="7">
        <f t="shared" si="19"/>
        <v>14563</v>
      </c>
      <c r="S97" s="9">
        <f t="shared" si="20"/>
        <v>5.8816639741518575</v>
      </c>
      <c r="T97" s="149">
        <v>28771</v>
      </c>
      <c r="U97" s="9">
        <f t="shared" si="21"/>
        <v>11.619951534733442</v>
      </c>
      <c r="V97" s="9">
        <f t="shared" si="22"/>
        <v>1.9756231545698002</v>
      </c>
      <c r="W97" s="149">
        <v>7139</v>
      </c>
      <c r="X97" s="149">
        <v>7730</v>
      </c>
      <c r="Y97" s="149" t="s">
        <v>41</v>
      </c>
      <c r="Z97" s="149">
        <v>15445</v>
      </c>
      <c r="AA97" s="149">
        <v>20553</v>
      </c>
      <c r="AB97" s="149">
        <v>2150</v>
      </c>
      <c r="AC97" s="149">
        <v>250</v>
      </c>
      <c r="AD97" s="13">
        <f t="shared" si="23"/>
        <v>0.11627906976744186</v>
      </c>
      <c r="AE97" s="149">
        <v>171</v>
      </c>
      <c r="AF97" s="149">
        <v>2655</v>
      </c>
      <c r="AG97" s="149">
        <v>1273</v>
      </c>
      <c r="AH97" s="13">
        <f t="shared" si="25"/>
        <v>0.5141357027463651</v>
      </c>
      <c r="AI97" s="203">
        <v>579</v>
      </c>
      <c r="AJ97" s="7">
        <v>9</v>
      </c>
      <c r="AK97" s="14">
        <f t="shared" si="24"/>
        <v>3.6348949919224554</v>
      </c>
      <c r="AL97" s="149">
        <v>1512</v>
      </c>
      <c r="AM97" s="149">
        <v>2316.35</v>
      </c>
      <c r="AN97" s="155" t="s">
        <v>41</v>
      </c>
      <c r="AO97" s="156">
        <v>1434</v>
      </c>
    </row>
    <row r="98" spans="1:41" ht="15">
      <c r="A98" s="232" t="s">
        <v>218</v>
      </c>
      <c r="B98" s="226">
        <v>2418</v>
      </c>
      <c r="C98" s="4">
        <v>1</v>
      </c>
      <c r="D98" s="5" t="s">
        <v>65</v>
      </c>
      <c r="E98" s="4" t="s">
        <v>44</v>
      </c>
      <c r="F98" s="136">
        <v>2025</v>
      </c>
      <c r="G98" s="7">
        <v>4</v>
      </c>
      <c r="H98" s="8">
        <v>7348.75</v>
      </c>
      <c r="I98" s="8">
        <f t="shared" si="16"/>
        <v>4.037774725274725</v>
      </c>
      <c r="J98" s="149">
        <f t="shared" si="17"/>
        <v>598.8447014798435</v>
      </c>
      <c r="K98" s="7">
        <v>59</v>
      </c>
      <c r="L98" s="7">
        <v>412</v>
      </c>
      <c r="M98" s="8">
        <f t="shared" si="18"/>
        <v>0.22637362637362637</v>
      </c>
      <c r="N98" s="7">
        <v>17766</v>
      </c>
      <c r="O98" s="7">
        <v>28</v>
      </c>
      <c r="P98" s="7">
        <v>1707</v>
      </c>
      <c r="Q98" s="149">
        <v>0</v>
      </c>
      <c r="R98" s="7">
        <f t="shared" si="19"/>
        <v>19501</v>
      </c>
      <c r="S98" s="9">
        <f t="shared" si="20"/>
        <v>8.064929693961952</v>
      </c>
      <c r="T98" s="149">
        <v>34366</v>
      </c>
      <c r="U98" s="9">
        <f t="shared" si="21"/>
        <v>14.212572373862697</v>
      </c>
      <c r="V98" s="9">
        <f t="shared" si="22"/>
        <v>1.7622686016101738</v>
      </c>
      <c r="W98" s="149">
        <v>7029</v>
      </c>
      <c r="X98" s="149">
        <v>11598</v>
      </c>
      <c r="Y98" s="149">
        <v>4300</v>
      </c>
      <c r="Z98" s="149">
        <v>25719</v>
      </c>
      <c r="AA98" s="149">
        <v>4941</v>
      </c>
      <c r="AB98" s="149">
        <v>479</v>
      </c>
      <c r="AC98" s="149">
        <v>4</v>
      </c>
      <c r="AD98" s="13">
        <f aca="true" t="shared" si="27" ref="AD98:AD122">IF(AC98="n/a","n/a",(IF(AC98="n.d.","n.d.",(AC98/AB98))))</f>
        <v>0.008350730688935281</v>
      </c>
      <c r="AE98" s="149">
        <v>210</v>
      </c>
      <c r="AF98" s="149">
        <v>1601</v>
      </c>
      <c r="AG98" s="149">
        <v>1123</v>
      </c>
      <c r="AH98" s="13">
        <f t="shared" si="25"/>
        <v>0.46443341604631927</v>
      </c>
      <c r="AI98" s="203">
        <v>184</v>
      </c>
      <c r="AJ98" s="7">
        <v>4</v>
      </c>
      <c r="AK98" s="14">
        <f t="shared" si="24"/>
        <v>1.6542597187758479</v>
      </c>
      <c r="AL98" s="149">
        <v>198.2</v>
      </c>
      <c r="AM98" s="149">
        <v>99.13</v>
      </c>
      <c r="AN98" s="15">
        <f aca="true" t="shared" si="28" ref="AN98:AN104">IF(AM98="n.d.","n.d.",AM98/(F98*AJ98))</f>
        <v>0.012238271604938272</v>
      </c>
      <c r="AO98" s="156">
        <v>102</v>
      </c>
    </row>
    <row r="99" spans="1:41" ht="15">
      <c r="A99" s="232" t="s">
        <v>209</v>
      </c>
      <c r="B99" s="226">
        <v>2378</v>
      </c>
      <c r="C99" s="4">
        <v>1</v>
      </c>
      <c r="D99" s="5" t="s">
        <v>48</v>
      </c>
      <c r="E99" s="4" t="s">
        <v>44</v>
      </c>
      <c r="F99" s="136">
        <v>2020</v>
      </c>
      <c r="G99" s="7">
        <v>8</v>
      </c>
      <c r="H99" s="8">
        <v>6790.5</v>
      </c>
      <c r="I99" s="8">
        <f t="shared" si="16"/>
        <v>3.731043956043956</v>
      </c>
      <c r="J99" s="149">
        <f t="shared" si="17"/>
        <v>637.3551284883292</v>
      </c>
      <c r="K99" s="7">
        <v>22</v>
      </c>
      <c r="L99" s="7">
        <v>548.5</v>
      </c>
      <c r="M99" s="8">
        <f t="shared" si="18"/>
        <v>0.30137362637362636</v>
      </c>
      <c r="N99" s="7">
        <v>17816</v>
      </c>
      <c r="O99" s="7">
        <v>35</v>
      </c>
      <c r="P99" s="7">
        <v>1140</v>
      </c>
      <c r="Q99" s="149">
        <v>0</v>
      </c>
      <c r="R99" s="7">
        <f t="shared" si="19"/>
        <v>18991</v>
      </c>
      <c r="S99" s="9">
        <f t="shared" si="20"/>
        <v>7.986122792262405</v>
      </c>
      <c r="T99" s="149">
        <v>35538</v>
      </c>
      <c r="U99" s="9">
        <f t="shared" si="21"/>
        <v>14.944491169049622</v>
      </c>
      <c r="V99" s="9">
        <f t="shared" si="22"/>
        <v>1.871307461429098</v>
      </c>
      <c r="W99" s="149">
        <v>8324</v>
      </c>
      <c r="X99" s="149">
        <v>10010</v>
      </c>
      <c r="Y99" s="149">
        <v>2472</v>
      </c>
      <c r="Z99" s="149">
        <v>37674</v>
      </c>
      <c r="AA99" s="149">
        <v>38398</v>
      </c>
      <c r="AB99" s="149">
        <v>19000</v>
      </c>
      <c r="AC99" s="149" t="s">
        <v>41</v>
      </c>
      <c r="AD99" s="13" t="str">
        <f t="shared" si="27"/>
        <v>n.d.</v>
      </c>
      <c r="AE99" s="149">
        <v>388</v>
      </c>
      <c r="AF99" s="149">
        <v>5368</v>
      </c>
      <c r="AG99" s="149">
        <v>1140</v>
      </c>
      <c r="AH99" s="13">
        <f t="shared" si="25"/>
        <v>0.479394449116905</v>
      </c>
      <c r="AI99" s="203">
        <v>252</v>
      </c>
      <c r="AJ99" s="7">
        <v>9</v>
      </c>
      <c r="AK99" s="14">
        <f t="shared" si="24"/>
        <v>3.7846930193439867</v>
      </c>
      <c r="AL99" s="149">
        <v>3600</v>
      </c>
      <c r="AM99" s="149">
        <v>7200</v>
      </c>
      <c r="AN99" s="15">
        <f t="shared" si="28"/>
        <v>0.39603960396039606</v>
      </c>
      <c r="AO99" s="156">
        <v>3600</v>
      </c>
    </row>
    <row r="100" spans="1:41" ht="15">
      <c r="A100" s="232" t="s">
        <v>64</v>
      </c>
      <c r="B100" s="226">
        <v>2365</v>
      </c>
      <c r="C100" s="4">
        <v>1</v>
      </c>
      <c r="D100" s="5" t="s">
        <v>65</v>
      </c>
      <c r="E100" s="4" t="s">
        <v>44</v>
      </c>
      <c r="F100" s="136">
        <v>2300</v>
      </c>
      <c r="G100" s="7">
        <v>6</v>
      </c>
      <c r="H100" s="8">
        <v>7476</v>
      </c>
      <c r="I100" s="8">
        <f t="shared" si="16"/>
        <v>4.107692307692307</v>
      </c>
      <c r="J100" s="149">
        <f t="shared" si="17"/>
        <v>575.749063670412</v>
      </c>
      <c r="K100" s="7">
        <v>8</v>
      </c>
      <c r="L100" s="7">
        <v>90</v>
      </c>
      <c r="M100" s="8">
        <f t="shared" si="18"/>
        <v>0.04945054945054945</v>
      </c>
      <c r="N100" s="7">
        <v>20316</v>
      </c>
      <c r="O100" s="7">
        <v>18</v>
      </c>
      <c r="P100" s="7">
        <v>1064</v>
      </c>
      <c r="Q100" s="149">
        <v>0</v>
      </c>
      <c r="R100" s="7">
        <f t="shared" si="19"/>
        <v>21398</v>
      </c>
      <c r="S100" s="9">
        <f t="shared" si="20"/>
        <v>9.047780126849894</v>
      </c>
      <c r="T100" s="149">
        <v>30535</v>
      </c>
      <c r="U100" s="9">
        <f t="shared" si="21"/>
        <v>12.911205073995772</v>
      </c>
      <c r="V100" s="9">
        <f t="shared" si="22"/>
        <v>1.4270025236003365</v>
      </c>
      <c r="W100" s="149">
        <v>6213</v>
      </c>
      <c r="X100" s="149">
        <v>9678</v>
      </c>
      <c r="Y100" s="137" t="s">
        <v>41</v>
      </c>
      <c r="Z100" s="149">
        <v>7756</v>
      </c>
      <c r="AA100" s="149">
        <v>1325</v>
      </c>
      <c r="AB100" s="149">
        <v>474</v>
      </c>
      <c r="AC100" s="149">
        <v>75</v>
      </c>
      <c r="AD100" s="13">
        <f t="shared" si="27"/>
        <v>0.15822784810126583</v>
      </c>
      <c r="AE100" s="149">
        <v>149</v>
      </c>
      <c r="AF100" s="149">
        <v>1228</v>
      </c>
      <c r="AG100" s="149">
        <v>1281.8</v>
      </c>
      <c r="AH100" s="13">
        <f t="shared" si="25"/>
        <v>0.5419873150105708</v>
      </c>
      <c r="AI100" s="203">
        <v>162</v>
      </c>
      <c r="AJ100" s="7">
        <v>5</v>
      </c>
      <c r="AK100" s="14">
        <f t="shared" si="24"/>
        <v>2.1141649048625792</v>
      </c>
      <c r="AL100" s="149">
        <v>2000</v>
      </c>
      <c r="AM100" s="149">
        <v>40</v>
      </c>
      <c r="AN100" s="15">
        <f t="shared" si="28"/>
        <v>0.0034782608695652175</v>
      </c>
      <c r="AO100" s="156">
        <v>1500</v>
      </c>
    </row>
    <row r="101" spans="1:41" ht="15">
      <c r="A101" s="232" t="s">
        <v>203</v>
      </c>
      <c r="B101" s="226">
        <v>2288</v>
      </c>
      <c r="C101" s="4">
        <v>2</v>
      </c>
      <c r="D101" s="5" t="s">
        <v>48</v>
      </c>
      <c r="E101" s="4" t="s">
        <v>44</v>
      </c>
      <c r="F101" s="136">
        <v>2010</v>
      </c>
      <c r="G101" s="7">
        <v>4</v>
      </c>
      <c r="H101" s="8">
        <v>2125</v>
      </c>
      <c r="I101" s="8">
        <f t="shared" si="16"/>
        <v>1.1675824175824177</v>
      </c>
      <c r="J101" s="149">
        <f t="shared" si="17"/>
        <v>1959.6047058823528</v>
      </c>
      <c r="K101" s="7">
        <v>26</v>
      </c>
      <c r="L101" s="7">
        <v>2408.25</v>
      </c>
      <c r="M101" s="8">
        <f t="shared" si="18"/>
        <v>1.3232142857142857</v>
      </c>
      <c r="N101" s="7">
        <v>8854</v>
      </c>
      <c r="O101" s="7">
        <v>10</v>
      </c>
      <c r="P101" s="7">
        <v>322</v>
      </c>
      <c r="Q101" s="149">
        <v>0</v>
      </c>
      <c r="R101" s="7">
        <f t="shared" si="19"/>
        <v>9186</v>
      </c>
      <c r="S101" s="9">
        <f t="shared" si="20"/>
        <v>4.01486013986014</v>
      </c>
      <c r="T101" s="149">
        <v>2801</v>
      </c>
      <c r="U101" s="9">
        <f t="shared" si="21"/>
        <v>1.2242132867132867</v>
      </c>
      <c r="V101" s="9">
        <f t="shared" si="22"/>
        <v>0.3049205312431962</v>
      </c>
      <c r="W101" s="149">
        <v>1000</v>
      </c>
      <c r="X101" s="149">
        <v>1546</v>
      </c>
      <c r="Y101" s="149">
        <v>3100</v>
      </c>
      <c r="Z101" s="149">
        <v>3485</v>
      </c>
      <c r="AA101" s="149">
        <v>1015</v>
      </c>
      <c r="AB101" s="149">
        <v>34723</v>
      </c>
      <c r="AC101" s="149">
        <v>27464</v>
      </c>
      <c r="AD101" s="13">
        <f t="shared" si="27"/>
        <v>0.7909454828211848</v>
      </c>
      <c r="AE101" s="149">
        <v>18</v>
      </c>
      <c r="AF101" s="149">
        <v>340</v>
      </c>
      <c r="AG101" s="149">
        <v>219</v>
      </c>
      <c r="AH101" s="13">
        <f t="shared" si="25"/>
        <v>0.09571678321678322</v>
      </c>
      <c r="AI101" s="203">
        <v>85</v>
      </c>
      <c r="AJ101" s="7">
        <v>2</v>
      </c>
      <c r="AK101" s="14">
        <f t="shared" si="24"/>
        <v>0.8741258741258742</v>
      </c>
      <c r="AL101" s="149">
        <v>3925</v>
      </c>
      <c r="AM101" s="149">
        <v>725</v>
      </c>
      <c r="AN101" s="15">
        <f t="shared" si="28"/>
        <v>0.18034825870646767</v>
      </c>
      <c r="AO101" s="156">
        <v>2025</v>
      </c>
    </row>
    <row r="102" spans="1:41" ht="15">
      <c r="A102" s="232" t="s">
        <v>215</v>
      </c>
      <c r="B102" s="226">
        <v>2288</v>
      </c>
      <c r="C102" s="4">
        <v>3</v>
      </c>
      <c r="D102" s="5" t="s">
        <v>65</v>
      </c>
      <c r="E102" s="4" t="s">
        <v>44</v>
      </c>
      <c r="F102" s="139">
        <v>1350</v>
      </c>
      <c r="G102" s="141">
        <v>6</v>
      </c>
      <c r="H102" s="139">
        <v>1234</v>
      </c>
      <c r="I102" s="8">
        <f t="shared" si="16"/>
        <v>0.6780219780219781</v>
      </c>
      <c r="J102" s="149">
        <f t="shared" si="17"/>
        <v>3374.5218800648295</v>
      </c>
      <c r="K102" s="141">
        <v>3</v>
      </c>
      <c r="L102" s="141">
        <v>65</v>
      </c>
      <c r="M102" s="8">
        <f t="shared" si="18"/>
        <v>0.03571428571428571</v>
      </c>
      <c r="N102" s="141">
        <v>5585</v>
      </c>
      <c r="O102" s="141">
        <v>0</v>
      </c>
      <c r="P102" s="141">
        <v>91</v>
      </c>
      <c r="Q102" s="141">
        <v>0</v>
      </c>
      <c r="R102" s="7">
        <f t="shared" si="19"/>
        <v>5676</v>
      </c>
      <c r="S102" s="9">
        <f t="shared" si="20"/>
        <v>2.480769230769231</v>
      </c>
      <c r="T102" s="141">
        <v>6541</v>
      </c>
      <c r="U102" s="9">
        <f t="shared" si="21"/>
        <v>2.8588286713286712</v>
      </c>
      <c r="V102" s="9">
        <f t="shared" si="22"/>
        <v>1.1523960535588442</v>
      </c>
      <c r="W102" s="141">
        <v>3758</v>
      </c>
      <c r="X102" s="141">
        <v>1167</v>
      </c>
      <c r="Y102" s="141">
        <v>760</v>
      </c>
      <c r="Z102" s="141">
        <v>4066</v>
      </c>
      <c r="AA102" s="141">
        <v>725</v>
      </c>
      <c r="AB102" s="141">
        <v>1487</v>
      </c>
      <c r="AC102" s="141">
        <v>56</v>
      </c>
      <c r="AD102" s="13">
        <f t="shared" si="27"/>
        <v>0.03765971755211836</v>
      </c>
      <c r="AE102" s="141">
        <v>99</v>
      </c>
      <c r="AF102" s="141">
        <v>780</v>
      </c>
      <c r="AG102" s="141">
        <v>379</v>
      </c>
      <c r="AH102" s="18" t="s">
        <v>76</v>
      </c>
      <c r="AI102" s="206">
        <v>241.7</v>
      </c>
      <c r="AJ102" s="141">
        <v>4</v>
      </c>
      <c r="AK102" s="14">
        <f t="shared" si="24"/>
        <v>1.7482517482517483</v>
      </c>
      <c r="AL102" s="141">
        <v>550</v>
      </c>
      <c r="AM102" s="141">
        <v>325</v>
      </c>
      <c r="AN102" s="15">
        <f t="shared" si="28"/>
        <v>0.06018518518518518</v>
      </c>
      <c r="AO102" s="161">
        <v>400</v>
      </c>
    </row>
    <row r="103" spans="1:41" ht="15">
      <c r="A103" s="232" t="s">
        <v>174</v>
      </c>
      <c r="B103" s="226">
        <v>2217</v>
      </c>
      <c r="C103" s="4">
        <v>1</v>
      </c>
      <c r="D103" s="5" t="s">
        <v>53</v>
      </c>
      <c r="E103" s="4" t="s">
        <v>44</v>
      </c>
      <c r="F103" s="136">
        <v>1300</v>
      </c>
      <c r="G103" s="7">
        <v>2</v>
      </c>
      <c r="H103" s="8">
        <v>2350</v>
      </c>
      <c r="I103" s="8">
        <f t="shared" si="16"/>
        <v>1.2912087912087913</v>
      </c>
      <c r="J103" s="149">
        <f t="shared" si="17"/>
        <v>1716.995744680851</v>
      </c>
      <c r="K103" s="7">
        <v>415</v>
      </c>
      <c r="L103" s="7">
        <v>1456</v>
      </c>
      <c r="M103" s="8">
        <f t="shared" si="18"/>
        <v>0.8</v>
      </c>
      <c r="N103" s="7">
        <v>29893</v>
      </c>
      <c r="O103" s="7">
        <v>7</v>
      </c>
      <c r="P103" s="7">
        <v>3273</v>
      </c>
      <c r="Q103" s="149">
        <v>0</v>
      </c>
      <c r="R103" s="7">
        <f t="shared" si="19"/>
        <v>33173</v>
      </c>
      <c r="S103" s="9">
        <f t="shared" si="20"/>
        <v>14.963013080739739</v>
      </c>
      <c r="T103" s="149">
        <v>33409</v>
      </c>
      <c r="U103" s="9">
        <f t="shared" si="21"/>
        <v>15.069463238610735</v>
      </c>
      <c r="V103" s="9">
        <f t="shared" si="22"/>
        <v>1.0071142193952913</v>
      </c>
      <c r="W103" s="149">
        <v>11431</v>
      </c>
      <c r="X103" s="149">
        <v>5942</v>
      </c>
      <c r="Y103" s="149">
        <v>4927</v>
      </c>
      <c r="Z103" s="149">
        <v>25900</v>
      </c>
      <c r="AA103" s="149">
        <v>10148</v>
      </c>
      <c r="AB103" s="149">
        <v>9550</v>
      </c>
      <c r="AC103" s="149">
        <v>4200</v>
      </c>
      <c r="AD103" s="13">
        <f t="shared" si="27"/>
        <v>0.4397905759162304</v>
      </c>
      <c r="AE103" s="149">
        <v>52</v>
      </c>
      <c r="AF103" s="149">
        <v>934</v>
      </c>
      <c r="AG103" s="149">
        <v>1084</v>
      </c>
      <c r="AH103" s="13">
        <f aca="true" t="shared" si="29" ref="AH103:AH134">IF(AG103="n.d.","n.d.",AG103/B103)</f>
        <v>0.4889490302210194</v>
      </c>
      <c r="AI103" s="203">
        <v>369</v>
      </c>
      <c r="AJ103" s="7">
        <v>10</v>
      </c>
      <c r="AK103" s="14">
        <f t="shared" si="24"/>
        <v>4.510599909788001</v>
      </c>
      <c r="AL103" s="149">
        <v>45</v>
      </c>
      <c r="AM103" s="149">
        <v>1333.34</v>
      </c>
      <c r="AN103" s="15">
        <f t="shared" si="28"/>
        <v>0.10256461538461538</v>
      </c>
      <c r="AO103" s="156">
        <v>2250</v>
      </c>
    </row>
    <row r="104" spans="1:41" ht="15">
      <c r="A104" s="232" t="s">
        <v>240</v>
      </c>
      <c r="B104" s="226">
        <v>2182</v>
      </c>
      <c r="C104" s="4">
        <v>1</v>
      </c>
      <c r="D104" s="5" t="s">
        <v>55</v>
      </c>
      <c r="E104" s="4" t="s">
        <v>44</v>
      </c>
      <c r="F104" s="136">
        <v>2089</v>
      </c>
      <c r="G104" s="7">
        <v>4</v>
      </c>
      <c r="H104" s="8">
        <v>5464</v>
      </c>
      <c r="I104" s="8">
        <f t="shared" si="16"/>
        <v>3.002197802197802</v>
      </c>
      <c r="J104" s="149">
        <f t="shared" si="17"/>
        <v>726.800878477306</v>
      </c>
      <c r="K104" s="7">
        <v>18</v>
      </c>
      <c r="L104" s="7">
        <v>220</v>
      </c>
      <c r="M104" s="8">
        <f t="shared" si="18"/>
        <v>0.12087912087912088</v>
      </c>
      <c r="N104" s="7">
        <v>13821</v>
      </c>
      <c r="O104" s="7">
        <v>68</v>
      </c>
      <c r="P104" s="7">
        <v>2945</v>
      </c>
      <c r="Q104" s="149">
        <v>0</v>
      </c>
      <c r="R104" s="7">
        <f t="shared" si="19"/>
        <v>16834</v>
      </c>
      <c r="S104" s="9">
        <f t="shared" si="20"/>
        <v>7.714940421631531</v>
      </c>
      <c r="T104" s="149">
        <v>30654</v>
      </c>
      <c r="U104" s="9">
        <f t="shared" si="21"/>
        <v>14.048579285059578</v>
      </c>
      <c r="V104" s="9">
        <f t="shared" si="22"/>
        <v>1.8209575858381846</v>
      </c>
      <c r="W104" s="149">
        <v>14081</v>
      </c>
      <c r="X104" s="149">
        <v>5533</v>
      </c>
      <c r="Y104" s="149">
        <v>2253</v>
      </c>
      <c r="Z104" s="149">
        <v>14404</v>
      </c>
      <c r="AA104" s="149">
        <v>10049</v>
      </c>
      <c r="AB104" s="149">
        <v>17880</v>
      </c>
      <c r="AC104" s="149">
        <v>180</v>
      </c>
      <c r="AD104" s="13">
        <f t="shared" si="27"/>
        <v>0.010067114093959731</v>
      </c>
      <c r="AE104" s="149">
        <v>509</v>
      </c>
      <c r="AF104" s="149">
        <v>3103</v>
      </c>
      <c r="AG104" s="149">
        <v>2638.6</v>
      </c>
      <c r="AH104" s="13">
        <f t="shared" si="29"/>
        <v>1.2092575618698442</v>
      </c>
      <c r="AI104" s="203">
        <v>225</v>
      </c>
      <c r="AJ104" s="7">
        <v>6</v>
      </c>
      <c r="AK104" s="14">
        <f t="shared" si="24"/>
        <v>2.749770852428964</v>
      </c>
      <c r="AL104" s="149">
        <v>7775</v>
      </c>
      <c r="AM104" s="149">
        <v>3334</v>
      </c>
      <c r="AN104" s="15">
        <f t="shared" si="28"/>
        <v>0.26599648954842825</v>
      </c>
      <c r="AO104" s="156">
        <v>8246</v>
      </c>
    </row>
    <row r="105" spans="1:41" ht="15">
      <c r="A105" s="232" t="s">
        <v>188</v>
      </c>
      <c r="B105" s="226">
        <v>2132</v>
      </c>
      <c r="C105" s="4">
        <v>1</v>
      </c>
      <c r="D105" s="5" t="s">
        <v>53</v>
      </c>
      <c r="E105" s="4" t="s">
        <v>44</v>
      </c>
      <c r="F105" s="136">
        <v>1850</v>
      </c>
      <c r="G105" s="7">
        <v>5</v>
      </c>
      <c r="H105" s="8">
        <v>3320</v>
      </c>
      <c r="I105" s="8">
        <f t="shared" si="16"/>
        <v>1.8241758241758241</v>
      </c>
      <c r="J105" s="149">
        <f t="shared" si="17"/>
        <v>1168.7469879518073</v>
      </c>
      <c r="K105" s="7">
        <v>7</v>
      </c>
      <c r="L105" s="7">
        <v>104</v>
      </c>
      <c r="M105" s="8">
        <f t="shared" si="18"/>
        <v>0.05714285714285714</v>
      </c>
      <c r="N105" s="7">
        <v>17854</v>
      </c>
      <c r="O105" s="7">
        <v>21</v>
      </c>
      <c r="P105" s="7">
        <v>3139</v>
      </c>
      <c r="Q105" s="149">
        <v>0</v>
      </c>
      <c r="R105" s="7">
        <f t="shared" si="19"/>
        <v>21014</v>
      </c>
      <c r="S105" s="9">
        <f t="shared" si="20"/>
        <v>9.856472795497186</v>
      </c>
      <c r="T105" s="149">
        <v>13018</v>
      </c>
      <c r="U105" s="9">
        <f t="shared" si="21"/>
        <v>6.106003752345216</v>
      </c>
      <c r="V105" s="9">
        <f t="shared" si="22"/>
        <v>0.6194917673931665</v>
      </c>
      <c r="W105" s="149">
        <v>4964</v>
      </c>
      <c r="X105" s="149">
        <v>4394</v>
      </c>
      <c r="Y105" s="149">
        <v>540</v>
      </c>
      <c r="Z105" s="149">
        <v>11600</v>
      </c>
      <c r="AA105" s="149">
        <v>8347</v>
      </c>
      <c r="AB105" s="149">
        <v>121</v>
      </c>
      <c r="AC105" s="149" t="s">
        <v>41</v>
      </c>
      <c r="AD105" s="13" t="str">
        <f t="shared" si="27"/>
        <v>n.d.</v>
      </c>
      <c r="AE105" s="149">
        <v>18</v>
      </c>
      <c r="AF105" s="149">
        <v>157</v>
      </c>
      <c r="AG105" s="149">
        <v>718.7</v>
      </c>
      <c r="AH105" s="13">
        <f t="shared" si="29"/>
        <v>0.33710131332082555</v>
      </c>
      <c r="AI105" s="203">
        <v>300</v>
      </c>
      <c r="AJ105" s="7">
        <v>6</v>
      </c>
      <c r="AK105" s="14">
        <f t="shared" si="24"/>
        <v>2.8142589118198873</v>
      </c>
      <c r="AL105" s="149">
        <v>1132</v>
      </c>
      <c r="AM105" s="149">
        <v>1177</v>
      </c>
      <c r="AN105" s="155" t="s">
        <v>41</v>
      </c>
      <c r="AO105" s="156">
        <v>1132</v>
      </c>
    </row>
    <row r="106" spans="1:41" ht="15">
      <c r="A106" s="232" t="s">
        <v>208</v>
      </c>
      <c r="B106" s="226">
        <v>2116</v>
      </c>
      <c r="C106" s="4">
        <v>1</v>
      </c>
      <c r="D106" s="5" t="s">
        <v>55</v>
      </c>
      <c r="E106" s="4" t="s">
        <v>44</v>
      </c>
      <c r="F106" s="136">
        <v>1876</v>
      </c>
      <c r="G106" s="7">
        <v>5</v>
      </c>
      <c r="H106" s="8">
        <v>4595</v>
      </c>
      <c r="I106" s="8">
        <f t="shared" si="16"/>
        <v>2.5247252747252746</v>
      </c>
      <c r="J106" s="149">
        <f t="shared" si="17"/>
        <v>838.1109902067465</v>
      </c>
      <c r="K106" s="7">
        <v>211</v>
      </c>
      <c r="L106" s="7">
        <v>1392</v>
      </c>
      <c r="M106" s="8">
        <f t="shared" si="18"/>
        <v>0.7648351648351648</v>
      </c>
      <c r="N106" s="7">
        <v>12444</v>
      </c>
      <c r="O106" s="7">
        <v>25</v>
      </c>
      <c r="P106" s="7">
        <v>2724</v>
      </c>
      <c r="Q106" s="149">
        <v>0</v>
      </c>
      <c r="R106" s="7">
        <f t="shared" si="19"/>
        <v>15193</v>
      </c>
      <c r="S106" s="9">
        <f t="shared" si="20"/>
        <v>7.180056710775047</v>
      </c>
      <c r="T106" s="149">
        <v>21324</v>
      </c>
      <c r="U106" s="9">
        <f t="shared" si="21"/>
        <v>10.07750472589792</v>
      </c>
      <c r="V106" s="9">
        <f t="shared" si="22"/>
        <v>1.4035411044559996</v>
      </c>
      <c r="W106" s="149">
        <v>3497</v>
      </c>
      <c r="X106" s="149">
        <v>8432</v>
      </c>
      <c r="Y106" s="149">
        <v>2750</v>
      </c>
      <c r="Z106" s="149">
        <v>13250</v>
      </c>
      <c r="AA106" s="149">
        <v>3734</v>
      </c>
      <c r="AB106" s="149">
        <v>1825</v>
      </c>
      <c r="AC106" s="149">
        <v>75</v>
      </c>
      <c r="AD106" s="13">
        <f t="shared" si="27"/>
        <v>0.0410958904109589</v>
      </c>
      <c r="AE106" s="149">
        <v>212</v>
      </c>
      <c r="AF106" s="149">
        <v>1864</v>
      </c>
      <c r="AG106" s="149">
        <v>619</v>
      </c>
      <c r="AH106" s="13">
        <f t="shared" si="29"/>
        <v>0.29253308128544425</v>
      </c>
      <c r="AI106" s="203">
        <v>234</v>
      </c>
      <c r="AJ106" s="7">
        <v>5</v>
      </c>
      <c r="AK106" s="14">
        <f t="shared" si="24"/>
        <v>2.3629489603024574</v>
      </c>
      <c r="AL106" s="149">
        <v>2100</v>
      </c>
      <c r="AM106" s="149">
        <v>1050</v>
      </c>
      <c r="AN106" s="15">
        <f aca="true" t="shared" si="30" ref="AN106:AN122">IF(AM106="n.d.","n.d.",AM106/(F106*AJ106))</f>
        <v>0.11194029850746269</v>
      </c>
      <c r="AO106" s="156">
        <v>1355</v>
      </c>
    </row>
    <row r="107" spans="1:41" ht="15">
      <c r="A107" s="232" t="s">
        <v>182</v>
      </c>
      <c r="B107" s="226">
        <v>2092</v>
      </c>
      <c r="C107" s="4">
        <v>1</v>
      </c>
      <c r="D107" s="5" t="s">
        <v>46</v>
      </c>
      <c r="E107" s="4" t="s">
        <v>44</v>
      </c>
      <c r="F107" s="136">
        <v>2000</v>
      </c>
      <c r="G107" s="7">
        <v>6</v>
      </c>
      <c r="H107" s="8">
        <v>3448</v>
      </c>
      <c r="I107" s="8">
        <f t="shared" si="16"/>
        <v>1.8945054945054944</v>
      </c>
      <c r="J107" s="149">
        <f t="shared" si="17"/>
        <v>1104.245939675174</v>
      </c>
      <c r="K107" s="7">
        <v>24</v>
      </c>
      <c r="L107" s="7">
        <v>607</v>
      </c>
      <c r="M107" s="8">
        <f t="shared" si="18"/>
        <v>0.3335164835164835</v>
      </c>
      <c r="N107" s="7">
        <v>12695</v>
      </c>
      <c r="O107" s="7">
        <v>33</v>
      </c>
      <c r="P107" s="7">
        <v>1188</v>
      </c>
      <c r="Q107" s="149">
        <v>0</v>
      </c>
      <c r="R107" s="7">
        <f t="shared" si="19"/>
        <v>13916</v>
      </c>
      <c r="S107" s="9">
        <f t="shared" si="20"/>
        <v>6.652007648183557</v>
      </c>
      <c r="T107" s="149">
        <v>20690</v>
      </c>
      <c r="U107" s="9">
        <f t="shared" si="21"/>
        <v>9.890057361376673</v>
      </c>
      <c r="V107" s="9">
        <f t="shared" si="22"/>
        <v>1.4867778097154354</v>
      </c>
      <c r="W107" s="149">
        <v>8801</v>
      </c>
      <c r="X107" s="149">
        <v>5717</v>
      </c>
      <c r="Y107" s="137">
        <v>9450</v>
      </c>
      <c r="Z107" s="149">
        <v>7650</v>
      </c>
      <c r="AA107" s="149">
        <v>5621</v>
      </c>
      <c r="AB107" s="149">
        <v>750</v>
      </c>
      <c r="AC107" s="149">
        <v>100</v>
      </c>
      <c r="AD107" s="13">
        <f t="shared" si="27"/>
        <v>0.13333333333333333</v>
      </c>
      <c r="AE107" s="149">
        <v>81</v>
      </c>
      <c r="AF107" s="149">
        <v>1306</v>
      </c>
      <c r="AG107" s="149">
        <v>942</v>
      </c>
      <c r="AH107" s="13">
        <f t="shared" si="29"/>
        <v>0.4502868068833652</v>
      </c>
      <c r="AI107" s="203">
        <v>198</v>
      </c>
      <c r="AJ107" s="7">
        <v>12</v>
      </c>
      <c r="AK107" s="14">
        <f t="shared" si="24"/>
        <v>5.736137667304015</v>
      </c>
      <c r="AL107" s="149">
        <v>3581</v>
      </c>
      <c r="AM107" s="149">
        <v>3581</v>
      </c>
      <c r="AN107" s="15">
        <f t="shared" si="30"/>
        <v>0.14920833333333333</v>
      </c>
      <c r="AO107" s="156">
        <v>3581</v>
      </c>
    </row>
    <row r="108" spans="1:41" ht="15">
      <c r="A108" s="232" t="s">
        <v>202</v>
      </c>
      <c r="B108" s="226">
        <v>2041</v>
      </c>
      <c r="C108" s="4">
        <v>1</v>
      </c>
      <c r="D108" s="5" t="s">
        <v>48</v>
      </c>
      <c r="E108" s="4" t="s">
        <v>44</v>
      </c>
      <c r="F108" s="136">
        <v>1800</v>
      </c>
      <c r="G108" s="7">
        <v>6</v>
      </c>
      <c r="H108" s="8">
        <v>2379</v>
      </c>
      <c r="I108" s="8">
        <f t="shared" si="16"/>
        <v>1.3071428571428572</v>
      </c>
      <c r="J108" s="149">
        <f t="shared" si="17"/>
        <v>1561.4207650273224</v>
      </c>
      <c r="K108" s="7">
        <v>2</v>
      </c>
      <c r="L108" s="7">
        <v>2</v>
      </c>
      <c r="M108" s="8">
        <f t="shared" si="18"/>
        <v>0.001098901098901099</v>
      </c>
      <c r="N108" s="7">
        <v>10042</v>
      </c>
      <c r="O108" s="7">
        <v>5</v>
      </c>
      <c r="P108" s="7">
        <v>29</v>
      </c>
      <c r="Q108" s="149">
        <v>0</v>
      </c>
      <c r="R108" s="7">
        <f t="shared" si="19"/>
        <v>10076</v>
      </c>
      <c r="S108" s="9">
        <f t="shared" si="20"/>
        <v>4.936795688388045</v>
      </c>
      <c r="T108" s="149">
        <v>12959</v>
      </c>
      <c r="U108" s="9">
        <f t="shared" si="21"/>
        <v>6.3493385595296425</v>
      </c>
      <c r="V108" s="9">
        <f t="shared" si="22"/>
        <v>1.2861254466057959</v>
      </c>
      <c r="W108" s="149">
        <v>3770</v>
      </c>
      <c r="X108" s="149">
        <v>2427</v>
      </c>
      <c r="Y108" s="149">
        <v>300</v>
      </c>
      <c r="Z108" s="149">
        <v>5350</v>
      </c>
      <c r="AA108" s="149">
        <v>6282</v>
      </c>
      <c r="AB108" s="149">
        <v>920</v>
      </c>
      <c r="AC108" s="149">
        <v>20</v>
      </c>
      <c r="AD108" s="13">
        <f t="shared" si="27"/>
        <v>0.021739130434782608</v>
      </c>
      <c r="AE108" s="149">
        <v>13</v>
      </c>
      <c r="AF108" s="149">
        <v>213</v>
      </c>
      <c r="AG108" s="149">
        <v>416</v>
      </c>
      <c r="AH108" s="13">
        <f t="shared" si="29"/>
        <v>0.20382165605095542</v>
      </c>
      <c r="AI108" s="203">
        <v>144</v>
      </c>
      <c r="AJ108" s="7">
        <v>3</v>
      </c>
      <c r="AK108" s="14">
        <f t="shared" si="24"/>
        <v>1.4698677119059285</v>
      </c>
      <c r="AL108" s="149">
        <v>1056</v>
      </c>
      <c r="AM108" s="149">
        <v>1100</v>
      </c>
      <c r="AN108" s="15">
        <f t="shared" si="30"/>
        <v>0.2037037037037037</v>
      </c>
      <c r="AO108" s="156">
        <v>1100</v>
      </c>
    </row>
    <row r="109" spans="1:41" ht="15">
      <c r="A109" s="232" t="s">
        <v>77</v>
      </c>
      <c r="B109" s="226">
        <v>2025</v>
      </c>
      <c r="C109" s="4">
        <v>1</v>
      </c>
      <c r="D109" s="16" t="s">
        <v>61</v>
      </c>
      <c r="E109" s="4" t="s">
        <v>44</v>
      </c>
      <c r="F109" s="136">
        <v>1850</v>
      </c>
      <c r="G109" s="7">
        <v>9</v>
      </c>
      <c r="H109" s="8">
        <v>4307.5</v>
      </c>
      <c r="I109" s="8">
        <f t="shared" si="16"/>
        <v>2.366758241758242</v>
      </c>
      <c r="J109" s="149">
        <f t="shared" si="17"/>
        <v>855.6006964596634</v>
      </c>
      <c r="K109" s="7">
        <v>12</v>
      </c>
      <c r="L109" s="7">
        <v>230</v>
      </c>
      <c r="M109" s="8">
        <f t="shared" si="18"/>
        <v>0.12637362637362637</v>
      </c>
      <c r="N109" s="7">
        <v>18311</v>
      </c>
      <c r="O109" s="7">
        <v>88</v>
      </c>
      <c r="P109" s="7">
        <v>1342</v>
      </c>
      <c r="Q109" s="149">
        <v>2575</v>
      </c>
      <c r="R109" s="7">
        <f t="shared" si="19"/>
        <v>22316</v>
      </c>
      <c r="S109" s="9">
        <f t="shared" si="20"/>
        <v>11.020246913580246</v>
      </c>
      <c r="T109" s="149">
        <v>29425</v>
      </c>
      <c r="U109" s="9">
        <f t="shared" si="21"/>
        <v>14.530864197530864</v>
      </c>
      <c r="V109" s="9">
        <f t="shared" si="22"/>
        <v>1.3185606739559061</v>
      </c>
      <c r="W109" s="149">
        <v>157</v>
      </c>
      <c r="X109" s="149" t="s">
        <v>41</v>
      </c>
      <c r="Y109" s="149">
        <v>3700</v>
      </c>
      <c r="Z109" s="149">
        <v>9700</v>
      </c>
      <c r="AA109" s="149">
        <v>6881</v>
      </c>
      <c r="AB109" s="149">
        <v>1760</v>
      </c>
      <c r="AC109" s="149">
        <v>10</v>
      </c>
      <c r="AD109" s="13">
        <f t="shared" si="27"/>
        <v>0.005681818181818182</v>
      </c>
      <c r="AE109" s="149">
        <v>64</v>
      </c>
      <c r="AF109" s="149">
        <v>1212</v>
      </c>
      <c r="AG109" s="149">
        <v>773.4</v>
      </c>
      <c r="AH109" s="13">
        <f t="shared" si="29"/>
        <v>0.3819259259259259</v>
      </c>
      <c r="AI109" s="203">
        <v>470</v>
      </c>
      <c r="AJ109" s="7">
        <v>5</v>
      </c>
      <c r="AK109" s="14">
        <f t="shared" si="24"/>
        <v>2.4691358024691357</v>
      </c>
      <c r="AL109" s="149">
        <v>3328</v>
      </c>
      <c r="AM109" s="149">
        <v>1664</v>
      </c>
      <c r="AN109" s="15">
        <f t="shared" si="30"/>
        <v>0.1798918918918919</v>
      </c>
      <c r="AO109" s="156">
        <v>2340</v>
      </c>
    </row>
    <row r="110" spans="1:41" ht="15">
      <c r="A110" s="232" t="s">
        <v>85</v>
      </c>
      <c r="B110" s="226">
        <v>1970</v>
      </c>
      <c r="C110" s="4">
        <v>1</v>
      </c>
      <c r="D110" s="5" t="s">
        <v>46</v>
      </c>
      <c r="E110" s="4" t="s">
        <v>44</v>
      </c>
      <c r="F110" s="136">
        <v>1964</v>
      </c>
      <c r="G110" s="7">
        <v>3</v>
      </c>
      <c r="H110" s="8">
        <v>3861</v>
      </c>
      <c r="I110" s="8">
        <f t="shared" si="16"/>
        <v>2.1214285714285714</v>
      </c>
      <c r="J110" s="149">
        <f t="shared" si="17"/>
        <v>928.6195286195286</v>
      </c>
      <c r="K110" s="11" t="s">
        <v>41</v>
      </c>
      <c r="L110" s="11" t="s">
        <v>41</v>
      </c>
      <c r="M110" s="8" t="str">
        <f t="shared" si="18"/>
        <v>n.d.</v>
      </c>
      <c r="N110" s="7">
        <v>10605</v>
      </c>
      <c r="O110" s="7">
        <v>44</v>
      </c>
      <c r="P110" s="7">
        <v>1067</v>
      </c>
      <c r="Q110" s="149">
        <v>2</v>
      </c>
      <c r="R110" s="7">
        <f t="shared" si="19"/>
        <v>11718</v>
      </c>
      <c r="S110" s="9">
        <f t="shared" si="20"/>
        <v>5.948223350253807</v>
      </c>
      <c r="T110" s="149">
        <v>19013</v>
      </c>
      <c r="U110" s="9">
        <f t="shared" si="21"/>
        <v>9.651269035532994</v>
      </c>
      <c r="V110" s="9">
        <f t="shared" si="22"/>
        <v>1.6225465096432838</v>
      </c>
      <c r="W110" s="149">
        <v>4836</v>
      </c>
      <c r="X110" s="149">
        <v>6499</v>
      </c>
      <c r="Y110" s="149" t="s">
        <v>41</v>
      </c>
      <c r="Z110" s="149">
        <v>5435</v>
      </c>
      <c r="AA110" s="149">
        <v>2521</v>
      </c>
      <c r="AB110" s="149">
        <v>488</v>
      </c>
      <c r="AC110" s="149">
        <v>20</v>
      </c>
      <c r="AD110" s="13">
        <f t="shared" si="27"/>
        <v>0.040983606557377046</v>
      </c>
      <c r="AE110" s="149">
        <v>51</v>
      </c>
      <c r="AF110" s="149">
        <v>379</v>
      </c>
      <c r="AG110" s="149">
        <v>1533.8</v>
      </c>
      <c r="AH110" s="13">
        <f t="shared" si="29"/>
        <v>0.7785786802030457</v>
      </c>
      <c r="AI110" s="203">
        <v>267</v>
      </c>
      <c r="AJ110" s="7">
        <v>6</v>
      </c>
      <c r="AK110" s="14">
        <f t="shared" si="24"/>
        <v>3.045685279187817</v>
      </c>
      <c r="AL110" s="149">
        <v>2860</v>
      </c>
      <c r="AM110" s="149">
        <v>2145</v>
      </c>
      <c r="AN110" s="15">
        <f t="shared" si="30"/>
        <v>0.1820264765784114</v>
      </c>
      <c r="AO110" s="156">
        <v>2860</v>
      </c>
    </row>
    <row r="111" spans="1:41" ht="15">
      <c r="A111" s="232" t="s">
        <v>132</v>
      </c>
      <c r="B111" s="226">
        <v>1969</v>
      </c>
      <c r="C111" s="4">
        <v>1</v>
      </c>
      <c r="D111" s="5" t="s">
        <v>65</v>
      </c>
      <c r="E111" s="4">
        <v>1</v>
      </c>
      <c r="F111" s="136">
        <v>2091.25</v>
      </c>
      <c r="G111" s="7">
        <v>4</v>
      </c>
      <c r="H111" s="8">
        <v>3269</v>
      </c>
      <c r="I111" s="8">
        <f t="shared" si="16"/>
        <v>1.7961538461538462</v>
      </c>
      <c r="J111" s="149">
        <f t="shared" si="17"/>
        <v>1096.2312633832976</v>
      </c>
      <c r="K111" s="11">
        <v>20</v>
      </c>
      <c r="L111" s="7">
        <v>200</v>
      </c>
      <c r="M111" s="8">
        <f t="shared" si="18"/>
        <v>0.10989010989010989</v>
      </c>
      <c r="N111" s="7">
        <v>20092</v>
      </c>
      <c r="O111" s="7">
        <v>90</v>
      </c>
      <c r="P111" s="7">
        <v>575</v>
      </c>
      <c r="Q111" s="149">
        <v>0</v>
      </c>
      <c r="R111" s="7">
        <f t="shared" si="19"/>
        <v>20757</v>
      </c>
      <c r="S111" s="9">
        <f t="shared" si="20"/>
        <v>10.541899441340782</v>
      </c>
      <c r="T111" s="149">
        <v>15513</v>
      </c>
      <c r="U111" s="9">
        <f t="shared" si="21"/>
        <v>7.878618588115795</v>
      </c>
      <c r="V111" s="9">
        <f t="shared" si="22"/>
        <v>0.7473623355976298</v>
      </c>
      <c r="W111" s="149">
        <v>1324</v>
      </c>
      <c r="X111" s="149">
        <v>3150</v>
      </c>
      <c r="Y111" s="149">
        <v>24332</v>
      </c>
      <c r="Z111" s="149">
        <v>56031</v>
      </c>
      <c r="AA111" s="149">
        <v>436</v>
      </c>
      <c r="AB111" s="149">
        <v>329</v>
      </c>
      <c r="AC111" s="149">
        <v>54</v>
      </c>
      <c r="AD111" s="13">
        <f t="shared" si="27"/>
        <v>0.1641337386018237</v>
      </c>
      <c r="AE111" s="149">
        <v>42</v>
      </c>
      <c r="AF111" s="149">
        <v>1223</v>
      </c>
      <c r="AG111" s="149">
        <v>533</v>
      </c>
      <c r="AH111" s="13">
        <f t="shared" si="29"/>
        <v>0.2706957846622651</v>
      </c>
      <c r="AI111" s="203">
        <v>350</v>
      </c>
      <c r="AJ111" s="7">
        <v>12</v>
      </c>
      <c r="AK111" s="14">
        <f t="shared" si="24"/>
        <v>6.094464195022854</v>
      </c>
      <c r="AL111" s="149">
        <v>2706</v>
      </c>
      <c r="AM111" s="149">
        <v>2025</v>
      </c>
      <c r="AN111" s="15">
        <f t="shared" si="30"/>
        <v>0.08069336521219367</v>
      </c>
      <c r="AO111" s="156">
        <v>2706</v>
      </c>
    </row>
    <row r="112" spans="1:41" ht="15">
      <c r="A112" s="232" t="s">
        <v>250</v>
      </c>
      <c r="B112" s="226">
        <v>1836</v>
      </c>
      <c r="C112" s="4">
        <v>1</v>
      </c>
      <c r="D112" s="5" t="s">
        <v>53</v>
      </c>
      <c r="E112" s="4" t="s">
        <v>44</v>
      </c>
      <c r="F112" s="136">
        <v>1924</v>
      </c>
      <c r="G112" s="7">
        <v>6</v>
      </c>
      <c r="H112" s="8">
        <v>3578.5</v>
      </c>
      <c r="I112" s="8">
        <f t="shared" si="16"/>
        <v>1.966208791208791</v>
      </c>
      <c r="J112" s="149">
        <f t="shared" si="17"/>
        <v>933.7767220902614</v>
      </c>
      <c r="K112" s="8">
        <v>35</v>
      </c>
      <c r="L112" s="8">
        <v>524</v>
      </c>
      <c r="M112" s="8">
        <f t="shared" si="18"/>
        <v>0.2879120879120879</v>
      </c>
      <c r="N112" s="7">
        <v>18133</v>
      </c>
      <c r="O112" s="7">
        <v>7</v>
      </c>
      <c r="P112" s="7">
        <v>2193</v>
      </c>
      <c r="Q112" s="149">
        <v>0</v>
      </c>
      <c r="R112" s="7">
        <f t="shared" si="19"/>
        <v>20333</v>
      </c>
      <c r="S112" s="9">
        <f t="shared" si="20"/>
        <v>11.074618736383442</v>
      </c>
      <c r="T112" s="149">
        <v>34156</v>
      </c>
      <c r="U112" s="9">
        <f t="shared" si="21"/>
        <v>18.603485838779957</v>
      </c>
      <c r="V112" s="9">
        <f t="shared" si="22"/>
        <v>1.6798308168986378</v>
      </c>
      <c r="W112" s="149">
        <v>14479</v>
      </c>
      <c r="X112" s="149">
        <v>5429</v>
      </c>
      <c r="Y112" s="137" t="s">
        <v>41</v>
      </c>
      <c r="Z112" s="149">
        <v>16872</v>
      </c>
      <c r="AA112" s="149">
        <v>12675</v>
      </c>
      <c r="AB112" s="149">
        <v>10157</v>
      </c>
      <c r="AC112" s="149">
        <v>500</v>
      </c>
      <c r="AD112" s="13">
        <f t="shared" si="27"/>
        <v>0.049227133996258735</v>
      </c>
      <c r="AE112" s="149">
        <v>177</v>
      </c>
      <c r="AF112" s="149">
        <v>993</v>
      </c>
      <c r="AG112" s="149">
        <v>1042.9</v>
      </c>
      <c r="AH112" s="13">
        <f t="shared" si="29"/>
        <v>0.5680283224400872</v>
      </c>
      <c r="AI112" s="203">
        <v>310</v>
      </c>
      <c r="AJ112" s="7">
        <v>4</v>
      </c>
      <c r="AK112" s="14">
        <f t="shared" si="24"/>
        <v>2.178649237472767</v>
      </c>
      <c r="AL112" s="149">
        <v>2496</v>
      </c>
      <c r="AM112" s="149" t="s">
        <v>41</v>
      </c>
      <c r="AN112" s="15" t="str">
        <f t="shared" si="30"/>
        <v>n.d.</v>
      </c>
      <c r="AO112" s="156">
        <v>2496</v>
      </c>
    </row>
    <row r="113" spans="1:41" ht="15">
      <c r="A113" s="232" t="s">
        <v>243</v>
      </c>
      <c r="B113" s="226">
        <v>1761</v>
      </c>
      <c r="C113" s="4">
        <v>1</v>
      </c>
      <c r="D113" s="5" t="s">
        <v>65</v>
      </c>
      <c r="E113" s="4" t="s">
        <v>44</v>
      </c>
      <c r="F113" s="136">
        <v>1800</v>
      </c>
      <c r="G113" s="7">
        <v>6</v>
      </c>
      <c r="H113" s="8">
        <v>6894</v>
      </c>
      <c r="I113" s="8">
        <f t="shared" si="16"/>
        <v>3.7879120879120878</v>
      </c>
      <c r="J113" s="149">
        <f t="shared" si="17"/>
        <v>464.8999129677981</v>
      </c>
      <c r="K113" s="7">
        <v>39</v>
      </c>
      <c r="L113" s="7">
        <v>791</v>
      </c>
      <c r="M113" s="8">
        <f t="shared" si="18"/>
        <v>0.4346153846153846</v>
      </c>
      <c r="N113" s="7">
        <v>21397</v>
      </c>
      <c r="O113" s="7">
        <v>30</v>
      </c>
      <c r="P113" s="7">
        <v>1451</v>
      </c>
      <c r="Q113" s="149">
        <v>0</v>
      </c>
      <c r="R113" s="7">
        <f t="shared" si="19"/>
        <v>22878</v>
      </c>
      <c r="S113" s="9">
        <f t="shared" si="20"/>
        <v>12.991482112436115</v>
      </c>
      <c r="T113" s="149">
        <v>26487</v>
      </c>
      <c r="U113" s="9">
        <f t="shared" si="21"/>
        <v>15.040885860306643</v>
      </c>
      <c r="V113" s="9">
        <f t="shared" si="22"/>
        <v>1.1577498033044846</v>
      </c>
      <c r="W113" s="149">
        <v>8297</v>
      </c>
      <c r="X113" s="149">
        <v>5217</v>
      </c>
      <c r="Y113" s="149">
        <v>3060</v>
      </c>
      <c r="Z113" s="149">
        <v>23000</v>
      </c>
      <c r="AA113" s="149">
        <v>1443</v>
      </c>
      <c r="AB113" s="149">
        <v>3500</v>
      </c>
      <c r="AC113" s="149">
        <v>500</v>
      </c>
      <c r="AD113" s="13">
        <f t="shared" si="27"/>
        <v>0.14285714285714285</v>
      </c>
      <c r="AE113" s="149">
        <v>58</v>
      </c>
      <c r="AF113" s="149">
        <v>958</v>
      </c>
      <c r="AG113" s="149">
        <v>1119.7</v>
      </c>
      <c r="AH113" s="13">
        <f t="shared" si="29"/>
        <v>0.635831913685406</v>
      </c>
      <c r="AI113" s="203">
        <v>429</v>
      </c>
      <c r="AJ113" s="7">
        <v>6</v>
      </c>
      <c r="AK113" s="14">
        <f t="shared" si="24"/>
        <v>3.4071550255536627</v>
      </c>
      <c r="AL113" s="149">
        <v>12750</v>
      </c>
      <c r="AM113" s="149">
        <v>6375</v>
      </c>
      <c r="AN113" s="15">
        <f t="shared" si="30"/>
        <v>0.5902777777777778</v>
      </c>
      <c r="AO113" s="156">
        <v>3570</v>
      </c>
    </row>
    <row r="114" spans="1:41" ht="15">
      <c r="A114" s="232" t="s">
        <v>163</v>
      </c>
      <c r="B114" s="226">
        <v>1753</v>
      </c>
      <c r="C114" s="4">
        <v>1</v>
      </c>
      <c r="D114" s="5"/>
      <c r="E114" s="4">
        <v>1</v>
      </c>
      <c r="F114" s="136">
        <v>1702</v>
      </c>
      <c r="G114" s="7">
        <v>8</v>
      </c>
      <c r="H114" s="8">
        <v>1772</v>
      </c>
      <c r="I114" s="8">
        <f t="shared" si="16"/>
        <v>0.9736263736263736</v>
      </c>
      <c r="J114" s="149">
        <f t="shared" si="17"/>
        <v>1800.4853273137699</v>
      </c>
      <c r="K114" s="7">
        <v>6</v>
      </c>
      <c r="L114" s="7">
        <v>150</v>
      </c>
      <c r="M114" s="8">
        <f t="shared" si="18"/>
        <v>0.08241758241758242</v>
      </c>
      <c r="N114" s="7">
        <v>14313</v>
      </c>
      <c r="O114" s="7">
        <v>40</v>
      </c>
      <c r="P114" s="7">
        <v>601</v>
      </c>
      <c r="Q114" s="149">
        <v>0</v>
      </c>
      <c r="R114" s="7">
        <f t="shared" si="19"/>
        <v>14954</v>
      </c>
      <c r="S114" s="9">
        <f t="shared" si="20"/>
        <v>8.530519110096977</v>
      </c>
      <c r="T114" s="149">
        <v>3632</v>
      </c>
      <c r="U114" s="9">
        <f t="shared" si="21"/>
        <v>2.0718767826583</v>
      </c>
      <c r="V114" s="9">
        <f t="shared" si="22"/>
        <v>0.24287815968971513</v>
      </c>
      <c r="W114" s="149">
        <v>0</v>
      </c>
      <c r="X114" s="149">
        <v>0</v>
      </c>
      <c r="Y114" s="149">
        <v>1512</v>
      </c>
      <c r="Z114" s="149">
        <v>1176</v>
      </c>
      <c r="AA114" s="137" t="s">
        <v>41</v>
      </c>
      <c r="AB114" s="149">
        <v>1400</v>
      </c>
      <c r="AC114" s="149">
        <v>200</v>
      </c>
      <c r="AD114" s="13">
        <f t="shared" si="27"/>
        <v>0.14285714285714285</v>
      </c>
      <c r="AE114" s="149">
        <v>11</v>
      </c>
      <c r="AF114" s="149">
        <v>250</v>
      </c>
      <c r="AG114" s="149">
        <v>433</v>
      </c>
      <c r="AH114" s="13">
        <f t="shared" si="29"/>
        <v>0.24700513405590416</v>
      </c>
      <c r="AI114" s="203">
        <v>221</v>
      </c>
      <c r="AJ114" s="7">
        <v>12</v>
      </c>
      <c r="AK114" s="14">
        <f t="shared" si="24"/>
        <v>6.845407872219053</v>
      </c>
      <c r="AL114" s="149">
        <v>0</v>
      </c>
      <c r="AM114" s="149">
        <v>0</v>
      </c>
      <c r="AN114" s="15">
        <f t="shared" si="30"/>
        <v>0</v>
      </c>
      <c r="AO114" s="156">
        <v>900</v>
      </c>
    </row>
    <row r="115" spans="1:41" ht="15">
      <c r="A115" s="232" t="s">
        <v>200</v>
      </c>
      <c r="B115" s="226">
        <v>1650</v>
      </c>
      <c r="C115" s="4">
        <v>1</v>
      </c>
      <c r="D115" s="5" t="s">
        <v>53</v>
      </c>
      <c r="E115" s="4" t="s">
        <v>44</v>
      </c>
      <c r="F115" s="136">
        <v>1850</v>
      </c>
      <c r="G115" s="7">
        <v>5</v>
      </c>
      <c r="H115" s="8">
        <v>3600</v>
      </c>
      <c r="I115" s="8">
        <f t="shared" si="16"/>
        <v>1.978021978021978</v>
      </c>
      <c r="J115" s="149">
        <f t="shared" si="17"/>
        <v>834.1666666666666</v>
      </c>
      <c r="K115" s="7">
        <v>11</v>
      </c>
      <c r="L115" s="7">
        <v>130</v>
      </c>
      <c r="M115" s="8">
        <f t="shared" si="18"/>
        <v>0.07142857142857142</v>
      </c>
      <c r="N115" s="7">
        <v>19728</v>
      </c>
      <c r="O115" s="7">
        <v>24</v>
      </c>
      <c r="P115" s="7">
        <v>3678</v>
      </c>
      <c r="Q115" s="149">
        <v>0</v>
      </c>
      <c r="R115" s="7">
        <f t="shared" si="19"/>
        <v>23430</v>
      </c>
      <c r="S115" s="9">
        <f t="shared" si="20"/>
        <v>14.2</v>
      </c>
      <c r="T115" s="149">
        <v>35657</v>
      </c>
      <c r="U115" s="9">
        <f t="shared" si="21"/>
        <v>21.61030303030303</v>
      </c>
      <c r="V115" s="9">
        <f t="shared" si="22"/>
        <v>1.5218523260776782</v>
      </c>
      <c r="W115" s="149">
        <v>20</v>
      </c>
      <c r="X115" s="149">
        <v>98</v>
      </c>
      <c r="Y115" s="149">
        <v>820</v>
      </c>
      <c r="Z115" s="149">
        <v>3900</v>
      </c>
      <c r="AA115" s="149">
        <v>10086</v>
      </c>
      <c r="AB115" s="149">
        <v>1325</v>
      </c>
      <c r="AC115" s="149">
        <v>30</v>
      </c>
      <c r="AD115" s="13">
        <f t="shared" si="27"/>
        <v>0.022641509433962263</v>
      </c>
      <c r="AE115" s="149">
        <v>48</v>
      </c>
      <c r="AF115" s="149">
        <v>347</v>
      </c>
      <c r="AG115" s="149">
        <v>608.3</v>
      </c>
      <c r="AH115" s="13">
        <f t="shared" si="29"/>
        <v>0.36866666666666664</v>
      </c>
      <c r="AI115" s="203">
        <v>243.3</v>
      </c>
      <c r="AJ115" s="7">
        <v>7</v>
      </c>
      <c r="AK115" s="14">
        <f t="shared" si="24"/>
        <v>4.242424242424242</v>
      </c>
      <c r="AL115" s="149">
        <v>4500</v>
      </c>
      <c r="AM115" s="149">
        <v>4500</v>
      </c>
      <c r="AN115" s="15">
        <f t="shared" si="30"/>
        <v>0.3474903474903475</v>
      </c>
      <c r="AO115" s="156">
        <v>4000</v>
      </c>
    </row>
    <row r="116" spans="1:41" ht="15">
      <c r="A116" s="232" t="s">
        <v>71</v>
      </c>
      <c r="B116" s="226">
        <v>1582</v>
      </c>
      <c r="C116" s="4">
        <v>2</v>
      </c>
      <c r="D116" s="5" t="s">
        <v>65</v>
      </c>
      <c r="E116" s="4">
        <v>1</v>
      </c>
      <c r="F116" s="136">
        <v>1402</v>
      </c>
      <c r="G116" s="7">
        <v>3</v>
      </c>
      <c r="H116" s="8">
        <v>1308</v>
      </c>
      <c r="I116" s="8">
        <f t="shared" si="16"/>
        <v>0.7186813186813187</v>
      </c>
      <c r="J116" s="149">
        <f t="shared" si="17"/>
        <v>2201.2538226299694</v>
      </c>
      <c r="K116" s="7">
        <v>25</v>
      </c>
      <c r="L116" s="7">
        <v>176</v>
      </c>
      <c r="M116" s="8">
        <f t="shared" si="18"/>
        <v>0.0967032967032967</v>
      </c>
      <c r="N116" s="7">
        <v>8546</v>
      </c>
      <c r="O116" s="7">
        <v>23</v>
      </c>
      <c r="P116" s="7">
        <v>1787</v>
      </c>
      <c r="Q116" s="149">
        <v>0</v>
      </c>
      <c r="R116" s="7">
        <f t="shared" si="19"/>
        <v>10356</v>
      </c>
      <c r="S116" s="9">
        <f t="shared" si="20"/>
        <v>6.54614412136536</v>
      </c>
      <c r="T116" s="149">
        <v>13558</v>
      </c>
      <c r="U116" s="9">
        <f t="shared" si="21"/>
        <v>8.570164348925411</v>
      </c>
      <c r="V116" s="9">
        <f t="shared" si="22"/>
        <v>1.309192738509077</v>
      </c>
      <c r="W116" s="149">
        <v>98</v>
      </c>
      <c r="X116" s="149">
        <v>347</v>
      </c>
      <c r="Y116" s="149">
        <v>7558</v>
      </c>
      <c r="Z116" s="149">
        <v>3457</v>
      </c>
      <c r="AA116" s="149">
        <v>164</v>
      </c>
      <c r="AB116" s="149">
        <v>13480</v>
      </c>
      <c r="AC116" s="149">
        <v>8830</v>
      </c>
      <c r="AD116" s="13">
        <f t="shared" si="27"/>
        <v>0.6550445103857567</v>
      </c>
      <c r="AE116" s="149">
        <v>32</v>
      </c>
      <c r="AF116" s="149">
        <v>276</v>
      </c>
      <c r="AG116" s="149">
        <v>122</v>
      </c>
      <c r="AH116" s="13">
        <f t="shared" si="29"/>
        <v>0.07711757269279393</v>
      </c>
      <c r="AI116" s="203">
        <v>272</v>
      </c>
      <c r="AJ116" s="7">
        <v>7</v>
      </c>
      <c r="AK116" s="14">
        <f t="shared" si="24"/>
        <v>4.424778761061947</v>
      </c>
      <c r="AL116" s="149">
        <v>824</v>
      </c>
      <c r="AM116" s="149">
        <v>1321</v>
      </c>
      <c r="AN116" s="15">
        <f t="shared" si="30"/>
        <v>0.13460362747095986</v>
      </c>
      <c r="AO116" s="156">
        <v>822</v>
      </c>
    </row>
    <row r="117" spans="1:41" ht="15">
      <c r="A117" s="232" t="s">
        <v>124</v>
      </c>
      <c r="B117" s="226">
        <v>1571</v>
      </c>
      <c r="C117" s="4">
        <v>1</v>
      </c>
      <c r="D117" s="5" t="s">
        <v>55</v>
      </c>
      <c r="E117" s="4" t="s">
        <v>44</v>
      </c>
      <c r="F117" s="136">
        <v>1800</v>
      </c>
      <c r="G117" s="7">
        <v>4</v>
      </c>
      <c r="H117" s="8">
        <v>2571</v>
      </c>
      <c r="I117" s="8">
        <f t="shared" si="16"/>
        <v>1.4126373626373627</v>
      </c>
      <c r="J117" s="149">
        <f t="shared" si="17"/>
        <v>1112.104239595488</v>
      </c>
      <c r="K117" s="7">
        <v>31</v>
      </c>
      <c r="L117" s="7">
        <v>1083</v>
      </c>
      <c r="M117" s="8">
        <f t="shared" si="18"/>
        <v>0.595054945054945</v>
      </c>
      <c r="N117" s="7">
        <v>26057</v>
      </c>
      <c r="O117" s="7">
        <v>46</v>
      </c>
      <c r="P117" s="7">
        <v>1106</v>
      </c>
      <c r="Q117" s="149">
        <v>0</v>
      </c>
      <c r="R117" s="7">
        <f t="shared" si="19"/>
        <v>27209</v>
      </c>
      <c r="S117" s="9">
        <f t="shared" si="20"/>
        <v>17.319541693189052</v>
      </c>
      <c r="T117" s="149">
        <v>17264</v>
      </c>
      <c r="U117" s="9">
        <f t="shared" si="21"/>
        <v>10.989178866963718</v>
      </c>
      <c r="V117" s="9">
        <f t="shared" si="22"/>
        <v>0.634495938843765</v>
      </c>
      <c r="W117" s="149">
        <v>34999</v>
      </c>
      <c r="X117" s="149">
        <v>5238</v>
      </c>
      <c r="Y117" s="149" t="s">
        <v>41</v>
      </c>
      <c r="Z117" s="149">
        <v>8175</v>
      </c>
      <c r="AA117" s="149">
        <v>1635</v>
      </c>
      <c r="AB117" s="149">
        <v>3176</v>
      </c>
      <c r="AC117" s="149">
        <v>550</v>
      </c>
      <c r="AD117" s="13">
        <f t="shared" si="27"/>
        <v>0.17317380352644837</v>
      </c>
      <c r="AE117" s="149">
        <v>129</v>
      </c>
      <c r="AF117" s="149">
        <v>1499</v>
      </c>
      <c r="AG117" s="149">
        <v>2785</v>
      </c>
      <c r="AH117" s="13">
        <f t="shared" si="29"/>
        <v>1.7727562062380648</v>
      </c>
      <c r="AI117" s="203">
        <v>315</v>
      </c>
      <c r="AJ117" s="7">
        <v>7</v>
      </c>
      <c r="AK117" s="14">
        <f t="shared" si="24"/>
        <v>4.455760661998727</v>
      </c>
      <c r="AL117" s="149">
        <v>7026</v>
      </c>
      <c r="AM117" s="149">
        <v>1460</v>
      </c>
      <c r="AN117" s="15">
        <f t="shared" si="30"/>
        <v>0.11587301587301588</v>
      </c>
      <c r="AO117" s="156">
        <v>7058</v>
      </c>
    </row>
    <row r="118" spans="1:41" ht="15">
      <c r="A118" s="232" t="s">
        <v>73</v>
      </c>
      <c r="B118" s="226">
        <v>1488</v>
      </c>
      <c r="C118" s="4">
        <v>1</v>
      </c>
      <c r="D118" s="5" t="s">
        <v>55</v>
      </c>
      <c r="E118" s="4" t="s">
        <v>44</v>
      </c>
      <c r="F118" s="136">
        <v>2280</v>
      </c>
      <c r="G118" s="7">
        <v>3</v>
      </c>
      <c r="H118" s="8">
        <v>3476</v>
      </c>
      <c r="I118" s="8">
        <f t="shared" si="16"/>
        <v>1.90989010989011</v>
      </c>
      <c r="J118" s="149">
        <f t="shared" si="17"/>
        <v>779.102416570771</v>
      </c>
      <c r="K118" s="7">
        <v>49</v>
      </c>
      <c r="L118" s="7">
        <v>1800</v>
      </c>
      <c r="M118" s="8">
        <f t="shared" si="18"/>
        <v>0.989010989010989</v>
      </c>
      <c r="N118" s="7">
        <v>10576</v>
      </c>
      <c r="O118" s="7">
        <v>34</v>
      </c>
      <c r="P118" s="7">
        <v>789</v>
      </c>
      <c r="Q118" s="149">
        <v>0</v>
      </c>
      <c r="R118" s="7">
        <f t="shared" si="19"/>
        <v>11399</v>
      </c>
      <c r="S118" s="9">
        <f t="shared" si="20"/>
        <v>7.660618279569892</v>
      </c>
      <c r="T118" s="149">
        <v>17356</v>
      </c>
      <c r="U118" s="9">
        <f t="shared" si="21"/>
        <v>11.663978494623656</v>
      </c>
      <c r="V118" s="9">
        <f t="shared" si="22"/>
        <v>1.522589700850952</v>
      </c>
      <c r="W118" s="149">
        <v>5865</v>
      </c>
      <c r="X118" s="149">
        <v>6458</v>
      </c>
      <c r="Y118" s="149">
        <v>420</v>
      </c>
      <c r="Z118" s="149">
        <v>8685</v>
      </c>
      <c r="AA118" s="149">
        <v>6325</v>
      </c>
      <c r="AB118" s="149">
        <v>3216</v>
      </c>
      <c r="AC118" s="149">
        <v>200</v>
      </c>
      <c r="AD118" s="13">
        <f t="shared" si="27"/>
        <v>0.06218905472636816</v>
      </c>
      <c r="AE118" s="149">
        <v>302</v>
      </c>
      <c r="AF118" s="149">
        <v>3297</v>
      </c>
      <c r="AG118" s="149">
        <v>764</v>
      </c>
      <c r="AH118" s="13">
        <f t="shared" si="29"/>
        <v>0.5134408602150538</v>
      </c>
      <c r="AI118" s="203">
        <v>74</v>
      </c>
      <c r="AJ118" s="7">
        <v>5</v>
      </c>
      <c r="AK118" s="14">
        <f t="shared" si="24"/>
        <v>3.360215053763441</v>
      </c>
      <c r="AL118" s="149">
        <v>3330</v>
      </c>
      <c r="AM118" s="149">
        <v>1665</v>
      </c>
      <c r="AN118" s="15">
        <f t="shared" si="30"/>
        <v>0.14605263157894738</v>
      </c>
      <c r="AO118" s="156">
        <v>3330</v>
      </c>
    </row>
    <row r="119" spans="1:41" ht="15">
      <c r="A119" s="232" t="s">
        <v>232</v>
      </c>
      <c r="B119" s="226">
        <v>1465</v>
      </c>
      <c r="C119" s="4">
        <v>1</v>
      </c>
      <c r="D119" s="16" t="s">
        <v>46</v>
      </c>
      <c r="E119" s="4" t="s">
        <v>44</v>
      </c>
      <c r="F119" s="136">
        <v>1380</v>
      </c>
      <c r="G119" s="7">
        <v>3</v>
      </c>
      <c r="H119" s="8">
        <v>2496</v>
      </c>
      <c r="I119" s="8">
        <f t="shared" si="16"/>
        <v>1.3714285714285714</v>
      </c>
      <c r="J119" s="149">
        <f t="shared" si="17"/>
        <v>1068.2291666666667</v>
      </c>
      <c r="K119" s="7">
        <v>10</v>
      </c>
      <c r="L119" s="7">
        <v>164</v>
      </c>
      <c r="M119" s="8">
        <f t="shared" si="18"/>
        <v>0.09010989010989011</v>
      </c>
      <c r="N119" s="7">
        <v>12859</v>
      </c>
      <c r="O119" s="7">
        <v>44</v>
      </c>
      <c r="P119" s="7">
        <v>985</v>
      </c>
      <c r="Q119" s="149">
        <v>0</v>
      </c>
      <c r="R119" s="7">
        <f t="shared" si="19"/>
        <v>13888</v>
      </c>
      <c r="S119" s="9">
        <f t="shared" si="20"/>
        <v>9.47986348122867</v>
      </c>
      <c r="T119" s="149">
        <v>5812</v>
      </c>
      <c r="U119" s="9">
        <f t="shared" si="21"/>
        <v>3.967235494880546</v>
      </c>
      <c r="V119" s="9">
        <f t="shared" si="22"/>
        <v>0.41849078341013823</v>
      </c>
      <c r="W119" s="149">
        <v>1636</v>
      </c>
      <c r="X119" s="149">
        <v>1447</v>
      </c>
      <c r="Y119" s="137" t="s">
        <v>41</v>
      </c>
      <c r="Z119" s="137">
        <v>4262</v>
      </c>
      <c r="AA119" s="137">
        <v>1413</v>
      </c>
      <c r="AB119" s="149">
        <v>1706</v>
      </c>
      <c r="AC119" s="149">
        <v>156</v>
      </c>
      <c r="AD119" s="13">
        <f t="shared" si="27"/>
        <v>0.0914419695193435</v>
      </c>
      <c r="AE119" s="149">
        <v>79</v>
      </c>
      <c r="AF119" s="149">
        <v>915</v>
      </c>
      <c r="AG119" s="149">
        <v>3114.3</v>
      </c>
      <c r="AH119" s="13">
        <f t="shared" si="29"/>
        <v>2.12580204778157</v>
      </c>
      <c r="AI119" s="203">
        <v>456.6</v>
      </c>
      <c r="AJ119" s="7">
        <v>5</v>
      </c>
      <c r="AK119" s="14">
        <f t="shared" si="24"/>
        <v>3.4129692832764507</v>
      </c>
      <c r="AL119" s="149">
        <v>2500</v>
      </c>
      <c r="AM119" s="149">
        <v>750</v>
      </c>
      <c r="AN119" s="15">
        <f t="shared" si="30"/>
        <v>0.10869565217391304</v>
      </c>
      <c r="AO119" s="156">
        <v>2500</v>
      </c>
    </row>
    <row r="120" spans="1:41" ht="15">
      <c r="A120" s="232" t="s">
        <v>242</v>
      </c>
      <c r="B120" s="226">
        <v>1431</v>
      </c>
      <c r="C120" s="4">
        <v>1</v>
      </c>
      <c r="D120" s="5" t="s">
        <v>55</v>
      </c>
      <c r="E120" s="4" t="s">
        <v>44</v>
      </c>
      <c r="F120" s="136">
        <v>1977</v>
      </c>
      <c r="G120" s="7">
        <v>4</v>
      </c>
      <c r="H120" s="8">
        <v>2883</v>
      </c>
      <c r="I120" s="8">
        <f t="shared" si="16"/>
        <v>1.584065934065934</v>
      </c>
      <c r="J120" s="149">
        <f t="shared" si="17"/>
        <v>903.3714880332986</v>
      </c>
      <c r="K120" s="7">
        <v>8</v>
      </c>
      <c r="L120" s="7">
        <v>807.25</v>
      </c>
      <c r="M120" s="8">
        <f t="shared" si="18"/>
        <v>0.443543956043956</v>
      </c>
      <c r="N120" s="7">
        <v>10412</v>
      </c>
      <c r="O120" s="7">
        <v>25</v>
      </c>
      <c r="P120" s="7">
        <v>1351</v>
      </c>
      <c r="Q120" s="149">
        <v>0</v>
      </c>
      <c r="R120" s="7">
        <f t="shared" si="19"/>
        <v>11788</v>
      </c>
      <c r="S120" s="9">
        <f t="shared" si="20"/>
        <v>8.23759608665269</v>
      </c>
      <c r="T120" s="149">
        <v>21071</v>
      </c>
      <c r="U120" s="9">
        <f t="shared" si="21"/>
        <v>14.724668064290706</v>
      </c>
      <c r="V120" s="9">
        <f t="shared" si="22"/>
        <v>1.7874957583983713</v>
      </c>
      <c r="W120" s="149">
        <v>6479</v>
      </c>
      <c r="X120" s="149">
        <v>6541</v>
      </c>
      <c r="Y120" s="149">
        <v>4879</v>
      </c>
      <c r="Z120" s="149">
        <v>7462</v>
      </c>
      <c r="AA120" s="149">
        <v>795</v>
      </c>
      <c r="AB120" s="149">
        <v>16374</v>
      </c>
      <c r="AC120" s="149">
        <v>5146</v>
      </c>
      <c r="AD120" s="13">
        <f t="shared" si="27"/>
        <v>0.31427873457921096</v>
      </c>
      <c r="AE120" s="149">
        <v>9</v>
      </c>
      <c r="AF120" s="149">
        <v>3298</v>
      </c>
      <c r="AG120" s="149">
        <v>879.8</v>
      </c>
      <c r="AH120" s="13">
        <f t="shared" si="29"/>
        <v>0.6148148148148148</v>
      </c>
      <c r="AI120" s="203">
        <v>252</v>
      </c>
      <c r="AJ120" s="7">
        <v>5</v>
      </c>
      <c r="AK120" s="14">
        <f t="shared" si="24"/>
        <v>3.4940600978336827</v>
      </c>
      <c r="AL120" s="149">
        <v>675</v>
      </c>
      <c r="AM120" s="149">
        <v>9200</v>
      </c>
      <c r="AN120" s="15">
        <f t="shared" si="30"/>
        <v>0.9307030854830551</v>
      </c>
      <c r="AO120" s="156">
        <v>1432</v>
      </c>
    </row>
    <row r="121" spans="1:41" ht="15">
      <c r="A121" s="232" t="s">
        <v>257</v>
      </c>
      <c r="B121" s="226">
        <v>1410</v>
      </c>
      <c r="C121" s="4">
        <v>1</v>
      </c>
      <c r="D121" s="5" t="s">
        <v>65</v>
      </c>
      <c r="E121" s="4">
        <v>1</v>
      </c>
      <c r="F121" s="136">
        <v>956</v>
      </c>
      <c r="G121" s="7">
        <v>2</v>
      </c>
      <c r="H121" s="8">
        <v>1036</v>
      </c>
      <c r="I121" s="8">
        <f t="shared" si="16"/>
        <v>0.5692307692307692</v>
      </c>
      <c r="J121" s="149">
        <f t="shared" si="17"/>
        <v>2477.027027027027</v>
      </c>
      <c r="K121" s="7" t="s">
        <v>41</v>
      </c>
      <c r="L121" s="7" t="s">
        <v>41</v>
      </c>
      <c r="M121" s="8" t="str">
        <f t="shared" si="18"/>
        <v>n.d.</v>
      </c>
      <c r="N121" s="7">
        <v>3770</v>
      </c>
      <c r="O121" s="7">
        <v>0</v>
      </c>
      <c r="P121" s="7">
        <v>16</v>
      </c>
      <c r="Q121" s="149">
        <v>0</v>
      </c>
      <c r="R121" s="7">
        <f t="shared" si="19"/>
        <v>3786</v>
      </c>
      <c r="S121" s="9">
        <f t="shared" si="20"/>
        <v>2.6851063829787236</v>
      </c>
      <c r="T121" s="149">
        <v>3531</v>
      </c>
      <c r="U121" s="9">
        <f t="shared" si="21"/>
        <v>2.5042553191489363</v>
      </c>
      <c r="V121" s="9">
        <f t="shared" si="22"/>
        <v>0.9326465927099842</v>
      </c>
      <c r="W121" s="149">
        <v>1431</v>
      </c>
      <c r="X121" s="149">
        <v>881</v>
      </c>
      <c r="Y121" s="149" t="s">
        <v>41</v>
      </c>
      <c r="Z121" s="149">
        <v>5600</v>
      </c>
      <c r="AA121" s="149">
        <v>372</v>
      </c>
      <c r="AB121" s="149">
        <v>928</v>
      </c>
      <c r="AC121" s="149">
        <v>56</v>
      </c>
      <c r="AD121" s="13">
        <f t="shared" si="27"/>
        <v>0.0603448275862069</v>
      </c>
      <c r="AE121" s="149">
        <v>22</v>
      </c>
      <c r="AF121" s="149">
        <v>357</v>
      </c>
      <c r="AG121" s="149">
        <v>141</v>
      </c>
      <c r="AH121" s="13">
        <f t="shared" si="29"/>
        <v>0.1</v>
      </c>
      <c r="AI121" s="203">
        <v>21.6</v>
      </c>
      <c r="AJ121" s="7">
        <v>2</v>
      </c>
      <c r="AK121" s="14">
        <f t="shared" si="24"/>
        <v>1.4184397163120568</v>
      </c>
      <c r="AL121" s="149">
        <v>1100</v>
      </c>
      <c r="AM121" s="149">
        <v>1630</v>
      </c>
      <c r="AN121" s="15">
        <f t="shared" si="30"/>
        <v>0.852510460251046</v>
      </c>
      <c r="AO121" s="156">
        <v>800</v>
      </c>
    </row>
    <row r="122" spans="1:41" ht="15">
      <c r="A122" s="232" t="s">
        <v>178</v>
      </c>
      <c r="B122" s="226">
        <v>1398</v>
      </c>
      <c r="C122" s="4">
        <v>1</v>
      </c>
      <c r="D122" s="5" t="s">
        <v>46</v>
      </c>
      <c r="E122" s="4" t="s">
        <v>44</v>
      </c>
      <c r="F122" s="136">
        <v>1550</v>
      </c>
      <c r="G122" s="7">
        <v>5</v>
      </c>
      <c r="H122" s="8">
        <v>4288.5</v>
      </c>
      <c r="I122" s="8">
        <f t="shared" si="16"/>
        <v>2.3563186813186814</v>
      </c>
      <c r="J122" s="149">
        <f t="shared" si="17"/>
        <v>593.2983560685554</v>
      </c>
      <c r="K122" s="7">
        <v>83</v>
      </c>
      <c r="L122" s="7">
        <v>2835</v>
      </c>
      <c r="M122" s="8">
        <f t="shared" si="18"/>
        <v>1.5576923076923077</v>
      </c>
      <c r="N122" s="7">
        <v>11200</v>
      </c>
      <c r="O122" s="7">
        <v>107</v>
      </c>
      <c r="P122" s="7">
        <v>1157</v>
      </c>
      <c r="Q122" s="149">
        <v>0</v>
      </c>
      <c r="R122" s="7">
        <f t="shared" si="19"/>
        <v>12464</v>
      </c>
      <c r="S122" s="9">
        <f t="shared" si="20"/>
        <v>8.915593705293276</v>
      </c>
      <c r="T122" s="149">
        <v>18302</v>
      </c>
      <c r="U122" s="9">
        <f t="shared" si="21"/>
        <v>13.091559370529328</v>
      </c>
      <c r="V122" s="9">
        <f t="shared" si="22"/>
        <v>1.4683889602053914</v>
      </c>
      <c r="W122" s="149">
        <v>5729</v>
      </c>
      <c r="X122" s="149">
        <v>7015</v>
      </c>
      <c r="Y122" s="149">
        <v>500</v>
      </c>
      <c r="Z122" s="149">
        <v>7412</v>
      </c>
      <c r="AA122" s="149">
        <v>4186</v>
      </c>
      <c r="AB122" s="149">
        <v>2050</v>
      </c>
      <c r="AC122" s="149">
        <v>300</v>
      </c>
      <c r="AD122" s="13">
        <f t="shared" si="27"/>
        <v>0.14634146341463414</v>
      </c>
      <c r="AE122" s="149">
        <v>326</v>
      </c>
      <c r="AF122" s="149">
        <v>8484</v>
      </c>
      <c r="AG122" s="149">
        <v>2685</v>
      </c>
      <c r="AH122" s="13">
        <f t="shared" si="29"/>
        <v>1.9206008583690988</v>
      </c>
      <c r="AI122" s="203">
        <v>1959</v>
      </c>
      <c r="AJ122" s="7">
        <v>9</v>
      </c>
      <c r="AK122" s="14">
        <f t="shared" si="24"/>
        <v>6.437768240343348</v>
      </c>
      <c r="AL122" s="149">
        <v>1248</v>
      </c>
      <c r="AM122" s="149">
        <v>2496</v>
      </c>
      <c r="AN122" s="15">
        <f t="shared" si="30"/>
        <v>0.1789247311827957</v>
      </c>
      <c r="AO122" s="156">
        <v>1248</v>
      </c>
    </row>
    <row r="123" spans="1:41" ht="15">
      <c r="A123" s="232" t="s">
        <v>197</v>
      </c>
      <c r="B123" s="226">
        <v>1344</v>
      </c>
      <c r="C123" s="4">
        <v>1</v>
      </c>
      <c r="D123" s="16" t="s">
        <v>65</v>
      </c>
      <c r="E123" s="4" t="s">
        <v>44</v>
      </c>
      <c r="F123" s="136">
        <v>300</v>
      </c>
      <c r="G123" s="7">
        <v>1</v>
      </c>
      <c r="H123" s="8">
        <v>208</v>
      </c>
      <c r="I123" s="8">
        <f t="shared" si="16"/>
        <v>0.11428571428571428</v>
      </c>
      <c r="J123" s="149">
        <f t="shared" si="17"/>
        <v>11760</v>
      </c>
      <c r="K123" s="7">
        <v>3</v>
      </c>
      <c r="L123" s="7">
        <v>128</v>
      </c>
      <c r="M123" s="8">
        <f t="shared" si="18"/>
        <v>0.07032967032967033</v>
      </c>
      <c r="N123" s="7">
        <v>5545</v>
      </c>
      <c r="O123" s="7">
        <v>0</v>
      </c>
      <c r="P123" s="7">
        <v>40</v>
      </c>
      <c r="Q123" s="149">
        <v>0</v>
      </c>
      <c r="R123" s="7">
        <f t="shared" si="19"/>
        <v>5585</v>
      </c>
      <c r="S123" s="9">
        <f t="shared" si="20"/>
        <v>4.1555059523809526</v>
      </c>
      <c r="T123" s="149">
        <v>2311</v>
      </c>
      <c r="U123" s="9">
        <f t="shared" si="21"/>
        <v>1.7194940476190477</v>
      </c>
      <c r="V123" s="9">
        <f t="shared" si="22"/>
        <v>0.41378692927484334</v>
      </c>
      <c r="W123" s="149">
        <v>0</v>
      </c>
      <c r="X123" s="149">
        <v>0</v>
      </c>
      <c r="Y123" s="149" t="s">
        <v>41</v>
      </c>
      <c r="Z123" s="149" t="s">
        <v>41</v>
      </c>
      <c r="AA123" s="137" t="s">
        <v>76</v>
      </c>
      <c r="AB123" s="149">
        <v>0</v>
      </c>
      <c r="AC123" s="149">
        <v>0</v>
      </c>
      <c r="AD123" s="13">
        <v>0</v>
      </c>
      <c r="AE123" s="149">
        <v>26</v>
      </c>
      <c r="AF123" s="149">
        <v>304</v>
      </c>
      <c r="AG123" s="149">
        <v>45</v>
      </c>
      <c r="AH123" s="13">
        <f t="shared" si="29"/>
        <v>0.033482142857142856</v>
      </c>
      <c r="AI123" s="203">
        <v>86.4</v>
      </c>
      <c r="AJ123" s="7">
        <v>0</v>
      </c>
      <c r="AK123" s="14">
        <f t="shared" si="24"/>
        <v>0</v>
      </c>
      <c r="AL123" s="149">
        <v>0</v>
      </c>
      <c r="AM123" s="149">
        <v>0</v>
      </c>
      <c r="AN123" s="14">
        <v>0</v>
      </c>
      <c r="AO123" s="158">
        <v>0</v>
      </c>
    </row>
    <row r="124" spans="1:41" ht="15">
      <c r="A124" s="232" t="s">
        <v>83</v>
      </c>
      <c r="B124" s="226">
        <v>1298</v>
      </c>
      <c r="C124" s="4">
        <v>1</v>
      </c>
      <c r="D124" s="5" t="s">
        <v>55</v>
      </c>
      <c r="E124" s="4" t="s">
        <v>44</v>
      </c>
      <c r="F124" s="136">
        <v>1040</v>
      </c>
      <c r="G124" s="7">
        <v>2</v>
      </c>
      <c r="H124" s="8">
        <v>1040</v>
      </c>
      <c r="I124" s="8">
        <f t="shared" si="16"/>
        <v>0.5714285714285714</v>
      </c>
      <c r="J124" s="149">
        <f t="shared" si="17"/>
        <v>2271.5</v>
      </c>
      <c r="K124" s="7">
        <v>5</v>
      </c>
      <c r="L124" s="7">
        <v>70</v>
      </c>
      <c r="M124" s="8">
        <f t="shared" si="18"/>
        <v>0.038461538461538464</v>
      </c>
      <c r="N124" s="7">
        <v>10119</v>
      </c>
      <c r="O124" s="7">
        <v>0</v>
      </c>
      <c r="P124" s="7">
        <v>210</v>
      </c>
      <c r="Q124" s="149">
        <v>0</v>
      </c>
      <c r="R124" s="7">
        <f t="shared" si="19"/>
        <v>10329</v>
      </c>
      <c r="S124" s="9">
        <f t="shared" si="20"/>
        <v>7.9576271186440675</v>
      </c>
      <c r="T124" s="149">
        <v>2213</v>
      </c>
      <c r="U124" s="9">
        <f t="shared" si="21"/>
        <v>1.7049306625577811</v>
      </c>
      <c r="V124" s="9">
        <f t="shared" si="22"/>
        <v>0.21425113757382128</v>
      </c>
      <c r="W124" s="149">
        <v>558</v>
      </c>
      <c r="X124" s="149">
        <v>2489</v>
      </c>
      <c r="Y124" s="137">
        <v>4550</v>
      </c>
      <c r="Z124" s="149">
        <v>1822</v>
      </c>
      <c r="AA124" s="149">
        <v>252</v>
      </c>
      <c r="AB124" s="149">
        <v>199</v>
      </c>
      <c r="AC124" s="149">
        <v>26</v>
      </c>
      <c r="AD124" s="13">
        <f aca="true" t="shared" si="31" ref="AD124:AD155">IF(AC124="n/a","n/a",(IF(AC124="n.d.","n.d.",(AC124/AB124))))</f>
        <v>0.1306532663316583</v>
      </c>
      <c r="AE124" s="149">
        <v>3</v>
      </c>
      <c r="AF124" s="149">
        <v>17</v>
      </c>
      <c r="AG124" s="149">
        <v>159</v>
      </c>
      <c r="AH124" s="13">
        <f t="shared" si="29"/>
        <v>0.12249614791987673</v>
      </c>
      <c r="AI124" s="203">
        <v>65</v>
      </c>
      <c r="AJ124" s="7">
        <v>3</v>
      </c>
      <c r="AK124" s="14">
        <f t="shared" si="24"/>
        <v>2.3112480739599386</v>
      </c>
      <c r="AL124" s="149">
        <v>523</v>
      </c>
      <c r="AM124" s="149">
        <v>261.5</v>
      </c>
      <c r="AN124" s="15">
        <f aca="true" t="shared" si="32" ref="AN124:AN148">IF(AM124="n.d.","n.d.",AM124/(F124*AJ124))</f>
        <v>0.08381410256410256</v>
      </c>
      <c r="AO124" s="156">
        <v>523</v>
      </c>
    </row>
    <row r="125" spans="1:41" ht="15">
      <c r="A125" s="232" t="s">
        <v>244</v>
      </c>
      <c r="B125" s="226">
        <v>1288</v>
      </c>
      <c r="C125" s="4">
        <v>1</v>
      </c>
      <c r="D125" s="5" t="s">
        <v>53</v>
      </c>
      <c r="E125" s="4" t="s">
        <v>44</v>
      </c>
      <c r="F125" s="136">
        <v>1350</v>
      </c>
      <c r="G125" s="7">
        <v>3</v>
      </c>
      <c r="H125" s="8">
        <v>1774</v>
      </c>
      <c r="I125" s="8">
        <f t="shared" si="16"/>
        <v>0.9747252747252747</v>
      </c>
      <c r="J125" s="149">
        <f t="shared" si="17"/>
        <v>1321.3979706877114</v>
      </c>
      <c r="K125" s="7">
        <v>19</v>
      </c>
      <c r="L125" s="7">
        <v>199</v>
      </c>
      <c r="M125" s="8">
        <f t="shared" si="18"/>
        <v>0.10934065934065934</v>
      </c>
      <c r="N125" s="7">
        <v>12994</v>
      </c>
      <c r="O125" s="7">
        <v>20</v>
      </c>
      <c r="P125" s="7">
        <v>1251</v>
      </c>
      <c r="Q125" s="149">
        <v>0</v>
      </c>
      <c r="R125" s="7">
        <f t="shared" si="19"/>
        <v>14265</v>
      </c>
      <c r="S125" s="9">
        <f t="shared" si="20"/>
        <v>11.075310559006212</v>
      </c>
      <c r="T125" s="149">
        <v>24685</v>
      </c>
      <c r="U125" s="9">
        <f t="shared" si="21"/>
        <v>19.165372670807454</v>
      </c>
      <c r="V125" s="9">
        <f t="shared" si="22"/>
        <v>1.730459165790396</v>
      </c>
      <c r="W125" s="149">
        <v>9592</v>
      </c>
      <c r="X125" s="149">
        <v>2073</v>
      </c>
      <c r="Y125" s="149">
        <v>4250</v>
      </c>
      <c r="Z125" s="149">
        <v>22500</v>
      </c>
      <c r="AA125" s="149">
        <v>6054</v>
      </c>
      <c r="AB125" s="149">
        <v>28</v>
      </c>
      <c r="AC125" s="149">
        <v>6</v>
      </c>
      <c r="AD125" s="13">
        <f t="shared" si="31"/>
        <v>0.21428571428571427</v>
      </c>
      <c r="AE125" s="149">
        <v>6</v>
      </c>
      <c r="AF125" s="149">
        <v>30</v>
      </c>
      <c r="AG125" s="149">
        <v>447</v>
      </c>
      <c r="AH125" s="13">
        <f t="shared" si="29"/>
        <v>0.3470496894409938</v>
      </c>
      <c r="AI125" s="203">
        <v>100.5</v>
      </c>
      <c r="AJ125" s="7">
        <v>4</v>
      </c>
      <c r="AK125" s="14">
        <f t="shared" si="24"/>
        <v>3.1055900621118013</v>
      </c>
      <c r="AL125" s="149">
        <v>4250</v>
      </c>
      <c r="AM125" s="149">
        <v>2150</v>
      </c>
      <c r="AN125" s="15">
        <f t="shared" si="32"/>
        <v>0.39814814814814814</v>
      </c>
      <c r="AO125" s="156">
        <v>2650</v>
      </c>
    </row>
    <row r="126" spans="1:41" ht="15">
      <c r="A126" s="232" t="s">
        <v>60</v>
      </c>
      <c r="B126" s="226">
        <v>1282</v>
      </c>
      <c r="C126" s="4">
        <v>1</v>
      </c>
      <c r="D126" s="5" t="s">
        <v>61</v>
      </c>
      <c r="E126" s="4" t="s">
        <v>44</v>
      </c>
      <c r="F126" s="136">
        <v>1200</v>
      </c>
      <c r="G126" s="7">
        <v>2</v>
      </c>
      <c r="H126" s="8">
        <v>1820</v>
      </c>
      <c r="I126" s="8">
        <f t="shared" si="16"/>
        <v>1</v>
      </c>
      <c r="J126" s="149">
        <f t="shared" si="17"/>
        <v>1282</v>
      </c>
      <c r="K126" s="7">
        <v>32</v>
      </c>
      <c r="L126" s="7">
        <v>1304</v>
      </c>
      <c r="M126" s="8">
        <f t="shared" si="18"/>
        <v>0.7164835164835165</v>
      </c>
      <c r="N126" s="7">
        <v>17999</v>
      </c>
      <c r="O126" s="7">
        <v>2</v>
      </c>
      <c r="P126" s="7">
        <v>881</v>
      </c>
      <c r="Q126" s="149">
        <v>2575</v>
      </c>
      <c r="R126" s="7">
        <f t="shared" si="19"/>
        <v>21457</v>
      </c>
      <c r="S126" s="9">
        <f t="shared" si="20"/>
        <v>16.737129485179405</v>
      </c>
      <c r="T126" s="149">
        <v>18213</v>
      </c>
      <c r="U126" s="9">
        <f t="shared" si="21"/>
        <v>14.206708268330733</v>
      </c>
      <c r="V126" s="9">
        <f t="shared" si="22"/>
        <v>0.8488139068835345</v>
      </c>
      <c r="W126" s="149" t="s">
        <v>41</v>
      </c>
      <c r="X126" s="149" t="s">
        <v>41</v>
      </c>
      <c r="Y126" s="137">
        <v>250</v>
      </c>
      <c r="Z126" s="149">
        <v>12500</v>
      </c>
      <c r="AA126" s="149">
        <v>4537</v>
      </c>
      <c r="AB126" s="149">
        <v>1575</v>
      </c>
      <c r="AC126" s="149">
        <v>25</v>
      </c>
      <c r="AD126" s="13">
        <f t="shared" si="31"/>
        <v>0.015873015873015872</v>
      </c>
      <c r="AE126" s="149">
        <v>33</v>
      </c>
      <c r="AF126" s="149">
        <v>111</v>
      </c>
      <c r="AG126" s="149">
        <v>265.4</v>
      </c>
      <c r="AH126" s="13">
        <f t="shared" si="29"/>
        <v>0.20702028081123244</v>
      </c>
      <c r="AI126" s="203">
        <v>225</v>
      </c>
      <c r="AJ126" s="7">
        <v>8</v>
      </c>
      <c r="AK126" s="14">
        <f t="shared" si="24"/>
        <v>6.240249609984399</v>
      </c>
      <c r="AL126" s="149">
        <v>1000</v>
      </c>
      <c r="AM126" s="149">
        <v>6000</v>
      </c>
      <c r="AN126" s="15">
        <f t="shared" si="32"/>
        <v>0.625</v>
      </c>
      <c r="AO126" s="156">
        <v>1000</v>
      </c>
    </row>
    <row r="127" spans="1:41" ht="15">
      <c r="A127" s="232" t="s">
        <v>78</v>
      </c>
      <c r="B127" s="226">
        <v>1241</v>
      </c>
      <c r="C127" s="4">
        <v>1</v>
      </c>
      <c r="D127" s="5" t="s">
        <v>48</v>
      </c>
      <c r="E127" s="4" t="s">
        <v>44</v>
      </c>
      <c r="F127" s="136">
        <v>1500</v>
      </c>
      <c r="G127" s="7">
        <v>4</v>
      </c>
      <c r="H127" s="8">
        <v>1500</v>
      </c>
      <c r="I127" s="8">
        <f t="shared" si="16"/>
        <v>0.8241758241758241</v>
      </c>
      <c r="J127" s="149">
        <f t="shared" si="17"/>
        <v>1505.7466666666667</v>
      </c>
      <c r="K127" s="7">
        <v>2</v>
      </c>
      <c r="L127" s="7">
        <v>45</v>
      </c>
      <c r="M127" s="8">
        <f t="shared" si="18"/>
        <v>0.024725274725274724</v>
      </c>
      <c r="N127" s="7">
        <v>7762</v>
      </c>
      <c r="O127" s="7">
        <v>4</v>
      </c>
      <c r="P127" s="7">
        <v>13</v>
      </c>
      <c r="Q127" s="149">
        <v>0</v>
      </c>
      <c r="R127" s="7">
        <f t="shared" si="19"/>
        <v>7779</v>
      </c>
      <c r="S127" s="9">
        <f t="shared" si="20"/>
        <v>6.2683319903303785</v>
      </c>
      <c r="T127" s="149">
        <v>6657</v>
      </c>
      <c r="U127" s="9">
        <f t="shared" si="21"/>
        <v>5.3642224012892825</v>
      </c>
      <c r="V127" s="9">
        <f t="shared" si="22"/>
        <v>0.8557655225607405</v>
      </c>
      <c r="W127" s="149">
        <v>6280</v>
      </c>
      <c r="X127" s="149">
        <v>2773</v>
      </c>
      <c r="Y127" s="149" t="s">
        <v>41</v>
      </c>
      <c r="Z127" s="149">
        <v>5995</v>
      </c>
      <c r="AA127" s="149">
        <v>5400</v>
      </c>
      <c r="AB127" s="149">
        <v>720</v>
      </c>
      <c r="AC127" s="149">
        <v>20</v>
      </c>
      <c r="AD127" s="13">
        <f t="shared" si="31"/>
        <v>0.027777777777777776</v>
      </c>
      <c r="AE127" s="149">
        <v>8</v>
      </c>
      <c r="AF127" s="149">
        <v>240</v>
      </c>
      <c r="AG127" s="149">
        <v>333</v>
      </c>
      <c r="AH127" s="13">
        <f t="shared" si="29"/>
        <v>0.26833199033037874</v>
      </c>
      <c r="AI127" s="203">
        <v>207.8</v>
      </c>
      <c r="AJ127" s="7">
        <v>7</v>
      </c>
      <c r="AK127" s="14">
        <f t="shared" si="24"/>
        <v>5.640612409347301</v>
      </c>
      <c r="AL127" s="149">
        <v>2746</v>
      </c>
      <c r="AM127" s="149">
        <v>3511</v>
      </c>
      <c r="AN127" s="15">
        <f t="shared" si="32"/>
        <v>0.3343809523809524</v>
      </c>
      <c r="AO127" s="156">
        <v>2746</v>
      </c>
    </row>
    <row r="128" spans="1:41" ht="15">
      <c r="A128" s="232" t="s">
        <v>175</v>
      </c>
      <c r="B128" s="226">
        <v>1164</v>
      </c>
      <c r="C128" s="4">
        <v>1</v>
      </c>
      <c r="D128" s="5" t="s">
        <v>65</v>
      </c>
      <c r="E128" s="4" t="s">
        <v>44</v>
      </c>
      <c r="F128" s="136">
        <v>1900</v>
      </c>
      <c r="G128" s="7">
        <v>6</v>
      </c>
      <c r="H128" s="8">
        <v>4390</v>
      </c>
      <c r="I128" s="8">
        <f t="shared" si="16"/>
        <v>2.412087912087912</v>
      </c>
      <c r="J128" s="149">
        <f t="shared" si="17"/>
        <v>482.5694760820046</v>
      </c>
      <c r="K128" s="7">
        <v>21</v>
      </c>
      <c r="L128" s="7">
        <v>324</v>
      </c>
      <c r="M128" s="8">
        <f t="shared" si="18"/>
        <v>0.17802197802197803</v>
      </c>
      <c r="N128" s="7">
        <v>11880</v>
      </c>
      <c r="O128" s="7">
        <v>79</v>
      </c>
      <c r="P128" s="7">
        <v>865</v>
      </c>
      <c r="Q128" s="149">
        <v>0</v>
      </c>
      <c r="R128" s="7">
        <f t="shared" si="19"/>
        <v>12824</v>
      </c>
      <c r="S128" s="9">
        <f t="shared" si="20"/>
        <v>11.017182130584192</v>
      </c>
      <c r="T128" s="149">
        <v>17950</v>
      </c>
      <c r="U128" s="9">
        <f t="shared" si="21"/>
        <v>15.420962199312715</v>
      </c>
      <c r="V128" s="9">
        <f t="shared" si="22"/>
        <v>1.399719276356831</v>
      </c>
      <c r="W128" s="149">
        <v>5141</v>
      </c>
      <c r="X128" s="149">
        <v>2868</v>
      </c>
      <c r="Y128" s="149">
        <v>1500</v>
      </c>
      <c r="Z128" s="149">
        <v>8500</v>
      </c>
      <c r="AA128" s="149">
        <v>921</v>
      </c>
      <c r="AB128" s="149">
        <v>800</v>
      </c>
      <c r="AC128" s="149">
        <v>50</v>
      </c>
      <c r="AD128" s="13">
        <f t="shared" si="31"/>
        <v>0.0625</v>
      </c>
      <c r="AE128" s="149">
        <v>58</v>
      </c>
      <c r="AF128" s="149">
        <v>461</v>
      </c>
      <c r="AG128" s="149">
        <v>459</v>
      </c>
      <c r="AH128" s="13">
        <f t="shared" si="29"/>
        <v>0.3943298969072165</v>
      </c>
      <c r="AI128" s="203">
        <v>184</v>
      </c>
      <c r="AJ128" s="7">
        <v>4</v>
      </c>
      <c r="AK128" s="14">
        <f t="shared" si="24"/>
        <v>3.4364261168384878</v>
      </c>
      <c r="AL128" s="149">
        <v>1400</v>
      </c>
      <c r="AM128" s="149">
        <v>1302.5</v>
      </c>
      <c r="AN128" s="15">
        <f t="shared" si="32"/>
        <v>0.1713815789473684</v>
      </c>
      <c r="AO128" s="156">
        <v>750</v>
      </c>
    </row>
    <row r="129" spans="1:41" ht="15">
      <c r="A129" s="232" t="s">
        <v>156</v>
      </c>
      <c r="B129" s="226">
        <v>1162</v>
      </c>
      <c r="C129" s="4">
        <v>1</v>
      </c>
      <c r="D129" s="5" t="s">
        <v>40</v>
      </c>
      <c r="E129" s="4" t="s">
        <v>44</v>
      </c>
      <c r="F129" s="136">
        <v>1650</v>
      </c>
      <c r="G129" s="7">
        <v>3</v>
      </c>
      <c r="H129" s="8">
        <v>1846</v>
      </c>
      <c r="I129" s="8">
        <f t="shared" si="16"/>
        <v>1.0142857142857142</v>
      </c>
      <c r="J129" s="149">
        <f t="shared" si="17"/>
        <v>1145.6338028169014</v>
      </c>
      <c r="K129" s="7">
        <v>12</v>
      </c>
      <c r="L129" s="7">
        <v>973</v>
      </c>
      <c r="M129" s="8">
        <f t="shared" si="18"/>
        <v>0.5346153846153846</v>
      </c>
      <c r="N129" s="7">
        <v>8131</v>
      </c>
      <c r="O129" s="7">
        <v>18</v>
      </c>
      <c r="P129" s="7">
        <v>238</v>
      </c>
      <c r="Q129" s="149">
        <v>0</v>
      </c>
      <c r="R129" s="7">
        <f t="shared" si="19"/>
        <v>8387</v>
      </c>
      <c r="S129" s="9">
        <f t="shared" si="20"/>
        <v>7.217728055077453</v>
      </c>
      <c r="T129" s="149">
        <v>6911</v>
      </c>
      <c r="U129" s="9">
        <f t="shared" si="21"/>
        <v>5.9475043029259895</v>
      </c>
      <c r="V129" s="9">
        <f t="shared" si="22"/>
        <v>0.8240133540002385</v>
      </c>
      <c r="W129" s="149">
        <v>3170</v>
      </c>
      <c r="X129" s="149">
        <v>1584</v>
      </c>
      <c r="Y129" s="149">
        <v>2500</v>
      </c>
      <c r="Z129" s="149">
        <v>6378</v>
      </c>
      <c r="AA129" s="137" t="s">
        <v>76</v>
      </c>
      <c r="AB129" s="149">
        <v>6000</v>
      </c>
      <c r="AC129" s="149">
        <v>100</v>
      </c>
      <c r="AD129" s="13">
        <f t="shared" si="31"/>
        <v>0.016666666666666666</v>
      </c>
      <c r="AE129" s="149">
        <v>182</v>
      </c>
      <c r="AF129" s="149">
        <v>967</v>
      </c>
      <c r="AG129" s="149">
        <v>481</v>
      </c>
      <c r="AH129" s="13">
        <f t="shared" si="29"/>
        <v>0.4139414802065404</v>
      </c>
      <c r="AI129" s="203">
        <v>116</v>
      </c>
      <c r="AJ129" s="7">
        <v>5</v>
      </c>
      <c r="AK129" s="14">
        <f t="shared" si="24"/>
        <v>4.3029259896729775</v>
      </c>
      <c r="AL129" s="149">
        <v>1597</v>
      </c>
      <c r="AM129" s="149">
        <v>843</v>
      </c>
      <c r="AN129" s="15">
        <f t="shared" si="32"/>
        <v>0.10218181818181818</v>
      </c>
      <c r="AO129" s="156">
        <v>1686</v>
      </c>
    </row>
    <row r="130" spans="1:41" ht="15">
      <c r="A130" s="232" t="s">
        <v>119</v>
      </c>
      <c r="B130" s="226">
        <v>1125</v>
      </c>
      <c r="C130" s="4">
        <v>1</v>
      </c>
      <c r="D130" s="5" t="s">
        <v>48</v>
      </c>
      <c r="E130" s="4" t="s">
        <v>44</v>
      </c>
      <c r="F130" s="136">
        <v>1300</v>
      </c>
      <c r="G130" s="7">
        <v>3</v>
      </c>
      <c r="H130" s="8">
        <v>1979</v>
      </c>
      <c r="I130" s="8">
        <f aca="true" t="shared" si="33" ref="I130:I193">IF(H130="n/a","n/a",IF(H130="n.d.","n.d.",H130/1820))</f>
        <v>1.0873626373626373</v>
      </c>
      <c r="J130" s="149">
        <f aca="true" t="shared" si="34" ref="J130:J193">IF(I130="n/a","n/a",IF(I130="n.d.","n.d.",B130/I130))</f>
        <v>1034.6134411318849</v>
      </c>
      <c r="K130" s="7">
        <v>5</v>
      </c>
      <c r="L130" s="7">
        <v>66</v>
      </c>
      <c r="M130" s="8">
        <f aca="true" t="shared" si="35" ref="M130:M193">IF(L130="n/a","n/a",IF(L130="n.d.","n.d.",L130/1820))</f>
        <v>0.03626373626373627</v>
      </c>
      <c r="N130" s="7">
        <v>6815</v>
      </c>
      <c r="O130" s="7">
        <v>20</v>
      </c>
      <c r="P130" s="7">
        <v>323</v>
      </c>
      <c r="Q130" s="149">
        <v>0</v>
      </c>
      <c r="R130" s="7">
        <f aca="true" t="shared" si="36" ref="R130:R193">SUM(N130:Q130)</f>
        <v>7158</v>
      </c>
      <c r="S130" s="9">
        <f aca="true" t="shared" si="37" ref="S130:S193">IF(R130="n/a","n/a",IF(R130="n.d.","n.d.",R130/B130))</f>
        <v>6.362666666666667</v>
      </c>
      <c r="T130" s="149">
        <v>6414</v>
      </c>
      <c r="U130" s="9">
        <f aca="true" t="shared" si="38" ref="U130:U193">IF(T130="n/a","n/a",IF(T130="n.d.","n.d.",T130/B130))</f>
        <v>5.701333333333333</v>
      </c>
      <c r="V130" s="9">
        <f aca="true" t="shared" si="39" ref="V130:V193">IF(T130="n/a","n/a",IF(T130="n.d.","n.d.",T130/R130))</f>
        <v>0.8960603520536463</v>
      </c>
      <c r="W130" s="149">
        <v>5760</v>
      </c>
      <c r="X130" s="149">
        <v>2099</v>
      </c>
      <c r="Y130" s="137" t="s">
        <v>41</v>
      </c>
      <c r="Z130" s="149">
        <v>2500</v>
      </c>
      <c r="AA130" s="149">
        <v>6901</v>
      </c>
      <c r="AB130" s="149">
        <v>1300</v>
      </c>
      <c r="AC130" s="149">
        <v>100</v>
      </c>
      <c r="AD130" s="13">
        <f t="shared" si="31"/>
        <v>0.07692307692307693</v>
      </c>
      <c r="AE130" s="149">
        <v>9</v>
      </c>
      <c r="AF130" s="149">
        <v>379</v>
      </c>
      <c r="AG130" s="149">
        <v>334</v>
      </c>
      <c r="AH130" s="13">
        <f t="shared" si="29"/>
        <v>0.29688888888888887</v>
      </c>
      <c r="AI130" s="203">
        <v>136</v>
      </c>
      <c r="AJ130" s="7">
        <v>5</v>
      </c>
      <c r="AK130" s="14">
        <f aca="true" t="shared" si="40" ref="AK130:AK193">IF(AJ130="n/a","n/a",(IF(AJ130="n.d.","n.d.",(AJ130*1000/B130))))</f>
        <v>4.444444444444445</v>
      </c>
      <c r="AL130" s="149">
        <v>2128</v>
      </c>
      <c r="AM130" s="149">
        <v>1014</v>
      </c>
      <c r="AN130" s="15">
        <f t="shared" si="32"/>
        <v>0.156</v>
      </c>
      <c r="AO130" s="156">
        <v>2128</v>
      </c>
    </row>
    <row r="131" spans="1:41" ht="15">
      <c r="A131" s="232" t="s">
        <v>227</v>
      </c>
      <c r="B131" s="226">
        <v>1090</v>
      </c>
      <c r="C131" s="4">
        <v>1</v>
      </c>
      <c r="D131" s="5" t="s">
        <v>53</v>
      </c>
      <c r="E131" s="4" t="s">
        <v>44</v>
      </c>
      <c r="F131" s="136">
        <v>1303</v>
      </c>
      <c r="G131" s="7">
        <v>4</v>
      </c>
      <c r="H131" s="8">
        <v>2036</v>
      </c>
      <c r="I131" s="8">
        <f t="shared" si="33"/>
        <v>1.1186813186813187</v>
      </c>
      <c r="J131" s="149">
        <f t="shared" si="34"/>
        <v>974.3614931237721</v>
      </c>
      <c r="K131" s="7" t="s">
        <v>41</v>
      </c>
      <c r="L131" s="7" t="s">
        <v>41</v>
      </c>
      <c r="M131" s="8" t="str">
        <f t="shared" si="35"/>
        <v>n.d.</v>
      </c>
      <c r="N131" s="7">
        <v>17428</v>
      </c>
      <c r="O131" s="7">
        <v>0</v>
      </c>
      <c r="P131" s="7">
        <v>1687</v>
      </c>
      <c r="Q131" s="149">
        <v>0</v>
      </c>
      <c r="R131" s="7">
        <f t="shared" si="36"/>
        <v>19115</v>
      </c>
      <c r="S131" s="9">
        <f t="shared" si="37"/>
        <v>17.53669724770642</v>
      </c>
      <c r="T131" s="149">
        <v>20397</v>
      </c>
      <c r="U131" s="9">
        <f t="shared" si="38"/>
        <v>18.71284403669725</v>
      </c>
      <c r="V131" s="9">
        <f t="shared" si="39"/>
        <v>1.067067747842009</v>
      </c>
      <c r="W131" s="149">
        <v>6724</v>
      </c>
      <c r="X131" s="149">
        <v>5788</v>
      </c>
      <c r="Y131" s="137" t="s">
        <v>41</v>
      </c>
      <c r="Z131" s="149">
        <v>17500</v>
      </c>
      <c r="AA131" s="149">
        <v>4352</v>
      </c>
      <c r="AB131" s="149">
        <v>815</v>
      </c>
      <c r="AC131" s="149">
        <v>5</v>
      </c>
      <c r="AD131" s="13">
        <f t="shared" si="31"/>
        <v>0.006134969325153374</v>
      </c>
      <c r="AE131" s="149">
        <v>63</v>
      </c>
      <c r="AF131" s="149">
        <v>88</v>
      </c>
      <c r="AG131" s="149">
        <v>475</v>
      </c>
      <c r="AH131" s="13">
        <f t="shared" si="29"/>
        <v>0.43577981651376146</v>
      </c>
      <c r="AI131" s="203">
        <v>123.3</v>
      </c>
      <c r="AJ131" s="7">
        <v>4</v>
      </c>
      <c r="AK131" s="14">
        <f t="shared" si="40"/>
        <v>3.669724770642202</v>
      </c>
      <c r="AL131" s="149">
        <v>884</v>
      </c>
      <c r="AM131" s="149">
        <v>750</v>
      </c>
      <c r="AN131" s="15">
        <f t="shared" si="32"/>
        <v>0.14389869531849578</v>
      </c>
      <c r="AO131" s="156">
        <v>800</v>
      </c>
    </row>
    <row r="132" spans="1:41" ht="15">
      <c r="A132" s="232" t="s">
        <v>127</v>
      </c>
      <c r="B132" s="226">
        <v>1075</v>
      </c>
      <c r="C132" s="4">
        <v>1</v>
      </c>
      <c r="D132" s="5" t="s">
        <v>65</v>
      </c>
      <c r="E132" s="4" t="s">
        <v>44</v>
      </c>
      <c r="F132" s="136">
        <v>1246</v>
      </c>
      <c r="G132" s="7">
        <v>6</v>
      </c>
      <c r="H132" s="8">
        <v>1714</v>
      </c>
      <c r="I132" s="8">
        <f t="shared" si="33"/>
        <v>0.9417582417582417</v>
      </c>
      <c r="J132" s="149">
        <f t="shared" si="34"/>
        <v>1141.4819136522754</v>
      </c>
      <c r="K132" s="7">
        <v>58</v>
      </c>
      <c r="L132" s="7">
        <v>1154</v>
      </c>
      <c r="M132" s="8">
        <f t="shared" si="35"/>
        <v>0.634065934065934</v>
      </c>
      <c r="N132" s="7">
        <v>9958</v>
      </c>
      <c r="O132" s="7">
        <v>7</v>
      </c>
      <c r="P132" s="7">
        <v>482</v>
      </c>
      <c r="Q132" s="149">
        <v>0</v>
      </c>
      <c r="R132" s="7">
        <f t="shared" si="36"/>
        <v>10447</v>
      </c>
      <c r="S132" s="9">
        <f t="shared" si="37"/>
        <v>9.71813953488372</v>
      </c>
      <c r="T132" s="149">
        <v>12275</v>
      </c>
      <c r="U132" s="9">
        <f t="shared" si="38"/>
        <v>11.418604651162791</v>
      </c>
      <c r="V132" s="9">
        <f t="shared" si="39"/>
        <v>1.1749784627165694</v>
      </c>
      <c r="W132" s="149">
        <v>4993</v>
      </c>
      <c r="X132" s="149">
        <v>3344</v>
      </c>
      <c r="Y132" s="137">
        <v>500</v>
      </c>
      <c r="Z132" s="149">
        <v>5400</v>
      </c>
      <c r="AA132" s="149">
        <v>2111</v>
      </c>
      <c r="AB132" s="149">
        <v>450</v>
      </c>
      <c r="AC132" s="149">
        <v>0</v>
      </c>
      <c r="AD132" s="13">
        <f t="shared" si="31"/>
        <v>0</v>
      </c>
      <c r="AE132" s="149" t="s">
        <v>41</v>
      </c>
      <c r="AF132" s="149" t="s">
        <v>41</v>
      </c>
      <c r="AG132" s="149">
        <v>378</v>
      </c>
      <c r="AH132" s="13">
        <f t="shared" si="29"/>
        <v>0.3516279069767442</v>
      </c>
      <c r="AI132" s="203">
        <v>220</v>
      </c>
      <c r="AJ132" s="7">
        <v>3</v>
      </c>
      <c r="AK132" s="14">
        <f t="shared" si="40"/>
        <v>2.7906976744186047</v>
      </c>
      <c r="AL132" s="149">
        <v>800</v>
      </c>
      <c r="AM132" s="149">
        <v>410</v>
      </c>
      <c r="AN132" s="15">
        <f t="shared" si="32"/>
        <v>0.10968432316746923</v>
      </c>
      <c r="AO132" s="156">
        <v>550</v>
      </c>
    </row>
    <row r="133" spans="1:41" ht="15">
      <c r="A133" s="232" t="s">
        <v>67</v>
      </c>
      <c r="B133" s="226">
        <v>1073</v>
      </c>
      <c r="C133" s="4">
        <v>1</v>
      </c>
      <c r="D133" s="5" t="s">
        <v>48</v>
      </c>
      <c r="E133" s="4" t="s">
        <v>44</v>
      </c>
      <c r="F133" s="136">
        <v>1750</v>
      </c>
      <c r="G133" s="7">
        <v>3</v>
      </c>
      <c r="H133" s="8">
        <v>3137</v>
      </c>
      <c r="I133" s="8">
        <f t="shared" si="33"/>
        <v>1.7236263736263737</v>
      </c>
      <c r="J133" s="149">
        <f t="shared" si="34"/>
        <v>622.524705132292</v>
      </c>
      <c r="K133" s="7">
        <v>56</v>
      </c>
      <c r="L133" s="7">
        <v>678</v>
      </c>
      <c r="M133" s="8">
        <f t="shared" si="35"/>
        <v>0.37252747252747254</v>
      </c>
      <c r="N133" s="7">
        <v>8187</v>
      </c>
      <c r="O133" s="7">
        <v>15</v>
      </c>
      <c r="P133" s="7">
        <v>697</v>
      </c>
      <c r="Q133" s="149">
        <v>0</v>
      </c>
      <c r="R133" s="7">
        <f t="shared" si="36"/>
        <v>8899</v>
      </c>
      <c r="S133" s="9">
        <f t="shared" si="37"/>
        <v>8.293569431500465</v>
      </c>
      <c r="T133" s="149">
        <v>10560</v>
      </c>
      <c r="U133" s="9">
        <f t="shared" si="38"/>
        <v>9.84156570363467</v>
      </c>
      <c r="V133" s="9">
        <f t="shared" si="39"/>
        <v>1.1866501854140914</v>
      </c>
      <c r="W133" s="149">
        <v>8303</v>
      </c>
      <c r="X133" s="149">
        <v>2534</v>
      </c>
      <c r="Y133" s="149">
        <v>128</v>
      </c>
      <c r="Z133" s="149">
        <v>5200</v>
      </c>
      <c r="AA133" s="149">
        <v>12076</v>
      </c>
      <c r="AB133" s="149">
        <v>380</v>
      </c>
      <c r="AC133" s="149">
        <v>50</v>
      </c>
      <c r="AD133" s="13">
        <f t="shared" si="31"/>
        <v>0.13157894736842105</v>
      </c>
      <c r="AE133" s="149">
        <v>33</v>
      </c>
      <c r="AF133" s="149">
        <v>513</v>
      </c>
      <c r="AG133" s="149">
        <v>605</v>
      </c>
      <c r="AH133" s="13">
        <f t="shared" si="29"/>
        <v>0.5638397017707363</v>
      </c>
      <c r="AI133" s="203">
        <v>176</v>
      </c>
      <c r="AJ133" s="7">
        <v>4</v>
      </c>
      <c r="AK133" s="14">
        <f t="shared" si="40"/>
        <v>3.7278657968313142</v>
      </c>
      <c r="AL133" s="149">
        <v>750</v>
      </c>
      <c r="AM133" s="149">
        <v>876</v>
      </c>
      <c r="AN133" s="15">
        <f t="shared" si="32"/>
        <v>0.12514285714285714</v>
      </c>
      <c r="AO133" s="156">
        <v>750</v>
      </c>
    </row>
    <row r="134" spans="1:41" ht="15">
      <c r="A134" s="232" t="s">
        <v>241</v>
      </c>
      <c r="B134" s="226">
        <v>1072</v>
      </c>
      <c r="C134" s="4">
        <v>1</v>
      </c>
      <c r="D134" s="5" t="s">
        <v>40</v>
      </c>
      <c r="E134" s="4" t="s">
        <v>44</v>
      </c>
      <c r="F134" s="136">
        <v>1400</v>
      </c>
      <c r="G134" s="7">
        <v>3</v>
      </c>
      <c r="H134" s="8">
        <v>1458</v>
      </c>
      <c r="I134" s="8">
        <f t="shared" si="33"/>
        <v>0.8010989010989011</v>
      </c>
      <c r="J134" s="149">
        <f t="shared" si="34"/>
        <v>1338.161865569273</v>
      </c>
      <c r="K134" s="7">
        <v>4</v>
      </c>
      <c r="L134" s="7">
        <v>90</v>
      </c>
      <c r="M134" s="8">
        <f t="shared" si="35"/>
        <v>0.04945054945054945</v>
      </c>
      <c r="N134" s="7">
        <v>9894</v>
      </c>
      <c r="O134" s="7">
        <v>26</v>
      </c>
      <c r="P134" s="7">
        <v>250</v>
      </c>
      <c r="Q134" s="149">
        <v>0</v>
      </c>
      <c r="R134" s="7">
        <f t="shared" si="36"/>
        <v>10170</v>
      </c>
      <c r="S134" s="9">
        <f t="shared" si="37"/>
        <v>9.486940298507463</v>
      </c>
      <c r="T134" s="149">
        <v>8293</v>
      </c>
      <c r="U134" s="9">
        <f t="shared" si="38"/>
        <v>7.736007462686567</v>
      </c>
      <c r="V134" s="9">
        <f t="shared" si="39"/>
        <v>0.8154375614552606</v>
      </c>
      <c r="W134" s="149">
        <v>2822</v>
      </c>
      <c r="X134" s="149">
        <v>3532</v>
      </c>
      <c r="Y134" s="149">
        <v>1500</v>
      </c>
      <c r="Z134" s="137" t="s">
        <v>41</v>
      </c>
      <c r="AA134" s="137" t="s">
        <v>76</v>
      </c>
      <c r="AB134" s="149">
        <v>1300</v>
      </c>
      <c r="AC134" s="149" t="s">
        <v>41</v>
      </c>
      <c r="AD134" s="13" t="str">
        <f t="shared" si="31"/>
        <v>n.d.</v>
      </c>
      <c r="AE134" s="149">
        <v>3</v>
      </c>
      <c r="AF134" s="149">
        <v>69</v>
      </c>
      <c r="AG134" s="149">
        <v>521</v>
      </c>
      <c r="AH134" s="13">
        <f t="shared" si="29"/>
        <v>0.48600746268656714</v>
      </c>
      <c r="AI134" s="203">
        <v>146</v>
      </c>
      <c r="AJ134" s="7">
        <v>5</v>
      </c>
      <c r="AK134" s="14">
        <f t="shared" si="40"/>
        <v>4.664179104477612</v>
      </c>
      <c r="AL134" s="149">
        <v>2711</v>
      </c>
      <c r="AM134" s="149">
        <v>3048</v>
      </c>
      <c r="AN134" s="15">
        <f t="shared" si="32"/>
        <v>0.43542857142857144</v>
      </c>
      <c r="AO134" s="156">
        <v>0</v>
      </c>
    </row>
    <row r="135" spans="1:41" ht="15">
      <c r="A135" s="232" t="s">
        <v>194</v>
      </c>
      <c r="B135" s="226">
        <v>1070</v>
      </c>
      <c r="C135" s="4">
        <v>1</v>
      </c>
      <c r="D135" s="5" t="s">
        <v>40</v>
      </c>
      <c r="E135" s="4">
        <v>1</v>
      </c>
      <c r="F135" s="136">
        <v>996</v>
      </c>
      <c r="G135" s="7">
        <v>5</v>
      </c>
      <c r="H135" s="8">
        <v>1257</v>
      </c>
      <c r="I135" s="8">
        <f t="shared" si="33"/>
        <v>0.6906593406593406</v>
      </c>
      <c r="J135" s="149">
        <f t="shared" si="34"/>
        <v>1549.2442322991249</v>
      </c>
      <c r="K135" s="7">
        <v>6</v>
      </c>
      <c r="L135" s="7">
        <v>438.5</v>
      </c>
      <c r="M135" s="8">
        <f t="shared" si="35"/>
        <v>0.24093406593406594</v>
      </c>
      <c r="N135" s="7">
        <v>7609</v>
      </c>
      <c r="O135" s="7">
        <v>22</v>
      </c>
      <c r="P135" s="7">
        <v>588</v>
      </c>
      <c r="Q135" s="149">
        <v>0</v>
      </c>
      <c r="R135" s="7">
        <f t="shared" si="36"/>
        <v>8219</v>
      </c>
      <c r="S135" s="9">
        <f t="shared" si="37"/>
        <v>7.681308411214953</v>
      </c>
      <c r="T135" s="149">
        <v>9956</v>
      </c>
      <c r="U135" s="9">
        <f t="shared" si="38"/>
        <v>9.304672897196262</v>
      </c>
      <c r="V135" s="9">
        <f t="shared" si="39"/>
        <v>1.2113395790242123</v>
      </c>
      <c r="W135" s="149">
        <v>4166</v>
      </c>
      <c r="X135" s="149">
        <v>6210</v>
      </c>
      <c r="Y135" s="149">
        <v>400</v>
      </c>
      <c r="Z135" s="149">
        <v>8500</v>
      </c>
      <c r="AA135" s="137" t="s">
        <v>76</v>
      </c>
      <c r="AB135" s="149">
        <v>5450</v>
      </c>
      <c r="AC135" s="149">
        <v>1900</v>
      </c>
      <c r="AD135" s="13">
        <f t="shared" si="31"/>
        <v>0.3486238532110092</v>
      </c>
      <c r="AE135" s="149">
        <v>89</v>
      </c>
      <c r="AF135" s="149">
        <v>570</v>
      </c>
      <c r="AG135" s="149">
        <v>662</v>
      </c>
      <c r="AH135" s="13">
        <f aca="true" t="shared" si="41" ref="AH135:AH166">IF(AG135="n.d.","n.d.",AG135/B135)</f>
        <v>0.6186915887850467</v>
      </c>
      <c r="AI135" s="203">
        <v>186</v>
      </c>
      <c r="AJ135" s="7">
        <v>3</v>
      </c>
      <c r="AK135" s="14">
        <f t="shared" si="40"/>
        <v>2.803738317757009</v>
      </c>
      <c r="AL135" s="149">
        <v>500</v>
      </c>
      <c r="AM135" s="149">
        <v>537.5</v>
      </c>
      <c r="AN135" s="15">
        <f t="shared" si="32"/>
        <v>0.17988621151271753</v>
      </c>
      <c r="AO135" s="156">
        <v>500</v>
      </c>
    </row>
    <row r="136" spans="1:41" ht="15">
      <c r="A136" s="232" t="s">
        <v>248</v>
      </c>
      <c r="B136" s="226">
        <v>1041</v>
      </c>
      <c r="C136" s="4">
        <v>1</v>
      </c>
      <c r="D136" s="5" t="s">
        <v>55</v>
      </c>
      <c r="E136" s="4" t="s">
        <v>44</v>
      </c>
      <c r="F136" s="136">
        <v>1306</v>
      </c>
      <c r="G136" s="7">
        <v>3</v>
      </c>
      <c r="H136" s="8">
        <v>2339.5</v>
      </c>
      <c r="I136" s="8">
        <f t="shared" si="33"/>
        <v>1.2854395604395605</v>
      </c>
      <c r="J136" s="149">
        <f t="shared" si="34"/>
        <v>809.8397093396025</v>
      </c>
      <c r="K136" s="7">
        <v>14</v>
      </c>
      <c r="L136" s="7">
        <v>128</v>
      </c>
      <c r="M136" s="8">
        <f t="shared" si="35"/>
        <v>0.07032967032967033</v>
      </c>
      <c r="N136" s="7">
        <v>8951</v>
      </c>
      <c r="O136" s="7">
        <v>10</v>
      </c>
      <c r="P136" s="7">
        <v>538</v>
      </c>
      <c r="Q136" s="149">
        <v>0</v>
      </c>
      <c r="R136" s="7">
        <f t="shared" si="36"/>
        <v>9499</v>
      </c>
      <c r="S136" s="9">
        <f t="shared" si="37"/>
        <v>9.124879923150816</v>
      </c>
      <c r="T136" s="149">
        <v>12015</v>
      </c>
      <c r="U136" s="9">
        <f t="shared" si="38"/>
        <v>11.54178674351585</v>
      </c>
      <c r="V136" s="9">
        <f t="shared" si="39"/>
        <v>1.2648699863143489</v>
      </c>
      <c r="W136" s="149">
        <v>5685</v>
      </c>
      <c r="X136" s="149">
        <v>2807</v>
      </c>
      <c r="Y136" s="149">
        <v>1530</v>
      </c>
      <c r="Z136" s="149">
        <v>3825</v>
      </c>
      <c r="AA136" s="149">
        <v>1860</v>
      </c>
      <c r="AB136" s="149">
        <v>778</v>
      </c>
      <c r="AC136" s="149">
        <v>64</v>
      </c>
      <c r="AD136" s="13">
        <f t="shared" si="31"/>
        <v>0.08226221079691516</v>
      </c>
      <c r="AE136" s="149">
        <v>9</v>
      </c>
      <c r="AF136" s="149">
        <v>108</v>
      </c>
      <c r="AG136" s="149">
        <v>681</v>
      </c>
      <c r="AH136" s="13">
        <f t="shared" si="41"/>
        <v>0.654178674351585</v>
      </c>
      <c r="AI136" s="203">
        <v>171</v>
      </c>
      <c r="AJ136" s="7">
        <v>3</v>
      </c>
      <c r="AK136" s="14">
        <f t="shared" si="40"/>
        <v>2.881844380403458</v>
      </c>
      <c r="AL136" s="149">
        <v>485</v>
      </c>
      <c r="AM136" s="149">
        <v>448.5</v>
      </c>
      <c r="AN136" s="15">
        <f t="shared" si="32"/>
        <v>0.11447166921898928</v>
      </c>
      <c r="AO136" s="156">
        <v>464</v>
      </c>
    </row>
    <row r="137" spans="1:41" ht="15">
      <c r="A137" s="232" t="s">
        <v>192</v>
      </c>
      <c r="B137" s="226">
        <v>1039</v>
      </c>
      <c r="C137" s="4">
        <v>1</v>
      </c>
      <c r="D137" s="5" t="s">
        <v>46</v>
      </c>
      <c r="E137" s="4" t="s">
        <v>44</v>
      </c>
      <c r="F137" s="136">
        <v>1500</v>
      </c>
      <c r="G137" s="7">
        <v>7</v>
      </c>
      <c r="H137" s="8">
        <v>2826.25</v>
      </c>
      <c r="I137" s="8">
        <f t="shared" si="33"/>
        <v>1.5528846153846154</v>
      </c>
      <c r="J137" s="149">
        <f t="shared" si="34"/>
        <v>669.077399380805</v>
      </c>
      <c r="K137" s="7">
        <v>131</v>
      </c>
      <c r="L137" s="7">
        <v>692</v>
      </c>
      <c r="M137" s="8">
        <f t="shared" si="35"/>
        <v>0.3802197802197802</v>
      </c>
      <c r="N137" s="7">
        <v>10509</v>
      </c>
      <c r="O137" s="7">
        <v>75</v>
      </c>
      <c r="P137" s="7">
        <v>1449</v>
      </c>
      <c r="Q137" s="149">
        <v>0</v>
      </c>
      <c r="R137" s="7">
        <f t="shared" si="36"/>
        <v>12033</v>
      </c>
      <c r="S137" s="9">
        <f t="shared" si="37"/>
        <v>11.581328200192493</v>
      </c>
      <c r="T137" s="149">
        <v>21338</v>
      </c>
      <c r="U137" s="9">
        <f t="shared" si="38"/>
        <v>20.537054860442733</v>
      </c>
      <c r="V137" s="9">
        <f t="shared" si="39"/>
        <v>1.773290118839857</v>
      </c>
      <c r="W137" s="149">
        <v>7135</v>
      </c>
      <c r="X137" s="149">
        <v>4756</v>
      </c>
      <c r="Y137" s="149">
        <v>23350</v>
      </c>
      <c r="Z137" s="149">
        <v>24850</v>
      </c>
      <c r="AA137" s="149">
        <v>4850</v>
      </c>
      <c r="AB137" s="149">
        <v>46</v>
      </c>
      <c r="AC137" s="149">
        <v>9</v>
      </c>
      <c r="AD137" s="13">
        <f t="shared" si="31"/>
        <v>0.1956521739130435</v>
      </c>
      <c r="AE137" s="149">
        <v>52</v>
      </c>
      <c r="AF137" s="149">
        <v>1409</v>
      </c>
      <c r="AG137" s="149">
        <v>1048</v>
      </c>
      <c r="AH137" s="13">
        <f t="shared" si="41"/>
        <v>1.0086621751684313</v>
      </c>
      <c r="AI137" s="203">
        <v>209.7</v>
      </c>
      <c r="AJ137" s="7">
        <v>6</v>
      </c>
      <c r="AK137" s="14">
        <f t="shared" si="40"/>
        <v>5.774783445620789</v>
      </c>
      <c r="AL137" s="149">
        <v>3214</v>
      </c>
      <c r="AM137" s="149">
        <v>3214</v>
      </c>
      <c r="AN137" s="15">
        <f t="shared" si="32"/>
        <v>0.3571111111111111</v>
      </c>
      <c r="AO137" s="156">
        <v>3214</v>
      </c>
    </row>
    <row r="138" spans="1:41" ht="15">
      <c r="A138" s="232" t="s">
        <v>220</v>
      </c>
      <c r="B138" s="226">
        <v>1025</v>
      </c>
      <c r="C138" s="4">
        <v>1</v>
      </c>
      <c r="D138" s="5" t="s">
        <v>65</v>
      </c>
      <c r="E138" s="4" t="s">
        <v>44</v>
      </c>
      <c r="F138" s="136">
        <v>1152</v>
      </c>
      <c r="G138" s="7">
        <v>3</v>
      </c>
      <c r="H138" s="8">
        <v>1411.5</v>
      </c>
      <c r="I138" s="8">
        <f t="shared" si="33"/>
        <v>0.7755494505494506</v>
      </c>
      <c r="J138" s="149">
        <f t="shared" si="34"/>
        <v>1321.6436415161177</v>
      </c>
      <c r="K138" s="7">
        <v>31</v>
      </c>
      <c r="L138" s="7">
        <v>361</v>
      </c>
      <c r="M138" s="8">
        <f t="shared" si="35"/>
        <v>0.19835164835164834</v>
      </c>
      <c r="N138" s="7">
        <v>10208</v>
      </c>
      <c r="O138" s="7">
        <v>8</v>
      </c>
      <c r="P138" s="7">
        <v>344</v>
      </c>
      <c r="Q138" s="149">
        <v>0</v>
      </c>
      <c r="R138" s="7">
        <f t="shared" si="36"/>
        <v>10560</v>
      </c>
      <c r="S138" s="9">
        <f t="shared" si="37"/>
        <v>10.302439024390244</v>
      </c>
      <c r="T138" s="149">
        <v>8107</v>
      </c>
      <c r="U138" s="9">
        <f t="shared" si="38"/>
        <v>7.909268292682927</v>
      </c>
      <c r="V138" s="9">
        <f t="shared" si="39"/>
        <v>0.7677083333333333</v>
      </c>
      <c r="W138" s="149">
        <v>4493</v>
      </c>
      <c r="X138" s="149">
        <v>852</v>
      </c>
      <c r="Y138" s="149">
        <v>5850</v>
      </c>
      <c r="Z138" s="149">
        <v>4153</v>
      </c>
      <c r="AA138" s="149">
        <v>174</v>
      </c>
      <c r="AB138" s="149">
        <v>483</v>
      </c>
      <c r="AC138" s="149">
        <v>34</v>
      </c>
      <c r="AD138" s="13">
        <f t="shared" si="31"/>
        <v>0.07039337474120083</v>
      </c>
      <c r="AE138" s="149">
        <v>23</v>
      </c>
      <c r="AF138" s="149">
        <v>432</v>
      </c>
      <c r="AG138" s="149">
        <v>452</v>
      </c>
      <c r="AH138" s="13">
        <f t="shared" si="41"/>
        <v>0.44097560975609756</v>
      </c>
      <c r="AI138" s="203">
        <v>104.1</v>
      </c>
      <c r="AJ138" s="7">
        <v>3</v>
      </c>
      <c r="AK138" s="14">
        <f t="shared" si="40"/>
        <v>2.926829268292683</v>
      </c>
      <c r="AL138" s="149">
        <v>231</v>
      </c>
      <c r="AM138" s="149">
        <v>165.47</v>
      </c>
      <c r="AN138" s="15">
        <f t="shared" si="32"/>
        <v>0.047879050925925926</v>
      </c>
      <c r="AO138" s="156">
        <v>199</v>
      </c>
    </row>
    <row r="139" spans="1:41" ht="15">
      <c r="A139" s="232" t="s">
        <v>219</v>
      </c>
      <c r="B139" s="226">
        <v>1022</v>
      </c>
      <c r="C139" s="4">
        <v>1</v>
      </c>
      <c r="D139" s="5" t="s">
        <v>55</v>
      </c>
      <c r="E139" s="4" t="s">
        <v>44</v>
      </c>
      <c r="F139" s="136">
        <v>1175</v>
      </c>
      <c r="G139" s="7">
        <v>3</v>
      </c>
      <c r="H139" s="8">
        <v>1677</v>
      </c>
      <c r="I139" s="8">
        <f t="shared" si="33"/>
        <v>0.9214285714285714</v>
      </c>
      <c r="J139" s="149">
        <f t="shared" si="34"/>
        <v>1109.1472868217054</v>
      </c>
      <c r="K139" s="7">
        <v>9</v>
      </c>
      <c r="L139" s="7">
        <v>196</v>
      </c>
      <c r="M139" s="8">
        <f t="shared" si="35"/>
        <v>0.1076923076923077</v>
      </c>
      <c r="N139" s="7">
        <v>9179</v>
      </c>
      <c r="O139" s="7">
        <v>20</v>
      </c>
      <c r="P139" s="7">
        <v>963</v>
      </c>
      <c r="Q139" s="149">
        <v>0</v>
      </c>
      <c r="R139" s="7">
        <f t="shared" si="36"/>
        <v>10162</v>
      </c>
      <c r="S139" s="9">
        <f t="shared" si="37"/>
        <v>9.943248532289628</v>
      </c>
      <c r="T139" s="149">
        <v>12752</v>
      </c>
      <c r="U139" s="9">
        <f t="shared" si="38"/>
        <v>12.477495107632095</v>
      </c>
      <c r="V139" s="9">
        <f t="shared" si="39"/>
        <v>1.2548710883684313</v>
      </c>
      <c r="W139" s="149">
        <v>5143</v>
      </c>
      <c r="X139" s="149">
        <v>4362</v>
      </c>
      <c r="Y139" s="149">
        <v>250</v>
      </c>
      <c r="Z139" s="149">
        <v>6175</v>
      </c>
      <c r="AA139" s="149">
        <v>3506</v>
      </c>
      <c r="AB139" s="149">
        <v>520</v>
      </c>
      <c r="AC139" s="149">
        <v>20</v>
      </c>
      <c r="AD139" s="13">
        <f t="shared" si="31"/>
        <v>0.038461538461538464</v>
      </c>
      <c r="AE139" s="149">
        <v>36</v>
      </c>
      <c r="AF139" s="149">
        <v>310</v>
      </c>
      <c r="AG139" s="149">
        <v>480</v>
      </c>
      <c r="AH139" s="13">
        <f t="shared" si="41"/>
        <v>0.46966731898238745</v>
      </c>
      <c r="AI139" s="203">
        <v>162</v>
      </c>
      <c r="AJ139" s="7">
        <v>5</v>
      </c>
      <c r="AK139" s="14">
        <f t="shared" si="40"/>
        <v>4.892367906066537</v>
      </c>
      <c r="AL139" s="149">
        <v>1750</v>
      </c>
      <c r="AM139" s="149">
        <v>1556</v>
      </c>
      <c r="AN139" s="15">
        <f t="shared" si="32"/>
        <v>0.26485106382978724</v>
      </c>
      <c r="AO139" s="156">
        <v>1750</v>
      </c>
    </row>
    <row r="140" spans="1:41" ht="15">
      <c r="A140" s="232" t="s">
        <v>118</v>
      </c>
      <c r="B140" s="226">
        <v>992</v>
      </c>
      <c r="C140" s="4">
        <v>1</v>
      </c>
      <c r="D140" s="5" t="s">
        <v>61</v>
      </c>
      <c r="E140" s="4" t="s">
        <v>44</v>
      </c>
      <c r="F140" s="136">
        <v>981</v>
      </c>
      <c r="G140" s="7">
        <v>3</v>
      </c>
      <c r="H140" s="8">
        <v>981</v>
      </c>
      <c r="I140" s="8">
        <f t="shared" si="33"/>
        <v>0.539010989010989</v>
      </c>
      <c r="J140" s="149">
        <f t="shared" si="34"/>
        <v>1840.4077471967382</v>
      </c>
      <c r="K140" s="7">
        <v>8</v>
      </c>
      <c r="L140" s="7">
        <v>60</v>
      </c>
      <c r="M140" s="8">
        <f t="shared" si="35"/>
        <v>0.03296703296703297</v>
      </c>
      <c r="N140" s="7">
        <v>5417</v>
      </c>
      <c r="O140" s="7">
        <v>6</v>
      </c>
      <c r="P140" s="7">
        <v>427</v>
      </c>
      <c r="Q140" s="149">
        <v>2575</v>
      </c>
      <c r="R140" s="7">
        <f t="shared" si="36"/>
        <v>8425</v>
      </c>
      <c r="S140" s="9">
        <f t="shared" si="37"/>
        <v>8.492943548387096</v>
      </c>
      <c r="T140" s="149">
        <v>4639</v>
      </c>
      <c r="U140" s="9">
        <f t="shared" si="38"/>
        <v>4.676411290322581</v>
      </c>
      <c r="V140" s="9">
        <f t="shared" si="39"/>
        <v>0.5506231454005934</v>
      </c>
      <c r="W140" s="149">
        <v>2</v>
      </c>
      <c r="X140" s="149">
        <v>2</v>
      </c>
      <c r="Y140" s="149">
        <v>500</v>
      </c>
      <c r="Z140" s="149">
        <v>2000</v>
      </c>
      <c r="AA140" s="149">
        <v>2028</v>
      </c>
      <c r="AB140" s="149">
        <v>270</v>
      </c>
      <c r="AC140" s="149">
        <v>20</v>
      </c>
      <c r="AD140" s="13">
        <f t="shared" si="31"/>
        <v>0.07407407407407407</v>
      </c>
      <c r="AE140" s="149">
        <v>64</v>
      </c>
      <c r="AF140" s="149">
        <v>320</v>
      </c>
      <c r="AG140" s="149">
        <v>213</v>
      </c>
      <c r="AH140" s="13">
        <f t="shared" si="41"/>
        <v>0.21471774193548387</v>
      </c>
      <c r="AI140" s="203">
        <v>92</v>
      </c>
      <c r="AJ140" s="7">
        <v>2</v>
      </c>
      <c r="AK140" s="14">
        <f t="shared" si="40"/>
        <v>2.0161290322580645</v>
      </c>
      <c r="AL140" s="149">
        <v>0</v>
      </c>
      <c r="AM140" s="149">
        <v>0</v>
      </c>
      <c r="AN140" s="15">
        <f t="shared" si="32"/>
        <v>0</v>
      </c>
      <c r="AO140" s="156">
        <v>185</v>
      </c>
    </row>
    <row r="141" spans="1:41" ht="15">
      <c r="A141" s="232" t="s">
        <v>158</v>
      </c>
      <c r="B141" s="226">
        <v>981</v>
      </c>
      <c r="C141" s="4">
        <v>1</v>
      </c>
      <c r="D141" s="5" t="s">
        <v>48</v>
      </c>
      <c r="E141" s="4">
        <v>1</v>
      </c>
      <c r="F141" s="136">
        <v>953</v>
      </c>
      <c r="G141" s="7">
        <v>2</v>
      </c>
      <c r="H141" s="8">
        <v>1544</v>
      </c>
      <c r="I141" s="8">
        <f t="shared" si="33"/>
        <v>0.8483516483516483</v>
      </c>
      <c r="J141" s="149">
        <f t="shared" si="34"/>
        <v>1156.360103626943</v>
      </c>
      <c r="K141" s="7">
        <v>21</v>
      </c>
      <c r="L141" s="7">
        <v>357</v>
      </c>
      <c r="M141" s="8">
        <f t="shared" si="35"/>
        <v>0.19615384615384615</v>
      </c>
      <c r="N141" s="7">
        <v>5376</v>
      </c>
      <c r="O141" s="7">
        <v>14</v>
      </c>
      <c r="P141" s="7">
        <v>527</v>
      </c>
      <c r="Q141" s="149">
        <v>0</v>
      </c>
      <c r="R141" s="7">
        <f t="shared" si="36"/>
        <v>5917</v>
      </c>
      <c r="S141" s="9">
        <f t="shared" si="37"/>
        <v>6.031600407747197</v>
      </c>
      <c r="T141" s="149">
        <v>6597</v>
      </c>
      <c r="U141" s="9">
        <f t="shared" si="38"/>
        <v>6.724770642201835</v>
      </c>
      <c r="V141" s="9">
        <f t="shared" si="39"/>
        <v>1.114923102923779</v>
      </c>
      <c r="W141" s="149">
        <v>2121</v>
      </c>
      <c r="X141" s="149">
        <v>920</v>
      </c>
      <c r="Y141" s="149">
        <v>557</v>
      </c>
      <c r="Z141" s="149">
        <v>2015</v>
      </c>
      <c r="AA141" s="149">
        <v>3197</v>
      </c>
      <c r="AB141" s="149">
        <v>825</v>
      </c>
      <c r="AC141" s="149">
        <v>75</v>
      </c>
      <c r="AD141" s="13">
        <f t="shared" si="31"/>
        <v>0.09090909090909091</v>
      </c>
      <c r="AE141" s="149">
        <v>36</v>
      </c>
      <c r="AF141" s="149">
        <v>188</v>
      </c>
      <c r="AG141" s="149">
        <v>468</v>
      </c>
      <c r="AH141" s="13">
        <f t="shared" si="41"/>
        <v>0.47706422018348627</v>
      </c>
      <c r="AI141" s="203">
        <v>167</v>
      </c>
      <c r="AJ141" s="7">
        <v>4</v>
      </c>
      <c r="AK141" s="14">
        <f t="shared" si="40"/>
        <v>4.077471967380224</v>
      </c>
      <c r="AL141" s="149">
        <v>744</v>
      </c>
      <c r="AM141" s="149">
        <v>372</v>
      </c>
      <c r="AN141" s="15">
        <f t="shared" si="32"/>
        <v>0.09758656873032528</v>
      </c>
      <c r="AO141" s="156">
        <v>536</v>
      </c>
    </row>
    <row r="142" spans="1:41" ht="15">
      <c r="A142" s="232" t="s">
        <v>104</v>
      </c>
      <c r="B142" s="226">
        <v>947</v>
      </c>
      <c r="C142" s="4">
        <v>1</v>
      </c>
      <c r="D142" s="5" t="s">
        <v>48</v>
      </c>
      <c r="E142" s="4" t="s">
        <v>44</v>
      </c>
      <c r="F142" s="136">
        <v>1225</v>
      </c>
      <c r="G142" s="7">
        <v>4</v>
      </c>
      <c r="H142" s="8">
        <v>1903.75</v>
      </c>
      <c r="I142" s="8">
        <f t="shared" si="33"/>
        <v>1.0460164835164836</v>
      </c>
      <c r="J142" s="149">
        <f t="shared" si="34"/>
        <v>905.3394615889691</v>
      </c>
      <c r="K142" s="7">
        <v>23</v>
      </c>
      <c r="L142" s="7">
        <v>776</v>
      </c>
      <c r="M142" s="8">
        <f t="shared" si="35"/>
        <v>0.42637362637362636</v>
      </c>
      <c r="N142" s="7">
        <v>6961</v>
      </c>
      <c r="O142" s="7">
        <v>3</v>
      </c>
      <c r="P142" s="7">
        <v>837</v>
      </c>
      <c r="Q142" s="149">
        <v>0</v>
      </c>
      <c r="R142" s="7">
        <f t="shared" si="36"/>
        <v>7801</v>
      </c>
      <c r="S142" s="9">
        <f t="shared" si="37"/>
        <v>8.237592397043295</v>
      </c>
      <c r="T142" s="149">
        <v>13364</v>
      </c>
      <c r="U142" s="9">
        <f t="shared" si="38"/>
        <v>14.111932418162619</v>
      </c>
      <c r="V142" s="9">
        <f t="shared" si="39"/>
        <v>1.7131137033713626</v>
      </c>
      <c r="W142" s="149">
        <v>3614</v>
      </c>
      <c r="X142" s="149">
        <v>2046</v>
      </c>
      <c r="Y142" s="149" t="s">
        <v>41</v>
      </c>
      <c r="Z142" s="149">
        <v>7284</v>
      </c>
      <c r="AA142" s="149">
        <v>12862</v>
      </c>
      <c r="AB142" s="149">
        <v>1275</v>
      </c>
      <c r="AC142" s="149">
        <v>76</v>
      </c>
      <c r="AD142" s="13">
        <f t="shared" si="31"/>
        <v>0.0596078431372549</v>
      </c>
      <c r="AE142" s="149">
        <v>16</v>
      </c>
      <c r="AF142" s="149">
        <v>165</v>
      </c>
      <c r="AG142" s="149">
        <v>434</v>
      </c>
      <c r="AH142" s="13">
        <f t="shared" si="41"/>
        <v>0.4582893347412883</v>
      </c>
      <c r="AI142" s="203">
        <v>427</v>
      </c>
      <c r="AJ142" s="7">
        <v>5</v>
      </c>
      <c r="AK142" s="14">
        <f t="shared" si="40"/>
        <v>5.279831045406547</v>
      </c>
      <c r="AL142" s="149">
        <v>182</v>
      </c>
      <c r="AM142" s="149">
        <v>50.55</v>
      </c>
      <c r="AN142" s="15">
        <f t="shared" si="32"/>
        <v>0.008253061224489796</v>
      </c>
      <c r="AO142" s="156">
        <v>527</v>
      </c>
    </row>
    <row r="143" spans="1:41" ht="15">
      <c r="A143" s="232" t="s">
        <v>237</v>
      </c>
      <c r="B143" s="226">
        <v>947</v>
      </c>
      <c r="C143" s="4">
        <v>1</v>
      </c>
      <c r="D143" s="5" t="s">
        <v>46</v>
      </c>
      <c r="E143" s="4" t="s">
        <v>44</v>
      </c>
      <c r="F143" s="136">
        <v>1059</v>
      </c>
      <c r="G143" s="7">
        <v>2</v>
      </c>
      <c r="H143" s="8">
        <v>1621</v>
      </c>
      <c r="I143" s="8">
        <f t="shared" si="33"/>
        <v>0.8906593406593407</v>
      </c>
      <c r="J143" s="149">
        <f t="shared" si="34"/>
        <v>1063.257248611968</v>
      </c>
      <c r="K143" s="7">
        <v>20</v>
      </c>
      <c r="L143" s="7">
        <v>174</v>
      </c>
      <c r="M143" s="8">
        <f t="shared" si="35"/>
        <v>0.0956043956043956</v>
      </c>
      <c r="N143" s="7">
        <v>8926</v>
      </c>
      <c r="O143" s="7">
        <v>0</v>
      </c>
      <c r="P143" s="7">
        <v>650</v>
      </c>
      <c r="Q143" s="149">
        <v>0</v>
      </c>
      <c r="R143" s="7">
        <f t="shared" si="36"/>
        <v>9576</v>
      </c>
      <c r="S143" s="9">
        <f t="shared" si="37"/>
        <v>10.111932418162619</v>
      </c>
      <c r="T143" s="149">
        <v>7384</v>
      </c>
      <c r="U143" s="9">
        <f t="shared" si="38"/>
        <v>7.797254487856389</v>
      </c>
      <c r="V143" s="9">
        <f t="shared" si="39"/>
        <v>0.77109440267335</v>
      </c>
      <c r="W143" s="149">
        <v>2525</v>
      </c>
      <c r="X143" s="149">
        <v>1158</v>
      </c>
      <c r="Y143" s="149">
        <v>5000</v>
      </c>
      <c r="Z143" s="149">
        <v>6000</v>
      </c>
      <c r="AA143" s="149">
        <v>150</v>
      </c>
      <c r="AB143" s="149">
        <v>4120</v>
      </c>
      <c r="AC143" s="149">
        <v>0</v>
      </c>
      <c r="AD143" s="13">
        <f t="shared" si="31"/>
        <v>0</v>
      </c>
      <c r="AE143" s="149">
        <v>24</v>
      </c>
      <c r="AF143" s="149">
        <v>226</v>
      </c>
      <c r="AG143" s="149">
        <v>708</v>
      </c>
      <c r="AH143" s="13">
        <f t="shared" si="41"/>
        <v>0.747624076029567</v>
      </c>
      <c r="AI143" s="203">
        <v>200</v>
      </c>
      <c r="AJ143" s="7">
        <v>12</v>
      </c>
      <c r="AK143" s="14">
        <f t="shared" si="40"/>
        <v>12.671594508975712</v>
      </c>
      <c r="AL143" s="149">
        <v>1700</v>
      </c>
      <c r="AM143" s="149">
        <v>2500</v>
      </c>
      <c r="AN143" s="15">
        <f t="shared" si="32"/>
        <v>0.19672647151400693</v>
      </c>
      <c r="AO143" s="156">
        <v>1300</v>
      </c>
    </row>
    <row r="144" spans="1:41" ht="15">
      <c r="A144" s="232" t="s">
        <v>93</v>
      </c>
      <c r="B144" s="226">
        <v>932</v>
      </c>
      <c r="C144" s="4">
        <v>1</v>
      </c>
      <c r="D144" s="5" t="s">
        <v>48</v>
      </c>
      <c r="E144" s="4" t="s">
        <v>44</v>
      </c>
      <c r="F144" s="136">
        <v>625</v>
      </c>
      <c r="G144" s="7">
        <v>2</v>
      </c>
      <c r="H144" s="8">
        <v>985</v>
      </c>
      <c r="I144" s="8">
        <f t="shared" si="33"/>
        <v>0.5412087912087912</v>
      </c>
      <c r="J144" s="149">
        <f t="shared" si="34"/>
        <v>1722.0710659898477</v>
      </c>
      <c r="K144" s="7">
        <v>6</v>
      </c>
      <c r="L144" s="7">
        <v>160</v>
      </c>
      <c r="M144" s="8">
        <f t="shared" si="35"/>
        <v>0.08791208791208792</v>
      </c>
      <c r="N144" s="7">
        <v>5321</v>
      </c>
      <c r="O144" s="7">
        <v>2</v>
      </c>
      <c r="P144" s="7">
        <v>231</v>
      </c>
      <c r="Q144" s="149">
        <v>0</v>
      </c>
      <c r="R144" s="7">
        <f t="shared" si="36"/>
        <v>5554</v>
      </c>
      <c r="S144" s="9">
        <f t="shared" si="37"/>
        <v>5.959227467811159</v>
      </c>
      <c r="T144" s="149">
        <v>4142</v>
      </c>
      <c r="U144" s="9">
        <f t="shared" si="38"/>
        <v>4.444206008583691</v>
      </c>
      <c r="V144" s="9">
        <f t="shared" si="39"/>
        <v>0.7457688152682751</v>
      </c>
      <c r="W144" s="149">
        <v>2579</v>
      </c>
      <c r="X144" s="149">
        <v>488</v>
      </c>
      <c r="Y144" s="149">
        <v>600</v>
      </c>
      <c r="Z144" s="149" t="s">
        <v>41</v>
      </c>
      <c r="AA144" s="149">
        <v>2397</v>
      </c>
      <c r="AB144" s="149">
        <v>830</v>
      </c>
      <c r="AC144" s="149">
        <v>85</v>
      </c>
      <c r="AD144" s="13">
        <f t="shared" si="31"/>
        <v>0.10240963855421686</v>
      </c>
      <c r="AE144" s="149">
        <v>14</v>
      </c>
      <c r="AF144" s="149">
        <v>73</v>
      </c>
      <c r="AG144" s="149">
        <v>157.2</v>
      </c>
      <c r="AH144" s="13">
        <f t="shared" si="41"/>
        <v>0.16866952789699569</v>
      </c>
      <c r="AI144" s="203">
        <v>68</v>
      </c>
      <c r="AJ144" s="7">
        <v>2</v>
      </c>
      <c r="AK144" s="14">
        <f t="shared" si="40"/>
        <v>2.1459227467811157</v>
      </c>
      <c r="AL144" s="149">
        <v>600</v>
      </c>
      <c r="AM144" s="149">
        <v>360</v>
      </c>
      <c r="AN144" s="15">
        <f t="shared" si="32"/>
        <v>0.288</v>
      </c>
      <c r="AO144" s="156">
        <v>213</v>
      </c>
    </row>
    <row r="145" spans="1:41" ht="15">
      <c r="A145" s="232" t="s">
        <v>79</v>
      </c>
      <c r="B145" s="226">
        <v>916</v>
      </c>
      <c r="C145" s="4">
        <v>1</v>
      </c>
      <c r="D145" s="5" t="s">
        <v>55</v>
      </c>
      <c r="E145" s="4" t="s">
        <v>44</v>
      </c>
      <c r="F145" s="136">
        <v>1125</v>
      </c>
      <c r="G145" s="7">
        <v>4</v>
      </c>
      <c r="H145" s="8">
        <v>2054</v>
      </c>
      <c r="I145" s="8">
        <f t="shared" si="33"/>
        <v>1.1285714285714286</v>
      </c>
      <c r="J145" s="149">
        <f t="shared" si="34"/>
        <v>811.6455696202531</v>
      </c>
      <c r="K145" s="7">
        <v>16</v>
      </c>
      <c r="L145" s="7">
        <v>52</v>
      </c>
      <c r="M145" s="8">
        <f t="shared" si="35"/>
        <v>0.02857142857142857</v>
      </c>
      <c r="N145" s="7">
        <v>9429</v>
      </c>
      <c r="O145" s="7">
        <v>22</v>
      </c>
      <c r="P145" s="7">
        <v>872</v>
      </c>
      <c r="Q145" s="149">
        <v>0</v>
      </c>
      <c r="R145" s="7">
        <f t="shared" si="36"/>
        <v>10323</v>
      </c>
      <c r="S145" s="9">
        <f t="shared" si="37"/>
        <v>11.269650655021834</v>
      </c>
      <c r="T145" s="149">
        <v>9214</v>
      </c>
      <c r="U145" s="9">
        <f t="shared" si="38"/>
        <v>10.058951965065502</v>
      </c>
      <c r="V145" s="9">
        <f t="shared" si="39"/>
        <v>0.8925699893441829</v>
      </c>
      <c r="W145" s="149">
        <v>2699</v>
      </c>
      <c r="X145" s="149">
        <v>3858</v>
      </c>
      <c r="Y145" s="137">
        <v>250</v>
      </c>
      <c r="Z145" s="149">
        <v>4100</v>
      </c>
      <c r="AA145" s="149">
        <v>486</v>
      </c>
      <c r="AB145" s="149">
        <v>375</v>
      </c>
      <c r="AC145" s="149">
        <v>25</v>
      </c>
      <c r="AD145" s="13">
        <f t="shared" si="31"/>
        <v>0.06666666666666667</v>
      </c>
      <c r="AE145" s="149">
        <v>40</v>
      </c>
      <c r="AF145" s="149">
        <v>49</v>
      </c>
      <c r="AG145" s="149">
        <v>540</v>
      </c>
      <c r="AH145" s="13">
        <f t="shared" si="41"/>
        <v>0.5895196506550219</v>
      </c>
      <c r="AI145" s="203">
        <v>140.6</v>
      </c>
      <c r="AJ145" s="7">
        <v>3</v>
      </c>
      <c r="AK145" s="14">
        <f t="shared" si="40"/>
        <v>3.2751091703056767</v>
      </c>
      <c r="AL145" s="149">
        <v>6408</v>
      </c>
      <c r="AM145" s="149">
        <v>1802</v>
      </c>
      <c r="AN145" s="15">
        <f t="shared" si="32"/>
        <v>0.5339259259259259</v>
      </c>
      <c r="AO145" s="156">
        <v>982</v>
      </c>
    </row>
    <row r="146" spans="1:41" ht="15">
      <c r="A146" s="232" t="s">
        <v>159</v>
      </c>
      <c r="B146" s="226">
        <v>892</v>
      </c>
      <c r="C146" s="4">
        <v>1</v>
      </c>
      <c r="D146" s="5" t="s">
        <v>55</v>
      </c>
      <c r="E146" s="4">
        <v>1</v>
      </c>
      <c r="F146" s="136">
        <v>1050.5</v>
      </c>
      <c r="G146" s="7" t="s">
        <v>41</v>
      </c>
      <c r="H146" s="8" t="s">
        <v>41</v>
      </c>
      <c r="I146" s="8" t="str">
        <f t="shared" si="33"/>
        <v>n.d.</v>
      </c>
      <c r="J146" s="149" t="str">
        <f t="shared" si="34"/>
        <v>n.d.</v>
      </c>
      <c r="K146" s="7">
        <v>10</v>
      </c>
      <c r="L146" s="7">
        <v>392</v>
      </c>
      <c r="M146" s="8">
        <f t="shared" si="35"/>
        <v>0.2153846153846154</v>
      </c>
      <c r="N146" s="7">
        <v>11167</v>
      </c>
      <c r="O146" s="7">
        <v>16</v>
      </c>
      <c r="P146" s="7">
        <v>128</v>
      </c>
      <c r="Q146" s="149">
        <v>0</v>
      </c>
      <c r="R146" s="7">
        <f t="shared" si="36"/>
        <v>11311</v>
      </c>
      <c r="S146" s="9">
        <f t="shared" si="37"/>
        <v>12.6804932735426</v>
      </c>
      <c r="T146" s="149">
        <v>20135</v>
      </c>
      <c r="U146" s="9">
        <f t="shared" si="38"/>
        <v>22.57286995515695</v>
      </c>
      <c r="V146" s="9">
        <f t="shared" si="39"/>
        <v>1.7801255415082662</v>
      </c>
      <c r="W146" s="149">
        <v>2241</v>
      </c>
      <c r="X146" s="149">
        <v>3032</v>
      </c>
      <c r="Y146" s="149">
        <v>10000</v>
      </c>
      <c r="Z146" s="149">
        <v>14708</v>
      </c>
      <c r="AA146" s="149">
        <v>813</v>
      </c>
      <c r="AB146" s="149">
        <v>1482</v>
      </c>
      <c r="AC146" s="149">
        <v>12</v>
      </c>
      <c r="AD146" s="13">
        <f t="shared" si="31"/>
        <v>0.008097165991902834</v>
      </c>
      <c r="AE146" s="149">
        <v>3</v>
      </c>
      <c r="AF146" s="149">
        <v>540</v>
      </c>
      <c r="AG146" s="149">
        <v>1334</v>
      </c>
      <c r="AH146" s="13">
        <f t="shared" si="41"/>
        <v>1.4955156950672646</v>
      </c>
      <c r="AI146" s="203">
        <v>370</v>
      </c>
      <c r="AJ146" s="7">
        <v>3</v>
      </c>
      <c r="AK146" s="14">
        <f t="shared" si="40"/>
        <v>3.3632286995515694</v>
      </c>
      <c r="AL146" s="149" t="s">
        <v>41</v>
      </c>
      <c r="AM146" s="149">
        <v>343</v>
      </c>
      <c r="AN146" s="15">
        <f t="shared" si="32"/>
        <v>0.10883706171664287</v>
      </c>
      <c r="AO146" s="158" t="s">
        <v>41</v>
      </c>
    </row>
    <row r="147" spans="1:41" ht="15">
      <c r="A147" s="232" t="s">
        <v>59</v>
      </c>
      <c r="B147" s="226">
        <v>873</v>
      </c>
      <c r="C147" s="4">
        <v>1</v>
      </c>
      <c r="D147" s="5" t="s">
        <v>48</v>
      </c>
      <c r="E147" s="4" t="s">
        <v>44</v>
      </c>
      <c r="F147" s="136">
        <v>1350</v>
      </c>
      <c r="G147" s="7" t="s">
        <v>41</v>
      </c>
      <c r="H147" s="8">
        <v>1470</v>
      </c>
      <c r="I147" s="8">
        <f t="shared" si="33"/>
        <v>0.8076923076923077</v>
      </c>
      <c r="J147" s="149">
        <f t="shared" si="34"/>
        <v>1080.857142857143</v>
      </c>
      <c r="K147" s="7">
        <v>14</v>
      </c>
      <c r="L147" s="7">
        <v>380</v>
      </c>
      <c r="M147" s="8">
        <f t="shared" si="35"/>
        <v>0.2087912087912088</v>
      </c>
      <c r="N147" s="7">
        <v>8780</v>
      </c>
      <c r="O147" s="7">
        <v>14</v>
      </c>
      <c r="P147" s="7">
        <v>463</v>
      </c>
      <c r="Q147" s="149">
        <v>0</v>
      </c>
      <c r="R147" s="7">
        <f t="shared" si="36"/>
        <v>9257</v>
      </c>
      <c r="S147" s="9">
        <f t="shared" si="37"/>
        <v>10.603665521191294</v>
      </c>
      <c r="T147" s="149">
        <v>9008</v>
      </c>
      <c r="U147" s="9">
        <f t="shared" si="38"/>
        <v>10.3184421534937</v>
      </c>
      <c r="V147" s="9">
        <f t="shared" si="39"/>
        <v>0.9731014367505672</v>
      </c>
      <c r="W147" s="149">
        <v>4127</v>
      </c>
      <c r="X147" s="149">
        <v>2341</v>
      </c>
      <c r="Y147" s="137">
        <v>2080</v>
      </c>
      <c r="Z147" s="149">
        <v>8205</v>
      </c>
      <c r="AA147" s="149">
        <v>8077</v>
      </c>
      <c r="AB147" s="149">
        <v>9900</v>
      </c>
      <c r="AC147" s="149">
        <v>1000</v>
      </c>
      <c r="AD147" s="13">
        <f t="shared" si="31"/>
        <v>0.10101010101010101</v>
      </c>
      <c r="AE147" s="149">
        <v>100</v>
      </c>
      <c r="AF147" s="149">
        <v>525</v>
      </c>
      <c r="AG147" s="149">
        <v>421.7</v>
      </c>
      <c r="AH147" s="13">
        <f t="shared" si="41"/>
        <v>0.48304696449026346</v>
      </c>
      <c r="AI147" s="203">
        <v>147.5</v>
      </c>
      <c r="AJ147" s="7">
        <v>6</v>
      </c>
      <c r="AK147" s="14">
        <f t="shared" si="40"/>
        <v>6.8728522336769755</v>
      </c>
      <c r="AL147" s="149">
        <v>1560</v>
      </c>
      <c r="AM147" s="149">
        <v>780</v>
      </c>
      <c r="AN147" s="15">
        <f t="shared" si="32"/>
        <v>0.0962962962962963</v>
      </c>
      <c r="AO147" s="156">
        <v>1144</v>
      </c>
    </row>
    <row r="148" spans="1:41" ht="15">
      <c r="A148" s="232" t="s">
        <v>204</v>
      </c>
      <c r="B148" s="226">
        <v>870</v>
      </c>
      <c r="C148" s="4">
        <v>1</v>
      </c>
      <c r="D148" s="5" t="s">
        <v>65</v>
      </c>
      <c r="E148" s="4" t="s">
        <v>44</v>
      </c>
      <c r="F148" s="136">
        <v>1000</v>
      </c>
      <c r="G148" s="7">
        <v>2</v>
      </c>
      <c r="H148" s="8">
        <v>876</v>
      </c>
      <c r="I148" s="8">
        <f t="shared" si="33"/>
        <v>0.48131868131868133</v>
      </c>
      <c r="J148" s="149">
        <f t="shared" si="34"/>
        <v>1807.5342465753424</v>
      </c>
      <c r="K148" s="7" t="s">
        <v>41</v>
      </c>
      <c r="L148" s="7" t="s">
        <v>41</v>
      </c>
      <c r="M148" s="8" t="str">
        <f t="shared" si="35"/>
        <v>n.d.</v>
      </c>
      <c r="N148" s="7">
        <v>9377</v>
      </c>
      <c r="O148" s="7">
        <v>17</v>
      </c>
      <c r="P148" s="7">
        <v>267</v>
      </c>
      <c r="Q148" s="149">
        <v>0</v>
      </c>
      <c r="R148" s="7">
        <f t="shared" si="36"/>
        <v>9661</v>
      </c>
      <c r="S148" s="9">
        <f t="shared" si="37"/>
        <v>11.104597701149425</v>
      </c>
      <c r="T148" s="149">
        <v>707</v>
      </c>
      <c r="U148" s="9">
        <f t="shared" si="38"/>
        <v>0.8126436781609195</v>
      </c>
      <c r="V148" s="9">
        <f t="shared" si="39"/>
        <v>0.07318083014180726</v>
      </c>
      <c r="W148" s="149">
        <v>79</v>
      </c>
      <c r="X148" s="149">
        <v>94</v>
      </c>
      <c r="Y148" s="149">
        <v>200</v>
      </c>
      <c r="Z148" s="149">
        <v>900</v>
      </c>
      <c r="AA148" s="149">
        <v>164</v>
      </c>
      <c r="AB148" s="149">
        <v>174</v>
      </c>
      <c r="AC148" s="149">
        <v>12</v>
      </c>
      <c r="AD148" s="13">
        <f t="shared" si="31"/>
        <v>0.06896551724137931</v>
      </c>
      <c r="AE148" s="149">
        <v>1</v>
      </c>
      <c r="AF148" s="149">
        <v>29</v>
      </c>
      <c r="AG148" s="149">
        <v>41</v>
      </c>
      <c r="AH148" s="13">
        <f t="shared" si="41"/>
        <v>0.047126436781609195</v>
      </c>
      <c r="AI148" s="203">
        <v>102.2</v>
      </c>
      <c r="AJ148" s="7">
        <v>4</v>
      </c>
      <c r="AK148" s="14">
        <f t="shared" si="40"/>
        <v>4.597701149425287</v>
      </c>
      <c r="AL148" s="149">
        <v>200</v>
      </c>
      <c r="AM148" s="149">
        <v>25</v>
      </c>
      <c r="AN148" s="15">
        <f t="shared" si="32"/>
        <v>0.00625</v>
      </c>
      <c r="AO148" s="156">
        <v>200</v>
      </c>
    </row>
    <row r="149" spans="1:41" ht="15">
      <c r="A149" s="232" t="s">
        <v>45</v>
      </c>
      <c r="B149" s="226">
        <v>865</v>
      </c>
      <c r="C149" s="4">
        <v>1</v>
      </c>
      <c r="D149" s="5" t="s">
        <v>46</v>
      </c>
      <c r="E149" s="4" t="s">
        <v>44</v>
      </c>
      <c r="F149" s="136">
        <v>1180</v>
      </c>
      <c r="G149" s="7">
        <v>4</v>
      </c>
      <c r="H149" s="8">
        <v>2520</v>
      </c>
      <c r="I149" s="8">
        <f t="shared" si="33"/>
        <v>1.3846153846153846</v>
      </c>
      <c r="J149" s="149">
        <f t="shared" si="34"/>
        <v>624.7222222222223</v>
      </c>
      <c r="K149" s="7">
        <v>44</v>
      </c>
      <c r="L149" s="7">
        <v>124</v>
      </c>
      <c r="M149" s="8">
        <f t="shared" si="35"/>
        <v>0.06813186813186813</v>
      </c>
      <c r="N149" s="7">
        <v>8797</v>
      </c>
      <c r="O149" s="7">
        <v>15</v>
      </c>
      <c r="P149" s="7">
        <v>3086</v>
      </c>
      <c r="Q149" s="149">
        <v>40</v>
      </c>
      <c r="R149" s="7">
        <f t="shared" si="36"/>
        <v>11938</v>
      </c>
      <c r="S149" s="9">
        <f t="shared" si="37"/>
        <v>13.801156069364161</v>
      </c>
      <c r="T149" s="149">
        <v>20717</v>
      </c>
      <c r="U149" s="9">
        <f t="shared" si="38"/>
        <v>23.950289017341042</v>
      </c>
      <c r="V149" s="9">
        <f t="shared" si="39"/>
        <v>1.7353828111911542</v>
      </c>
      <c r="W149" s="149">
        <v>4373</v>
      </c>
      <c r="X149" s="149">
        <v>10875</v>
      </c>
      <c r="Y149" s="137">
        <v>120</v>
      </c>
      <c r="Z149" s="149">
        <v>6650</v>
      </c>
      <c r="AA149" s="149">
        <v>2777</v>
      </c>
      <c r="AB149" s="149">
        <v>1248</v>
      </c>
      <c r="AC149" s="149" t="s">
        <v>41</v>
      </c>
      <c r="AD149" s="13" t="str">
        <f t="shared" si="31"/>
        <v>n.d.</v>
      </c>
      <c r="AE149" s="149">
        <v>4</v>
      </c>
      <c r="AF149" s="149">
        <v>125</v>
      </c>
      <c r="AG149" s="149">
        <v>837</v>
      </c>
      <c r="AH149" s="13">
        <f t="shared" si="41"/>
        <v>0.9676300578034682</v>
      </c>
      <c r="AI149" s="137" t="s">
        <v>41</v>
      </c>
      <c r="AJ149" s="7">
        <v>8</v>
      </c>
      <c r="AK149" s="14">
        <f t="shared" si="40"/>
        <v>9.248554913294798</v>
      </c>
      <c r="AL149" s="149">
        <v>1998</v>
      </c>
      <c r="AM149" s="149">
        <v>1651</v>
      </c>
      <c r="AN149" s="155" t="s">
        <v>41</v>
      </c>
      <c r="AO149" s="156">
        <v>1998</v>
      </c>
    </row>
    <row r="150" spans="1:41" ht="15">
      <c r="A150" s="232" t="s">
        <v>217</v>
      </c>
      <c r="B150" s="226">
        <v>857</v>
      </c>
      <c r="C150" s="4">
        <v>1</v>
      </c>
      <c r="D150" s="5" t="s">
        <v>48</v>
      </c>
      <c r="E150" s="4" t="s">
        <v>44</v>
      </c>
      <c r="F150" s="136">
        <v>700</v>
      </c>
      <c r="G150" s="7" t="s">
        <v>41</v>
      </c>
      <c r="H150" s="8" t="s">
        <v>41</v>
      </c>
      <c r="I150" s="8" t="str">
        <f t="shared" si="33"/>
        <v>n.d.</v>
      </c>
      <c r="J150" s="149" t="str">
        <f t="shared" si="34"/>
        <v>n.d.</v>
      </c>
      <c r="K150" s="7">
        <v>5</v>
      </c>
      <c r="L150" s="7">
        <v>7</v>
      </c>
      <c r="M150" s="8">
        <f t="shared" si="35"/>
        <v>0.0038461538461538464</v>
      </c>
      <c r="N150" s="7">
        <v>10670</v>
      </c>
      <c r="O150" s="7">
        <v>14</v>
      </c>
      <c r="P150" s="7">
        <v>430</v>
      </c>
      <c r="Q150" s="149">
        <v>0</v>
      </c>
      <c r="R150" s="7">
        <f t="shared" si="36"/>
        <v>11114</v>
      </c>
      <c r="S150" s="9">
        <f t="shared" si="37"/>
        <v>12.968494749124854</v>
      </c>
      <c r="T150" s="149">
        <v>8439</v>
      </c>
      <c r="U150" s="9">
        <f t="shared" si="38"/>
        <v>9.847141190198366</v>
      </c>
      <c r="V150" s="9">
        <f t="shared" si="39"/>
        <v>0.7593125787295303</v>
      </c>
      <c r="W150" s="149">
        <v>2753</v>
      </c>
      <c r="X150" s="149">
        <v>2473</v>
      </c>
      <c r="Y150" s="149">
        <v>180</v>
      </c>
      <c r="Z150" s="149">
        <v>2600</v>
      </c>
      <c r="AA150" s="149">
        <v>11960</v>
      </c>
      <c r="AB150" s="149">
        <v>1000</v>
      </c>
      <c r="AC150" s="149">
        <v>0</v>
      </c>
      <c r="AD150" s="13">
        <f t="shared" si="31"/>
        <v>0</v>
      </c>
      <c r="AE150" s="149">
        <v>1</v>
      </c>
      <c r="AF150" s="149">
        <v>8</v>
      </c>
      <c r="AG150" s="149">
        <v>214</v>
      </c>
      <c r="AH150" s="13">
        <f t="shared" si="41"/>
        <v>0.24970828471411902</v>
      </c>
      <c r="AI150" s="203">
        <v>180</v>
      </c>
      <c r="AJ150" s="7">
        <v>4</v>
      </c>
      <c r="AK150" s="14">
        <f t="shared" si="40"/>
        <v>4.667444574095683</v>
      </c>
      <c r="AL150" s="149">
        <v>350</v>
      </c>
      <c r="AM150" s="149">
        <v>413</v>
      </c>
      <c r="AN150" s="15">
        <f>IF(AM150="n.d.","n.d.",AM150/(F150*AJ150))</f>
        <v>0.1475</v>
      </c>
      <c r="AO150" s="156">
        <v>350</v>
      </c>
    </row>
    <row r="151" spans="1:41" ht="15">
      <c r="A151" s="232" t="s">
        <v>186</v>
      </c>
      <c r="B151" s="226">
        <v>855</v>
      </c>
      <c r="C151" s="4">
        <v>1</v>
      </c>
      <c r="D151" s="5" t="s">
        <v>55</v>
      </c>
      <c r="E151" s="4" t="s">
        <v>44</v>
      </c>
      <c r="F151" s="136">
        <v>950</v>
      </c>
      <c r="G151" s="7">
        <v>1</v>
      </c>
      <c r="H151" s="8">
        <v>1150</v>
      </c>
      <c r="I151" s="8">
        <f t="shared" si="33"/>
        <v>0.6318681318681318</v>
      </c>
      <c r="J151" s="149">
        <f t="shared" si="34"/>
        <v>1353.1304347826087</v>
      </c>
      <c r="K151" s="7">
        <v>14</v>
      </c>
      <c r="L151" s="7">
        <v>115</v>
      </c>
      <c r="M151" s="8">
        <f t="shared" si="35"/>
        <v>0.06318681318681318</v>
      </c>
      <c r="N151" s="7">
        <v>5940</v>
      </c>
      <c r="O151" s="7" t="s">
        <v>41</v>
      </c>
      <c r="P151" s="7">
        <v>427</v>
      </c>
      <c r="Q151" s="149">
        <v>0</v>
      </c>
      <c r="R151" s="7">
        <f t="shared" si="36"/>
        <v>6367</v>
      </c>
      <c r="S151" s="9">
        <f t="shared" si="37"/>
        <v>7.446783625730994</v>
      </c>
      <c r="T151" s="149">
        <v>5032</v>
      </c>
      <c r="U151" s="9">
        <f t="shared" si="38"/>
        <v>5.885380116959064</v>
      </c>
      <c r="V151" s="9">
        <f t="shared" si="39"/>
        <v>0.7903251138683839</v>
      </c>
      <c r="W151" s="149">
        <v>2439</v>
      </c>
      <c r="X151" s="149">
        <v>1317</v>
      </c>
      <c r="Y151" s="149">
        <v>245</v>
      </c>
      <c r="Z151" s="149">
        <v>3450</v>
      </c>
      <c r="AA151" s="149">
        <v>240</v>
      </c>
      <c r="AB151" s="149">
        <v>2580</v>
      </c>
      <c r="AC151" s="149">
        <v>1000</v>
      </c>
      <c r="AD151" s="13">
        <f t="shared" si="31"/>
        <v>0.3875968992248062</v>
      </c>
      <c r="AE151" s="149">
        <v>65</v>
      </c>
      <c r="AF151" s="149">
        <v>935</v>
      </c>
      <c r="AG151" s="149">
        <v>123.9</v>
      </c>
      <c r="AH151" s="13">
        <f t="shared" si="41"/>
        <v>0.14491228070175438</v>
      </c>
      <c r="AI151" s="203">
        <v>225</v>
      </c>
      <c r="AJ151" s="7">
        <v>6</v>
      </c>
      <c r="AK151" s="14">
        <f t="shared" si="40"/>
        <v>7.017543859649122</v>
      </c>
      <c r="AL151" s="149">
        <v>1650</v>
      </c>
      <c r="AM151" s="149">
        <v>2475</v>
      </c>
      <c r="AN151" s="15">
        <f>IF(AM151="n.d.","n.d.",AM151/(F151*AJ151))</f>
        <v>0.4342105263157895</v>
      </c>
      <c r="AO151" s="156">
        <v>114</v>
      </c>
    </row>
    <row r="152" spans="1:41" ht="15">
      <c r="A152" s="232" t="s">
        <v>129</v>
      </c>
      <c r="B152" s="226">
        <v>831</v>
      </c>
      <c r="C152" s="4">
        <v>1</v>
      </c>
      <c r="D152" s="5" t="s">
        <v>48</v>
      </c>
      <c r="E152" s="4" t="s">
        <v>44</v>
      </c>
      <c r="F152" s="136">
        <v>1775</v>
      </c>
      <c r="G152" s="7">
        <v>11</v>
      </c>
      <c r="H152" s="8">
        <v>2373.5</v>
      </c>
      <c r="I152" s="8">
        <f t="shared" si="33"/>
        <v>1.3041208791208792</v>
      </c>
      <c r="J152" s="149">
        <f t="shared" si="34"/>
        <v>637.2108700231726</v>
      </c>
      <c r="K152" s="7">
        <v>131</v>
      </c>
      <c r="L152" s="7">
        <v>837.5</v>
      </c>
      <c r="M152" s="8">
        <f t="shared" si="35"/>
        <v>0.46016483516483514</v>
      </c>
      <c r="N152" s="7">
        <v>9041</v>
      </c>
      <c r="O152" s="7">
        <v>33</v>
      </c>
      <c r="P152" s="7">
        <v>1012</v>
      </c>
      <c r="Q152" s="149">
        <v>0</v>
      </c>
      <c r="R152" s="7">
        <f t="shared" si="36"/>
        <v>10086</v>
      </c>
      <c r="S152" s="9">
        <f t="shared" si="37"/>
        <v>12.137184115523466</v>
      </c>
      <c r="T152" s="149">
        <v>8824</v>
      </c>
      <c r="U152" s="9">
        <f t="shared" si="38"/>
        <v>10.618531889290011</v>
      </c>
      <c r="V152" s="9">
        <f t="shared" si="39"/>
        <v>0.874876065833829</v>
      </c>
      <c r="W152" s="149">
        <v>3340</v>
      </c>
      <c r="X152" s="149">
        <v>4257</v>
      </c>
      <c r="Y152" s="149">
        <v>506</v>
      </c>
      <c r="Z152" s="149">
        <v>8825</v>
      </c>
      <c r="AA152" s="149">
        <v>14881</v>
      </c>
      <c r="AB152" s="149">
        <v>250</v>
      </c>
      <c r="AC152" s="149">
        <v>50</v>
      </c>
      <c r="AD152" s="13">
        <f t="shared" si="31"/>
        <v>0.2</v>
      </c>
      <c r="AE152" s="149">
        <v>101</v>
      </c>
      <c r="AF152" s="149">
        <v>863</v>
      </c>
      <c r="AG152" s="149">
        <v>375.9</v>
      </c>
      <c r="AH152" s="13">
        <f t="shared" si="41"/>
        <v>0.4523465703971119</v>
      </c>
      <c r="AI152" s="203">
        <v>249.8</v>
      </c>
      <c r="AJ152" s="7">
        <v>5</v>
      </c>
      <c r="AK152" s="14">
        <f t="shared" si="40"/>
        <v>6.016847172081829</v>
      </c>
      <c r="AL152" s="149">
        <v>3500</v>
      </c>
      <c r="AM152" s="149">
        <v>3500</v>
      </c>
      <c r="AN152" s="15">
        <f>IF(AM152="n.d.","n.d.",AM152/(F152*AJ152))</f>
        <v>0.39436619718309857</v>
      </c>
      <c r="AO152" s="156">
        <v>2880</v>
      </c>
    </row>
    <row r="153" spans="1:41" ht="15">
      <c r="A153" s="232" t="s">
        <v>47</v>
      </c>
      <c r="B153" s="226">
        <v>830</v>
      </c>
      <c r="C153" s="4">
        <v>1</v>
      </c>
      <c r="D153" s="5" t="s">
        <v>48</v>
      </c>
      <c r="E153" s="4" t="s">
        <v>44</v>
      </c>
      <c r="F153" s="136">
        <v>908</v>
      </c>
      <c r="G153" s="7">
        <v>2</v>
      </c>
      <c r="H153" s="8">
        <v>1235</v>
      </c>
      <c r="I153" s="8">
        <f t="shared" si="33"/>
        <v>0.6785714285714286</v>
      </c>
      <c r="J153" s="149">
        <f t="shared" si="34"/>
        <v>1223.157894736842</v>
      </c>
      <c r="K153" s="7">
        <v>6</v>
      </c>
      <c r="L153" s="7">
        <v>12</v>
      </c>
      <c r="M153" s="8">
        <f t="shared" si="35"/>
        <v>0.006593406593406593</v>
      </c>
      <c r="N153" s="7">
        <v>4851</v>
      </c>
      <c r="O153" s="7">
        <v>14</v>
      </c>
      <c r="P153" s="7">
        <v>788</v>
      </c>
      <c r="Q153" s="149">
        <v>0</v>
      </c>
      <c r="R153" s="7">
        <f t="shared" si="36"/>
        <v>5653</v>
      </c>
      <c r="S153" s="9">
        <f t="shared" si="37"/>
        <v>6.8108433734939755</v>
      </c>
      <c r="T153" s="149">
        <v>5600</v>
      </c>
      <c r="U153" s="9">
        <f t="shared" si="38"/>
        <v>6.746987951807229</v>
      </c>
      <c r="V153" s="9">
        <f t="shared" si="39"/>
        <v>0.990624447196179</v>
      </c>
      <c r="W153" s="149">
        <v>3568</v>
      </c>
      <c r="X153" s="149">
        <v>1589</v>
      </c>
      <c r="Y153" s="149">
        <v>7500</v>
      </c>
      <c r="Z153" s="149">
        <v>3615</v>
      </c>
      <c r="AA153" s="149">
        <v>8921</v>
      </c>
      <c r="AB153" s="149">
        <v>1100</v>
      </c>
      <c r="AC153" s="149">
        <v>50</v>
      </c>
      <c r="AD153" s="13">
        <f t="shared" si="31"/>
        <v>0.045454545454545456</v>
      </c>
      <c r="AE153" s="149">
        <v>10</v>
      </c>
      <c r="AF153" s="149">
        <v>102</v>
      </c>
      <c r="AG153" s="149">
        <v>172</v>
      </c>
      <c r="AH153" s="13">
        <f t="shared" si="41"/>
        <v>0.20722891566265061</v>
      </c>
      <c r="AI153" s="203">
        <v>188</v>
      </c>
      <c r="AJ153" s="7">
        <v>4</v>
      </c>
      <c r="AK153" s="14">
        <f t="shared" si="40"/>
        <v>4.819277108433735</v>
      </c>
      <c r="AL153" s="149">
        <v>3600</v>
      </c>
      <c r="AM153" s="149">
        <v>3600</v>
      </c>
      <c r="AN153" s="15">
        <f>IF(AM153="n.d.","n.d.",AM153/(F153*AJ153))</f>
        <v>0.9911894273127754</v>
      </c>
      <c r="AO153" s="156">
        <v>820</v>
      </c>
    </row>
    <row r="154" spans="1:41" ht="15">
      <c r="A154" s="232" t="s">
        <v>111</v>
      </c>
      <c r="B154" s="226">
        <v>830</v>
      </c>
      <c r="C154" s="4">
        <v>1</v>
      </c>
      <c r="D154" s="5" t="s">
        <v>48</v>
      </c>
      <c r="E154" s="4" t="s">
        <v>44</v>
      </c>
      <c r="F154" s="136">
        <v>1350</v>
      </c>
      <c r="G154" s="7">
        <v>3</v>
      </c>
      <c r="H154" s="8">
        <v>400</v>
      </c>
      <c r="I154" s="8">
        <f t="shared" si="33"/>
        <v>0.21978021978021978</v>
      </c>
      <c r="J154" s="149">
        <f t="shared" si="34"/>
        <v>3776.5</v>
      </c>
      <c r="K154" s="7">
        <v>14</v>
      </c>
      <c r="L154" s="7">
        <v>422</v>
      </c>
      <c r="M154" s="8">
        <f t="shared" si="35"/>
        <v>0.23186813186813188</v>
      </c>
      <c r="N154" s="7">
        <v>8610</v>
      </c>
      <c r="O154" s="7" t="s">
        <v>41</v>
      </c>
      <c r="P154" s="7">
        <v>588</v>
      </c>
      <c r="Q154" s="149">
        <v>0</v>
      </c>
      <c r="R154" s="7">
        <f t="shared" si="36"/>
        <v>9198</v>
      </c>
      <c r="S154" s="9">
        <f t="shared" si="37"/>
        <v>11.081927710843374</v>
      </c>
      <c r="T154" s="149">
        <v>8426</v>
      </c>
      <c r="U154" s="9">
        <f t="shared" si="38"/>
        <v>10.151807228915663</v>
      </c>
      <c r="V154" s="9">
        <f t="shared" si="39"/>
        <v>0.9160687105892585</v>
      </c>
      <c r="W154" s="149">
        <v>3056</v>
      </c>
      <c r="X154" s="149">
        <v>2100</v>
      </c>
      <c r="Y154" s="137">
        <v>600</v>
      </c>
      <c r="Z154" s="137">
        <v>4063</v>
      </c>
      <c r="AA154" s="149">
        <v>4798</v>
      </c>
      <c r="AB154" s="149">
        <v>849</v>
      </c>
      <c r="AC154" s="149">
        <v>99</v>
      </c>
      <c r="AD154" s="13">
        <f t="shared" si="31"/>
        <v>0.1166077738515901</v>
      </c>
      <c r="AE154" s="149">
        <v>1</v>
      </c>
      <c r="AF154" s="149">
        <v>28</v>
      </c>
      <c r="AG154" s="137">
        <v>305</v>
      </c>
      <c r="AH154" s="13">
        <f t="shared" si="41"/>
        <v>0.3674698795180723</v>
      </c>
      <c r="AI154" s="137">
        <v>129.6</v>
      </c>
      <c r="AJ154" s="7">
        <v>6</v>
      </c>
      <c r="AK154" s="14">
        <f t="shared" si="40"/>
        <v>7.228915662650603</v>
      </c>
      <c r="AL154" s="149">
        <v>925</v>
      </c>
      <c r="AM154" s="149">
        <v>1025</v>
      </c>
      <c r="AN154" s="155" t="s">
        <v>41</v>
      </c>
      <c r="AO154" s="156">
        <v>812</v>
      </c>
    </row>
    <row r="155" spans="1:41" ht="15">
      <c r="A155" s="232" t="s">
        <v>153</v>
      </c>
      <c r="B155" s="226">
        <v>820</v>
      </c>
      <c r="C155" s="4">
        <v>1</v>
      </c>
      <c r="D155" s="5" t="s">
        <v>65</v>
      </c>
      <c r="E155" s="4" t="s">
        <v>44</v>
      </c>
      <c r="F155" s="136">
        <v>1250</v>
      </c>
      <c r="G155" s="7">
        <v>7</v>
      </c>
      <c r="H155" s="8">
        <v>1654</v>
      </c>
      <c r="I155" s="8">
        <f t="shared" si="33"/>
        <v>0.9087912087912088</v>
      </c>
      <c r="J155" s="149">
        <f t="shared" si="34"/>
        <v>902.2974607013301</v>
      </c>
      <c r="K155" s="7">
        <v>10</v>
      </c>
      <c r="L155" s="7">
        <v>270.25</v>
      </c>
      <c r="M155" s="8">
        <f t="shared" si="35"/>
        <v>0.148489010989011</v>
      </c>
      <c r="N155" s="7">
        <v>14285</v>
      </c>
      <c r="O155" s="7">
        <v>20</v>
      </c>
      <c r="P155" s="7">
        <v>248</v>
      </c>
      <c r="Q155" s="149">
        <v>0</v>
      </c>
      <c r="R155" s="7">
        <f t="shared" si="36"/>
        <v>14553</v>
      </c>
      <c r="S155" s="9">
        <f t="shared" si="37"/>
        <v>17.747560975609755</v>
      </c>
      <c r="T155" s="149">
        <v>6117</v>
      </c>
      <c r="U155" s="9">
        <f t="shared" si="38"/>
        <v>7.459756097560976</v>
      </c>
      <c r="V155" s="9">
        <f t="shared" si="39"/>
        <v>0.42032570603999175</v>
      </c>
      <c r="W155" s="149">
        <v>2183</v>
      </c>
      <c r="X155" s="149">
        <v>2647</v>
      </c>
      <c r="Y155" s="149">
        <v>1000</v>
      </c>
      <c r="Z155" s="149">
        <v>7000</v>
      </c>
      <c r="AA155" s="149" t="s">
        <v>76</v>
      </c>
      <c r="AB155" s="149">
        <v>597</v>
      </c>
      <c r="AC155" s="149">
        <v>22</v>
      </c>
      <c r="AD155" s="13">
        <f t="shared" si="31"/>
        <v>0.03685092127303183</v>
      </c>
      <c r="AE155" s="149">
        <v>9</v>
      </c>
      <c r="AF155" s="149">
        <v>69</v>
      </c>
      <c r="AG155" s="149">
        <v>155</v>
      </c>
      <c r="AH155" s="13">
        <f t="shared" si="41"/>
        <v>0.18902439024390244</v>
      </c>
      <c r="AI155" s="203">
        <v>149.8</v>
      </c>
      <c r="AJ155" s="7">
        <v>6</v>
      </c>
      <c r="AK155" s="14">
        <f t="shared" si="40"/>
        <v>7.317073170731708</v>
      </c>
      <c r="AL155" s="149">
        <v>1365</v>
      </c>
      <c r="AM155" s="149">
        <v>1365</v>
      </c>
      <c r="AN155" s="15">
        <f>IF(AM155="n.d.","n.d.",AM155/(F155*AJ155))</f>
        <v>0.182</v>
      </c>
      <c r="AO155" s="156">
        <v>1200</v>
      </c>
    </row>
    <row r="156" spans="1:41" ht="15">
      <c r="A156" s="232" t="s">
        <v>58</v>
      </c>
      <c r="B156" s="226">
        <v>812</v>
      </c>
      <c r="C156" s="4">
        <v>1</v>
      </c>
      <c r="D156" s="5" t="s">
        <v>53</v>
      </c>
      <c r="E156" s="4" t="s">
        <v>44</v>
      </c>
      <c r="F156" s="136">
        <v>1225</v>
      </c>
      <c r="G156" s="7">
        <v>5</v>
      </c>
      <c r="H156" s="8">
        <v>2157.25</v>
      </c>
      <c r="I156" s="8">
        <f t="shared" si="33"/>
        <v>1.1853021978021978</v>
      </c>
      <c r="J156" s="149">
        <f t="shared" si="34"/>
        <v>685.0573647004288</v>
      </c>
      <c r="K156" s="7">
        <v>2</v>
      </c>
      <c r="L156" s="7">
        <v>8</v>
      </c>
      <c r="M156" s="8">
        <f t="shared" si="35"/>
        <v>0.004395604395604396</v>
      </c>
      <c r="N156" s="7">
        <v>7811</v>
      </c>
      <c r="O156" s="7">
        <v>18</v>
      </c>
      <c r="P156" s="7">
        <v>1030</v>
      </c>
      <c r="Q156" s="149">
        <v>1</v>
      </c>
      <c r="R156" s="7">
        <f t="shared" si="36"/>
        <v>8860</v>
      </c>
      <c r="S156" s="9">
        <f t="shared" si="37"/>
        <v>10.911330049261084</v>
      </c>
      <c r="T156" s="149">
        <v>9429</v>
      </c>
      <c r="U156" s="9">
        <f t="shared" si="38"/>
        <v>11.612068965517242</v>
      </c>
      <c r="V156" s="9">
        <f t="shared" si="39"/>
        <v>1.0642212189616254</v>
      </c>
      <c r="W156" s="149">
        <v>0</v>
      </c>
      <c r="X156" s="149">
        <v>39</v>
      </c>
      <c r="Y156" s="149">
        <v>24</v>
      </c>
      <c r="Z156" s="149">
        <v>4008</v>
      </c>
      <c r="AA156" s="149">
        <v>1873</v>
      </c>
      <c r="AB156" s="149">
        <v>162</v>
      </c>
      <c r="AC156" s="149">
        <v>11</v>
      </c>
      <c r="AD156" s="13">
        <f aca="true" t="shared" si="42" ref="AD156:AD187">IF(AC156="n/a","n/a",(IF(AC156="n.d.","n.d.",(AC156/AB156))))</f>
        <v>0.06790123456790123</v>
      </c>
      <c r="AE156" s="149">
        <v>69</v>
      </c>
      <c r="AF156" s="149">
        <v>1045</v>
      </c>
      <c r="AG156" s="149">
        <v>332.3</v>
      </c>
      <c r="AH156" s="13">
        <f t="shared" si="41"/>
        <v>0.40923645320197044</v>
      </c>
      <c r="AI156" s="203">
        <v>151.2</v>
      </c>
      <c r="AJ156" s="7">
        <v>4</v>
      </c>
      <c r="AK156" s="14">
        <f t="shared" si="40"/>
        <v>4.926108374384237</v>
      </c>
      <c r="AL156" s="149">
        <v>673</v>
      </c>
      <c r="AM156" s="149">
        <v>673</v>
      </c>
      <c r="AN156" s="15">
        <f>IF(AM156="n.d.","n.d.",AM156/(F156*AJ156))</f>
        <v>0.1373469387755102</v>
      </c>
      <c r="AO156" s="156">
        <v>673</v>
      </c>
    </row>
    <row r="157" spans="1:41" ht="15">
      <c r="A157" s="232" t="s">
        <v>181</v>
      </c>
      <c r="B157" s="226">
        <v>811</v>
      </c>
      <c r="C157" s="4">
        <v>1</v>
      </c>
      <c r="D157" s="5" t="s">
        <v>53</v>
      </c>
      <c r="E157" s="4" t="s">
        <v>44</v>
      </c>
      <c r="F157" s="136">
        <v>1050</v>
      </c>
      <c r="G157" s="7">
        <v>3</v>
      </c>
      <c r="H157" s="8">
        <v>1400</v>
      </c>
      <c r="I157" s="8">
        <f t="shared" si="33"/>
        <v>0.7692307692307693</v>
      </c>
      <c r="J157" s="149">
        <f t="shared" si="34"/>
        <v>1054.3</v>
      </c>
      <c r="K157" s="7">
        <v>40</v>
      </c>
      <c r="L157" s="7">
        <v>910</v>
      </c>
      <c r="M157" s="8">
        <f t="shared" si="35"/>
        <v>0.5</v>
      </c>
      <c r="N157" s="7">
        <v>13066</v>
      </c>
      <c r="O157" s="7">
        <v>21</v>
      </c>
      <c r="P157" s="7">
        <v>1485</v>
      </c>
      <c r="Q157" s="149">
        <v>0</v>
      </c>
      <c r="R157" s="7">
        <f t="shared" si="36"/>
        <v>14572</v>
      </c>
      <c r="S157" s="9">
        <f t="shared" si="37"/>
        <v>17.96794081381011</v>
      </c>
      <c r="T157" s="149">
        <v>10773</v>
      </c>
      <c r="U157" s="9">
        <f t="shared" si="38"/>
        <v>13.283600493218248</v>
      </c>
      <c r="V157" s="9">
        <f t="shared" si="39"/>
        <v>0.7392945374691189</v>
      </c>
      <c r="W157" s="149">
        <v>4281</v>
      </c>
      <c r="X157" s="149">
        <v>2206</v>
      </c>
      <c r="Y157" s="137" t="s">
        <v>41</v>
      </c>
      <c r="Z157" s="149">
        <v>6025</v>
      </c>
      <c r="AA157" s="137" t="s">
        <v>41</v>
      </c>
      <c r="AB157" s="149">
        <v>3950</v>
      </c>
      <c r="AC157" s="149" t="s">
        <v>41</v>
      </c>
      <c r="AD157" s="13" t="str">
        <f t="shared" si="42"/>
        <v>n.d.</v>
      </c>
      <c r="AE157" s="149" t="s">
        <v>41</v>
      </c>
      <c r="AF157" s="149" t="s">
        <v>41</v>
      </c>
      <c r="AG157" s="149">
        <v>561</v>
      </c>
      <c r="AH157" s="13">
        <f t="shared" si="41"/>
        <v>0.6917385943279901</v>
      </c>
      <c r="AI157" s="203">
        <v>300.04</v>
      </c>
      <c r="AJ157" s="7">
        <v>4</v>
      </c>
      <c r="AK157" s="14">
        <f t="shared" si="40"/>
        <v>4.932182490752158</v>
      </c>
      <c r="AL157" s="149">
        <v>1303</v>
      </c>
      <c r="AM157" s="149">
        <v>1522</v>
      </c>
      <c r="AN157" s="15">
        <f>IF(AM157="n.d.","n.d.",AM157/(F157*AJ157))</f>
        <v>0.36238095238095236</v>
      </c>
      <c r="AO157" s="156">
        <v>1303</v>
      </c>
    </row>
    <row r="158" spans="1:41" ht="15">
      <c r="A158" s="232" t="s">
        <v>179</v>
      </c>
      <c r="B158" s="226">
        <v>809</v>
      </c>
      <c r="C158" s="4">
        <v>1</v>
      </c>
      <c r="D158" s="5" t="s">
        <v>65</v>
      </c>
      <c r="E158" s="4" t="s">
        <v>44</v>
      </c>
      <c r="F158" s="136">
        <v>1362</v>
      </c>
      <c r="G158" s="7">
        <v>5</v>
      </c>
      <c r="H158" s="8">
        <v>1671.5</v>
      </c>
      <c r="I158" s="8">
        <f t="shared" si="33"/>
        <v>0.9184065934065934</v>
      </c>
      <c r="J158" s="149">
        <f t="shared" si="34"/>
        <v>880.8734669458571</v>
      </c>
      <c r="K158" s="11">
        <v>12</v>
      </c>
      <c r="L158" s="11">
        <v>63.75</v>
      </c>
      <c r="M158" s="8">
        <f t="shared" si="35"/>
        <v>0.03502747252747253</v>
      </c>
      <c r="N158" s="7">
        <v>12068</v>
      </c>
      <c r="O158" s="7">
        <v>20</v>
      </c>
      <c r="P158" s="7">
        <v>136</v>
      </c>
      <c r="Q158" s="149">
        <v>0</v>
      </c>
      <c r="R158" s="7">
        <f t="shared" si="36"/>
        <v>12224</v>
      </c>
      <c r="S158" s="9">
        <f t="shared" si="37"/>
        <v>15.11001236093943</v>
      </c>
      <c r="T158" s="149">
        <v>4772</v>
      </c>
      <c r="U158" s="9">
        <f t="shared" si="38"/>
        <v>5.898640296662546</v>
      </c>
      <c r="V158" s="9">
        <f t="shared" si="39"/>
        <v>0.39037958115183247</v>
      </c>
      <c r="W158" s="149">
        <v>1038</v>
      </c>
      <c r="X158" s="149">
        <v>2432</v>
      </c>
      <c r="Y158" s="149" t="s">
        <v>41</v>
      </c>
      <c r="Z158" s="149">
        <v>4272</v>
      </c>
      <c r="AA158" s="149">
        <v>723</v>
      </c>
      <c r="AB158" s="149">
        <v>1480</v>
      </c>
      <c r="AC158" s="149">
        <v>30</v>
      </c>
      <c r="AD158" s="13">
        <f t="shared" si="42"/>
        <v>0.02027027027027027</v>
      </c>
      <c r="AE158" s="149">
        <v>55</v>
      </c>
      <c r="AF158" s="149">
        <v>369</v>
      </c>
      <c r="AG158" s="149">
        <v>198.4</v>
      </c>
      <c r="AH158" s="13">
        <f t="shared" si="41"/>
        <v>0.24524103831891225</v>
      </c>
      <c r="AI158" s="203">
        <v>179.5</v>
      </c>
      <c r="AJ158" s="7">
        <v>3</v>
      </c>
      <c r="AK158" s="14">
        <f t="shared" si="40"/>
        <v>3.708281829419036</v>
      </c>
      <c r="AL158" s="149">
        <v>857</v>
      </c>
      <c r="AM158" s="149">
        <v>1500</v>
      </c>
      <c r="AN158" s="15">
        <f>IF(AM158="n.d.","n.d.",AM158/(F158*AJ158))</f>
        <v>0.3671071953010279</v>
      </c>
      <c r="AO158" s="156">
        <v>700</v>
      </c>
    </row>
    <row r="159" spans="1:41" ht="15">
      <c r="A159" s="232" t="s">
        <v>110</v>
      </c>
      <c r="B159" s="226">
        <v>807</v>
      </c>
      <c r="C159" s="4">
        <v>1</v>
      </c>
      <c r="D159" s="5" t="s">
        <v>48</v>
      </c>
      <c r="E159" s="4" t="s">
        <v>44</v>
      </c>
      <c r="F159" s="136">
        <v>1000</v>
      </c>
      <c r="G159" s="7">
        <v>2</v>
      </c>
      <c r="H159" s="8">
        <v>1000</v>
      </c>
      <c r="I159" s="8">
        <f t="shared" si="33"/>
        <v>0.5494505494505495</v>
      </c>
      <c r="J159" s="149">
        <f t="shared" si="34"/>
        <v>1468.7399999999998</v>
      </c>
      <c r="K159" s="7">
        <v>20</v>
      </c>
      <c r="L159" s="7">
        <v>240</v>
      </c>
      <c r="M159" s="8">
        <f t="shared" si="35"/>
        <v>0.13186813186813187</v>
      </c>
      <c r="N159" s="7">
        <v>7265</v>
      </c>
      <c r="O159" s="7">
        <v>9</v>
      </c>
      <c r="P159" s="7">
        <v>341</v>
      </c>
      <c r="Q159" s="149">
        <v>0</v>
      </c>
      <c r="R159" s="7">
        <f t="shared" si="36"/>
        <v>7615</v>
      </c>
      <c r="S159" s="9">
        <f t="shared" si="37"/>
        <v>9.436183395291202</v>
      </c>
      <c r="T159" s="149">
        <v>8027</v>
      </c>
      <c r="U159" s="9">
        <f t="shared" si="38"/>
        <v>9.946716232961586</v>
      </c>
      <c r="V159" s="9">
        <f t="shared" si="39"/>
        <v>1.0541037426132633</v>
      </c>
      <c r="W159" s="149">
        <v>2202</v>
      </c>
      <c r="X159" s="149">
        <v>191</v>
      </c>
      <c r="Y159" s="149">
        <v>150</v>
      </c>
      <c r="Z159" s="149">
        <v>3100</v>
      </c>
      <c r="AA159" s="149">
        <v>5302</v>
      </c>
      <c r="AB159" s="149">
        <v>1500</v>
      </c>
      <c r="AC159" s="149">
        <v>1000</v>
      </c>
      <c r="AD159" s="13">
        <f t="shared" si="42"/>
        <v>0.6666666666666666</v>
      </c>
      <c r="AE159" s="149">
        <v>340</v>
      </c>
      <c r="AF159" s="149">
        <v>400</v>
      </c>
      <c r="AG159" s="149">
        <v>312</v>
      </c>
      <c r="AH159" s="13">
        <f t="shared" si="41"/>
        <v>0.38661710037174724</v>
      </c>
      <c r="AI159" s="203">
        <v>104</v>
      </c>
      <c r="AJ159" s="7">
        <v>3</v>
      </c>
      <c r="AK159" s="14">
        <f t="shared" si="40"/>
        <v>3.717472118959108</v>
      </c>
      <c r="AL159" s="149">
        <v>900</v>
      </c>
      <c r="AM159" s="149">
        <v>1000</v>
      </c>
      <c r="AN159" s="15">
        <f>IF(AM159="n.d.","n.d.",AM159/(F159*AJ159))</f>
        <v>0.3333333333333333</v>
      </c>
      <c r="AO159" s="156">
        <v>650</v>
      </c>
    </row>
    <row r="160" spans="1:41" ht="15">
      <c r="A160" s="232" t="s">
        <v>176</v>
      </c>
      <c r="B160" s="226">
        <v>803</v>
      </c>
      <c r="C160" s="4">
        <v>1</v>
      </c>
      <c r="D160" s="5" t="s">
        <v>55</v>
      </c>
      <c r="E160" s="4" t="s">
        <v>44</v>
      </c>
      <c r="F160" s="136">
        <v>1064</v>
      </c>
      <c r="G160" s="7">
        <v>3</v>
      </c>
      <c r="H160" s="8">
        <v>1683</v>
      </c>
      <c r="I160" s="8">
        <f t="shared" si="33"/>
        <v>0.9247252747252748</v>
      </c>
      <c r="J160" s="149">
        <f t="shared" si="34"/>
        <v>868.3660130718954</v>
      </c>
      <c r="K160" s="7">
        <v>64</v>
      </c>
      <c r="L160" s="7">
        <v>1281</v>
      </c>
      <c r="M160" s="8">
        <f t="shared" si="35"/>
        <v>0.7038461538461539</v>
      </c>
      <c r="N160" s="7">
        <v>11009</v>
      </c>
      <c r="O160" s="7">
        <v>10</v>
      </c>
      <c r="P160" s="7">
        <v>284</v>
      </c>
      <c r="Q160" s="149">
        <v>0</v>
      </c>
      <c r="R160" s="7">
        <f t="shared" si="36"/>
        <v>11303</v>
      </c>
      <c r="S160" s="9">
        <f t="shared" si="37"/>
        <v>14.075965130759652</v>
      </c>
      <c r="T160" s="149">
        <v>8054</v>
      </c>
      <c r="U160" s="9">
        <f t="shared" si="38"/>
        <v>10.02988792029888</v>
      </c>
      <c r="V160" s="9">
        <f t="shared" si="39"/>
        <v>0.7125541891533221</v>
      </c>
      <c r="W160" s="149">
        <v>4093</v>
      </c>
      <c r="X160" s="149">
        <v>1967</v>
      </c>
      <c r="Y160" s="149">
        <v>1250</v>
      </c>
      <c r="Z160" s="149">
        <v>3500</v>
      </c>
      <c r="AA160" s="149">
        <v>980</v>
      </c>
      <c r="AB160" s="149">
        <v>1300</v>
      </c>
      <c r="AC160" s="149">
        <v>50</v>
      </c>
      <c r="AD160" s="13">
        <f t="shared" si="42"/>
        <v>0.038461538461538464</v>
      </c>
      <c r="AE160" s="149">
        <v>68</v>
      </c>
      <c r="AF160" s="149">
        <v>254</v>
      </c>
      <c r="AG160" s="149">
        <v>1035.7</v>
      </c>
      <c r="AH160" s="13">
        <f t="shared" si="41"/>
        <v>1.289788293897883</v>
      </c>
      <c r="AI160" s="203">
        <v>235</v>
      </c>
      <c r="AJ160" s="7">
        <v>4</v>
      </c>
      <c r="AK160" s="14">
        <f t="shared" si="40"/>
        <v>4.981320049813201</v>
      </c>
      <c r="AL160" s="149">
        <v>714</v>
      </c>
      <c r="AM160" s="149">
        <v>400</v>
      </c>
      <c r="AN160" s="155" t="s">
        <v>41</v>
      </c>
      <c r="AO160" s="156">
        <v>714</v>
      </c>
    </row>
    <row r="161" spans="1:41" ht="15">
      <c r="A161" s="232" t="s">
        <v>254</v>
      </c>
      <c r="B161" s="226">
        <v>789</v>
      </c>
      <c r="C161" s="4">
        <v>1</v>
      </c>
      <c r="D161" s="5" t="s">
        <v>46</v>
      </c>
      <c r="E161" s="4" t="s">
        <v>44</v>
      </c>
      <c r="F161" s="136">
        <v>1368</v>
      </c>
      <c r="G161" s="7">
        <v>3</v>
      </c>
      <c r="H161" s="8">
        <v>1988</v>
      </c>
      <c r="I161" s="8">
        <f t="shared" si="33"/>
        <v>1.0923076923076922</v>
      </c>
      <c r="J161" s="149">
        <f t="shared" si="34"/>
        <v>722.323943661972</v>
      </c>
      <c r="K161" s="7">
        <v>7</v>
      </c>
      <c r="L161" s="7">
        <v>655</v>
      </c>
      <c r="M161" s="8">
        <f t="shared" si="35"/>
        <v>0.3598901098901099</v>
      </c>
      <c r="N161" s="7">
        <v>8975</v>
      </c>
      <c r="O161" s="7">
        <v>36</v>
      </c>
      <c r="P161" s="7">
        <v>136</v>
      </c>
      <c r="Q161" s="149">
        <v>0</v>
      </c>
      <c r="R161" s="7">
        <f t="shared" si="36"/>
        <v>9147</v>
      </c>
      <c r="S161" s="9">
        <f t="shared" si="37"/>
        <v>11.593155893536121</v>
      </c>
      <c r="T161" s="149">
        <v>8172</v>
      </c>
      <c r="U161" s="9">
        <f t="shared" si="38"/>
        <v>10.357414448669202</v>
      </c>
      <c r="V161" s="9">
        <f t="shared" si="39"/>
        <v>0.8934076746474254</v>
      </c>
      <c r="W161" s="149">
        <v>2269</v>
      </c>
      <c r="X161" s="149">
        <v>2686</v>
      </c>
      <c r="Y161" s="137" t="s">
        <v>41</v>
      </c>
      <c r="Z161" s="149">
        <v>5091</v>
      </c>
      <c r="AA161" s="137" t="s">
        <v>76</v>
      </c>
      <c r="AB161" s="149">
        <v>345</v>
      </c>
      <c r="AC161" s="149">
        <v>75</v>
      </c>
      <c r="AD161" s="13">
        <f t="shared" si="42"/>
        <v>0.21739130434782608</v>
      </c>
      <c r="AE161" s="149" t="s">
        <v>41</v>
      </c>
      <c r="AF161" s="149" t="s">
        <v>41</v>
      </c>
      <c r="AG161" s="149">
        <v>850.5</v>
      </c>
      <c r="AH161" s="13">
        <f t="shared" si="41"/>
        <v>1.0779467680608366</v>
      </c>
      <c r="AI161" s="203">
        <v>190</v>
      </c>
      <c r="AJ161" s="7">
        <v>8</v>
      </c>
      <c r="AK161" s="14">
        <f t="shared" si="40"/>
        <v>10.139416983523448</v>
      </c>
      <c r="AL161" s="149">
        <v>6</v>
      </c>
      <c r="AM161" s="149">
        <v>1</v>
      </c>
      <c r="AN161" s="15">
        <f aca="true" t="shared" si="43" ref="AN161:AN170">IF(AM161="n.d.","n.d.",AM161/(F161*AJ161))</f>
        <v>9.137426900584795E-05</v>
      </c>
      <c r="AO161" s="156">
        <v>1776</v>
      </c>
    </row>
    <row r="162" spans="1:41" ht="15">
      <c r="A162" s="232" t="s">
        <v>66</v>
      </c>
      <c r="B162" s="226">
        <v>785</v>
      </c>
      <c r="C162" s="4">
        <v>1</v>
      </c>
      <c r="D162" s="5" t="s">
        <v>40</v>
      </c>
      <c r="E162" s="4" t="s">
        <v>44</v>
      </c>
      <c r="F162" s="136">
        <v>1400</v>
      </c>
      <c r="G162" s="7">
        <v>2</v>
      </c>
      <c r="H162" s="8">
        <v>1911</v>
      </c>
      <c r="I162" s="8">
        <f t="shared" si="33"/>
        <v>1.05</v>
      </c>
      <c r="J162" s="149">
        <f t="shared" si="34"/>
        <v>747.6190476190476</v>
      </c>
      <c r="K162" s="7">
        <v>15</v>
      </c>
      <c r="L162" s="7">
        <v>452</v>
      </c>
      <c r="M162" s="8">
        <f t="shared" si="35"/>
        <v>0.24835164835164836</v>
      </c>
      <c r="N162" s="7">
        <v>5637</v>
      </c>
      <c r="O162" s="7">
        <v>26</v>
      </c>
      <c r="P162" s="7">
        <v>637</v>
      </c>
      <c r="Q162" s="149">
        <v>3050</v>
      </c>
      <c r="R162" s="7">
        <f t="shared" si="36"/>
        <v>9350</v>
      </c>
      <c r="S162" s="9">
        <f t="shared" si="37"/>
        <v>11.910828025477707</v>
      </c>
      <c r="T162" s="149">
        <v>11653</v>
      </c>
      <c r="U162" s="9">
        <f t="shared" si="38"/>
        <v>14.844585987261146</v>
      </c>
      <c r="V162" s="9">
        <f t="shared" si="39"/>
        <v>1.2463101604278075</v>
      </c>
      <c r="W162" s="149">
        <v>8667</v>
      </c>
      <c r="X162" s="149">
        <v>3177</v>
      </c>
      <c r="Y162" s="149">
        <v>624</v>
      </c>
      <c r="Z162" s="149">
        <v>5125</v>
      </c>
      <c r="AA162" s="149">
        <v>2428</v>
      </c>
      <c r="AB162" s="149">
        <v>5314</v>
      </c>
      <c r="AC162" s="149">
        <v>140</v>
      </c>
      <c r="AD162" s="13">
        <f t="shared" si="42"/>
        <v>0.026345502446368085</v>
      </c>
      <c r="AE162" s="149">
        <v>43</v>
      </c>
      <c r="AF162" s="149">
        <v>830</v>
      </c>
      <c r="AG162" s="149">
        <v>448</v>
      </c>
      <c r="AH162" s="13">
        <f t="shared" si="41"/>
        <v>0.5707006369426751</v>
      </c>
      <c r="AI162" s="203">
        <v>107</v>
      </c>
      <c r="AJ162" s="7">
        <v>4</v>
      </c>
      <c r="AK162" s="14">
        <f t="shared" si="40"/>
        <v>5.095541401273885</v>
      </c>
      <c r="AL162" s="149">
        <v>2428</v>
      </c>
      <c r="AM162" s="149">
        <v>2057</v>
      </c>
      <c r="AN162" s="15">
        <f t="shared" si="43"/>
        <v>0.3673214285714286</v>
      </c>
      <c r="AO162" s="156">
        <v>900</v>
      </c>
    </row>
    <row r="163" spans="1:41" ht="15">
      <c r="A163" s="232" t="s">
        <v>168</v>
      </c>
      <c r="B163" s="226">
        <v>725</v>
      </c>
      <c r="C163" s="4">
        <v>1</v>
      </c>
      <c r="D163" s="5" t="s">
        <v>40</v>
      </c>
      <c r="E163" s="4">
        <v>1</v>
      </c>
      <c r="F163" s="136">
        <v>1514</v>
      </c>
      <c r="G163" s="7">
        <v>3</v>
      </c>
      <c r="H163" s="8">
        <v>1147</v>
      </c>
      <c r="I163" s="8">
        <f t="shared" si="33"/>
        <v>0.6302197802197802</v>
      </c>
      <c r="J163" s="149">
        <f t="shared" si="34"/>
        <v>1150.3923278116827</v>
      </c>
      <c r="K163" s="7">
        <v>17</v>
      </c>
      <c r="L163" s="7">
        <v>303</v>
      </c>
      <c r="M163" s="8">
        <f t="shared" si="35"/>
        <v>0.16648351648351647</v>
      </c>
      <c r="N163" s="7">
        <v>6516</v>
      </c>
      <c r="O163" s="7">
        <v>28</v>
      </c>
      <c r="P163" s="7">
        <v>441</v>
      </c>
      <c r="Q163" s="149">
        <v>0</v>
      </c>
      <c r="R163" s="7">
        <f t="shared" si="36"/>
        <v>6985</v>
      </c>
      <c r="S163" s="9">
        <f t="shared" si="37"/>
        <v>9.63448275862069</v>
      </c>
      <c r="T163" s="149">
        <v>10432</v>
      </c>
      <c r="U163" s="9">
        <f t="shared" si="38"/>
        <v>14.38896551724138</v>
      </c>
      <c r="V163" s="9">
        <f t="shared" si="39"/>
        <v>1.4934860415175375</v>
      </c>
      <c r="W163" s="149">
        <v>4651</v>
      </c>
      <c r="X163" s="149">
        <v>3172</v>
      </c>
      <c r="Y163" s="149">
        <v>2750</v>
      </c>
      <c r="Z163" s="149">
        <v>12383</v>
      </c>
      <c r="AA163" s="137" t="s">
        <v>41</v>
      </c>
      <c r="AB163" s="436" t="s">
        <v>41</v>
      </c>
      <c r="AC163" s="149">
        <v>162</v>
      </c>
      <c r="AD163" s="13" t="s">
        <v>41</v>
      </c>
      <c r="AE163" s="149">
        <v>42</v>
      </c>
      <c r="AF163" s="149">
        <v>1088</v>
      </c>
      <c r="AG163" s="149">
        <v>575</v>
      </c>
      <c r="AH163" s="13">
        <f t="shared" si="41"/>
        <v>0.7931034482758621</v>
      </c>
      <c r="AI163" s="203">
        <v>153.7</v>
      </c>
      <c r="AJ163" s="7">
        <v>3</v>
      </c>
      <c r="AK163" s="14">
        <f t="shared" si="40"/>
        <v>4.137931034482759</v>
      </c>
      <c r="AL163" s="149">
        <v>1175</v>
      </c>
      <c r="AM163" s="149">
        <v>437</v>
      </c>
      <c r="AN163" s="15">
        <f t="shared" si="43"/>
        <v>0.09621312197269925</v>
      </c>
      <c r="AO163" s="156">
        <v>312</v>
      </c>
    </row>
    <row r="164" spans="1:41" ht="15">
      <c r="A164" s="232" t="s">
        <v>103</v>
      </c>
      <c r="B164" s="226">
        <v>722</v>
      </c>
      <c r="C164" s="4">
        <v>1</v>
      </c>
      <c r="D164" s="5" t="s">
        <v>40</v>
      </c>
      <c r="E164" s="4">
        <v>1</v>
      </c>
      <c r="F164" s="136">
        <v>1175</v>
      </c>
      <c r="G164" s="7">
        <v>4</v>
      </c>
      <c r="H164" s="8">
        <v>1665</v>
      </c>
      <c r="I164" s="8">
        <f t="shared" si="33"/>
        <v>0.9148351648351648</v>
      </c>
      <c r="J164" s="149">
        <f t="shared" si="34"/>
        <v>789.2132132132133</v>
      </c>
      <c r="K164" s="7">
        <v>5</v>
      </c>
      <c r="L164" s="7">
        <v>375</v>
      </c>
      <c r="M164" s="8">
        <f t="shared" si="35"/>
        <v>0.20604395604395603</v>
      </c>
      <c r="N164" s="7">
        <v>6245</v>
      </c>
      <c r="O164" s="7">
        <v>14</v>
      </c>
      <c r="P164" s="7">
        <v>134</v>
      </c>
      <c r="Q164" s="149">
        <v>0</v>
      </c>
      <c r="R164" s="7">
        <f t="shared" si="36"/>
        <v>6393</v>
      </c>
      <c r="S164" s="9">
        <f t="shared" si="37"/>
        <v>8.854570637119114</v>
      </c>
      <c r="T164" s="149">
        <v>3244</v>
      </c>
      <c r="U164" s="9">
        <f t="shared" si="38"/>
        <v>4.4930747922437675</v>
      </c>
      <c r="V164" s="9">
        <f t="shared" si="39"/>
        <v>0.5074300015642108</v>
      </c>
      <c r="W164" s="149">
        <v>1880</v>
      </c>
      <c r="X164" s="149">
        <v>2164</v>
      </c>
      <c r="Y164" s="149">
        <v>15000</v>
      </c>
      <c r="Z164" s="149">
        <v>14500</v>
      </c>
      <c r="AA164" s="137" t="s">
        <v>41</v>
      </c>
      <c r="AB164" s="149">
        <v>1150</v>
      </c>
      <c r="AC164" s="149">
        <v>50</v>
      </c>
      <c r="AD164" s="13">
        <f t="shared" si="42"/>
        <v>0.043478260869565216</v>
      </c>
      <c r="AE164" s="149">
        <v>120</v>
      </c>
      <c r="AF164" s="149">
        <v>90</v>
      </c>
      <c r="AG164" s="149">
        <v>745.2</v>
      </c>
      <c r="AH164" s="13">
        <f t="shared" si="41"/>
        <v>1.0321329639889196</v>
      </c>
      <c r="AI164" s="203">
        <v>296</v>
      </c>
      <c r="AJ164" s="7">
        <v>2</v>
      </c>
      <c r="AK164" s="14">
        <f t="shared" si="40"/>
        <v>2.770083102493075</v>
      </c>
      <c r="AL164" s="149">
        <v>1150</v>
      </c>
      <c r="AM164" s="149">
        <v>550</v>
      </c>
      <c r="AN164" s="15">
        <f t="shared" si="43"/>
        <v>0.23404255319148937</v>
      </c>
      <c r="AO164" s="156">
        <v>1450</v>
      </c>
    </row>
    <row r="165" spans="1:41" ht="15">
      <c r="A165" s="232" t="s">
        <v>99</v>
      </c>
      <c r="B165" s="226">
        <v>675</v>
      </c>
      <c r="C165" s="4">
        <v>1</v>
      </c>
      <c r="D165" s="5" t="s">
        <v>48</v>
      </c>
      <c r="E165" s="4" t="s">
        <v>44</v>
      </c>
      <c r="F165" s="136">
        <v>1300</v>
      </c>
      <c r="G165" s="7">
        <v>3</v>
      </c>
      <c r="H165" s="8">
        <v>1300</v>
      </c>
      <c r="I165" s="8">
        <f t="shared" si="33"/>
        <v>0.7142857142857143</v>
      </c>
      <c r="J165" s="149">
        <f t="shared" si="34"/>
        <v>945</v>
      </c>
      <c r="K165" s="7">
        <v>9</v>
      </c>
      <c r="L165" s="7">
        <v>133</v>
      </c>
      <c r="M165" s="8">
        <f t="shared" si="35"/>
        <v>0.07307692307692308</v>
      </c>
      <c r="N165" s="7">
        <v>6147</v>
      </c>
      <c r="O165" s="7">
        <v>24</v>
      </c>
      <c r="P165" s="7">
        <v>508</v>
      </c>
      <c r="Q165" s="149">
        <v>90</v>
      </c>
      <c r="R165" s="7">
        <f t="shared" si="36"/>
        <v>6769</v>
      </c>
      <c r="S165" s="9">
        <f t="shared" si="37"/>
        <v>10.028148148148148</v>
      </c>
      <c r="T165" s="149">
        <v>7556</v>
      </c>
      <c r="U165" s="9">
        <f t="shared" si="38"/>
        <v>11.194074074074074</v>
      </c>
      <c r="V165" s="9">
        <f t="shared" si="39"/>
        <v>1.1162653272270646</v>
      </c>
      <c r="W165" s="149">
        <v>3999</v>
      </c>
      <c r="X165" s="149">
        <v>2140</v>
      </c>
      <c r="Y165" s="149">
        <v>400</v>
      </c>
      <c r="Z165" s="149">
        <v>6900</v>
      </c>
      <c r="AA165" s="149">
        <v>5155</v>
      </c>
      <c r="AB165" s="149">
        <v>1800</v>
      </c>
      <c r="AC165" s="149">
        <v>350</v>
      </c>
      <c r="AD165" s="13">
        <f t="shared" si="42"/>
        <v>0.19444444444444445</v>
      </c>
      <c r="AE165" s="149">
        <v>49</v>
      </c>
      <c r="AF165" s="149">
        <v>476</v>
      </c>
      <c r="AG165" s="149">
        <v>588</v>
      </c>
      <c r="AH165" s="13">
        <f t="shared" si="41"/>
        <v>0.8711111111111111</v>
      </c>
      <c r="AI165" s="203">
        <v>62.2</v>
      </c>
      <c r="AJ165" s="7">
        <v>5</v>
      </c>
      <c r="AK165" s="14">
        <f t="shared" si="40"/>
        <v>7.407407407407407</v>
      </c>
      <c r="AL165" s="149">
        <v>4250</v>
      </c>
      <c r="AM165" s="149">
        <v>2350</v>
      </c>
      <c r="AN165" s="15">
        <f t="shared" si="43"/>
        <v>0.36153846153846153</v>
      </c>
      <c r="AO165" s="158">
        <v>2350</v>
      </c>
    </row>
    <row r="166" spans="1:41" ht="15">
      <c r="A166" s="232" t="s">
        <v>252</v>
      </c>
      <c r="B166" s="226">
        <v>661</v>
      </c>
      <c r="C166" s="4">
        <v>1</v>
      </c>
      <c r="D166" s="5" t="s">
        <v>46</v>
      </c>
      <c r="E166" s="4" t="s">
        <v>44</v>
      </c>
      <c r="F166" s="136">
        <v>1700</v>
      </c>
      <c r="G166" s="7">
        <v>3</v>
      </c>
      <c r="H166" s="8">
        <v>2163</v>
      </c>
      <c r="I166" s="8">
        <f t="shared" si="33"/>
        <v>1.1884615384615385</v>
      </c>
      <c r="J166" s="149">
        <f t="shared" si="34"/>
        <v>556.1812297734627</v>
      </c>
      <c r="K166" s="7">
        <v>100</v>
      </c>
      <c r="L166" s="7">
        <v>883.5</v>
      </c>
      <c r="M166" s="8">
        <f t="shared" si="35"/>
        <v>0.48543956043956044</v>
      </c>
      <c r="N166" s="7">
        <v>14066</v>
      </c>
      <c r="O166" s="7">
        <v>48</v>
      </c>
      <c r="P166" s="7">
        <v>1707</v>
      </c>
      <c r="Q166" s="149">
        <v>0</v>
      </c>
      <c r="R166" s="7">
        <f t="shared" si="36"/>
        <v>15821</v>
      </c>
      <c r="S166" s="9">
        <f t="shared" si="37"/>
        <v>23.934947049924357</v>
      </c>
      <c r="T166" s="149">
        <v>14806</v>
      </c>
      <c r="U166" s="9">
        <f t="shared" si="38"/>
        <v>22.399394856278366</v>
      </c>
      <c r="V166" s="9">
        <f t="shared" si="39"/>
        <v>0.935844763289299</v>
      </c>
      <c r="W166" s="149">
        <v>4159</v>
      </c>
      <c r="X166" s="149">
        <v>5986</v>
      </c>
      <c r="Y166" s="149">
        <v>495</v>
      </c>
      <c r="Z166" s="149">
        <v>7250</v>
      </c>
      <c r="AA166" s="137">
        <v>1869</v>
      </c>
      <c r="AB166" s="149">
        <v>790</v>
      </c>
      <c r="AC166" s="149" t="s">
        <v>41</v>
      </c>
      <c r="AD166" s="13" t="str">
        <f t="shared" si="42"/>
        <v>n.d.</v>
      </c>
      <c r="AE166" s="149">
        <v>16</v>
      </c>
      <c r="AF166" s="149">
        <v>324</v>
      </c>
      <c r="AG166" s="149">
        <v>819.7</v>
      </c>
      <c r="AH166" s="13">
        <f t="shared" si="41"/>
        <v>1.2400907715582452</v>
      </c>
      <c r="AI166" s="203">
        <v>342</v>
      </c>
      <c r="AJ166" s="7">
        <v>6</v>
      </c>
      <c r="AK166" s="14">
        <f t="shared" si="40"/>
        <v>9.07715582450832</v>
      </c>
      <c r="AL166" s="149">
        <v>2284</v>
      </c>
      <c r="AM166" s="149">
        <v>1799.5</v>
      </c>
      <c r="AN166" s="15">
        <f t="shared" si="43"/>
        <v>0.17642156862745098</v>
      </c>
      <c r="AO166" s="156">
        <v>2284</v>
      </c>
    </row>
    <row r="167" spans="1:41" ht="15">
      <c r="A167" s="232" t="s">
        <v>42</v>
      </c>
      <c r="B167" s="226">
        <v>653</v>
      </c>
      <c r="C167" s="4">
        <v>1</v>
      </c>
      <c r="D167" s="5" t="s">
        <v>40</v>
      </c>
      <c r="E167" s="4">
        <v>1</v>
      </c>
      <c r="F167" s="136">
        <v>750</v>
      </c>
      <c r="G167" s="7">
        <v>3</v>
      </c>
      <c r="H167" s="8">
        <v>820</v>
      </c>
      <c r="I167" s="8">
        <f t="shared" si="33"/>
        <v>0.45054945054945056</v>
      </c>
      <c r="J167" s="149">
        <f t="shared" si="34"/>
        <v>1449.341463414634</v>
      </c>
      <c r="K167" s="11" t="s">
        <v>41</v>
      </c>
      <c r="L167" s="11" t="s">
        <v>41</v>
      </c>
      <c r="M167" s="8" t="str">
        <f t="shared" si="35"/>
        <v>n.d.</v>
      </c>
      <c r="N167" s="7">
        <v>5696</v>
      </c>
      <c r="O167" s="7">
        <v>26</v>
      </c>
      <c r="P167" s="7">
        <v>128</v>
      </c>
      <c r="Q167" s="149">
        <v>0</v>
      </c>
      <c r="R167" s="7">
        <f t="shared" si="36"/>
        <v>5850</v>
      </c>
      <c r="S167" s="9">
        <f t="shared" si="37"/>
        <v>8.95865237366003</v>
      </c>
      <c r="T167" s="149">
        <v>5840</v>
      </c>
      <c r="U167" s="9">
        <f t="shared" si="38"/>
        <v>8.94333843797856</v>
      </c>
      <c r="V167" s="9">
        <f t="shared" si="39"/>
        <v>0.9982905982905983</v>
      </c>
      <c r="W167" s="149">
        <v>2727</v>
      </c>
      <c r="X167" s="149">
        <v>2014</v>
      </c>
      <c r="Y167" s="137">
        <v>150</v>
      </c>
      <c r="Z167" s="149">
        <v>1500</v>
      </c>
      <c r="AA167" s="137" t="s">
        <v>76</v>
      </c>
      <c r="AB167" s="149">
        <v>25</v>
      </c>
      <c r="AC167" s="149" t="s">
        <v>41</v>
      </c>
      <c r="AD167" s="13" t="str">
        <f t="shared" si="42"/>
        <v>n.d.</v>
      </c>
      <c r="AE167" s="149">
        <v>5</v>
      </c>
      <c r="AF167" s="149">
        <v>35</v>
      </c>
      <c r="AG167" s="149">
        <v>200</v>
      </c>
      <c r="AH167" s="13">
        <f aca="true" t="shared" si="44" ref="AH167:AH198">IF(AG167="n.d.","n.d.",AG167/B167)</f>
        <v>0.30627871362940273</v>
      </c>
      <c r="AI167" s="203">
        <v>210</v>
      </c>
      <c r="AJ167" s="7">
        <v>4</v>
      </c>
      <c r="AK167" s="14">
        <f t="shared" si="40"/>
        <v>6.1255742725880555</v>
      </c>
      <c r="AL167" s="149">
        <v>200</v>
      </c>
      <c r="AM167" s="149">
        <v>200</v>
      </c>
      <c r="AN167" s="15">
        <f t="shared" si="43"/>
        <v>0.06666666666666667</v>
      </c>
      <c r="AO167" s="156">
        <v>50</v>
      </c>
    </row>
    <row r="168" spans="1:41" ht="15">
      <c r="A168" s="232" t="s">
        <v>142</v>
      </c>
      <c r="B168" s="226">
        <v>639</v>
      </c>
      <c r="C168" s="4">
        <v>1</v>
      </c>
      <c r="D168" s="5" t="s">
        <v>48</v>
      </c>
      <c r="E168" s="4" t="s">
        <v>44</v>
      </c>
      <c r="F168" s="136">
        <v>1296</v>
      </c>
      <c r="G168" s="7">
        <v>5</v>
      </c>
      <c r="H168" s="8">
        <v>1344</v>
      </c>
      <c r="I168" s="8">
        <f t="shared" si="33"/>
        <v>0.7384615384615385</v>
      </c>
      <c r="J168" s="149">
        <f t="shared" si="34"/>
        <v>865.3125</v>
      </c>
      <c r="K168" s="7" t="s">
        <v>41</v>
      </c>
      <c r="L168" s="7">
        <v>967</v>
      </c>
      <c r="M168" s="8">
        <f t="shared" si="35"/>
        <v>0.5313186813186813</v>
      </c>
      <c r="N168" s="7">
        <v>8833</v>
      </c>
      <c r="O168" s="7">
        <v>17</v>
      </c>
      <c r="P168" s="7">
        <v>745</v>
      </c>
      <c r="Q168" s="149">
        <v>0</v>
      </c>
      <c r="R168" s="7">
        <f t="shared" si="36"/>
        <v>9595</v>
      </c>
      <c r="S168" s="9">
        <f t="shared" si="37"/>
        <v>15.015649452269171</v>
      </c>
      <c r="T168" s="149">
        <v>4633</v>
      </c>
      <c r="U168" s="9">
        <f t="shared" si="38"/>
        <v>7.250391236306729</v>
      </c>
      <c r="V168" s="9">
        <f t="shared" si="39"/>
        <v>0.48285565398645125</v>
      </c>
      <c r="W168" s="149">
        <v>1250</v>
      </c>
      <c r="X168" s="149">
        <v>2204</v>
      </c>
      <c r="Y168" s="137">
        <v>342</v>
      </c>
      <c r="Z168" s="149">
        <v>8460</v>
      </c>
      <c r="AA168" s="149">
        <v>5591</v>
      </c>
      <c r="AB168" s="149">
        <v>190</v>
      </c>
      <c r="AC168" s="149">
        <v>10</v>
      </c>
      <c r="AD168" s="13">
        <f t="shared" si="42"/>
        <v>0.05263157894736842</v>
      </c>
      <c r="AE168" s="149">
        <v>11</v>
      </c>
      <c r="AF168" s="149">
        <v>185</v>
      </c>
      <c r="AG168" s="149">
        <v>219</v>
      </c>
      <c r="AH168" s="13">
        <f t="shared" si="44"/>
        <v>0.3427230046948357</v>
      </c>
      <c r="AI168" s="203">
        <v>665</v>
      </c>
      <c r="AJ168" s="7">
        <v>7</v>
      </c>
      <c r="AK168" s="14">
        <f t="shared" si="40"/>
        <v>10.954616588419405</v>
      </c>
      <c r="AL168" s="149">
        <v>3320</v>
      </c>
      <c r="AM168" s="149">
        <v>3320</v>
      </c>
      <c r="AN168" s="15">
        <f t="shared" si="43"/>
        <v>0.36596119929453264</v>
      </c>
      <c r="AO168" s="156">
        <v>3320</v>
      </c>
    </row>
    <row r="169" spans="1:41" ht="15">
      <c r="A169" s="232" t="s">
        <v>213</v>
      </c>
      <c r="B169" s="226">
        <v>628</v>
      </c>
      <c r="C169" s="4">
        <v>1</v>
      </c>
      <c r="D169" s="5" t="s">
        <v>65</v>
      </c>
      <c r="E169" s="4" t="s">
        <v>44</v>
      </c>
      <c r="F169" s="136">
        <v>910</v>
      </c>
      <c r="G169" s="7">
        <v>4</v>
      </c>
      <c r="H169" s="8" t="s">
        <v>41</v>
      </c>
      <c r="I169" s="8" t="str">
        <f t="shared" si="33"/>
        <v>n.d.</v>
      </c>
      <c r="J169" s="149" t="str">
        <f t="shared" si="34"/>
        <v>n.d.</v>
      </c>
      <c r="K169" s="7">
        <v>32</v>
      </c>
      <c r="L169" s="7">
        <v>425</v>
      </c>
      <c r="M169" s="8">
        <f t="shared" si="35"/>
        <v>0.23351648351648352</v>
      </c>
      <c r="N169" s="7">
        <v>5882</v>
      </c>
      <c r="O169" s="7">
        <v>1</v>
      </c>
      <c r="P169" s="7">
        <v>41</v>
      </c>
      <c r="Q169" s="149">
        <v>0</v>
      </c>
      <c r="R169" s="7">
        <f t="shared" si="36"/>
        <v>5924</v>
      </c>
      <c r="S169" s="9">
        <f t="shared" si="37"/>
        <v>9.433121019108281</v>
      </c>
      <c r="T169" s="149">
        <v>680</v>
      </c>
      <c r="U169" s="9">
        <f t="shared" si="38"/>
        <v>1.0828025477707006</v>
      </c>
      <c r="V169" s="9">
        <f t="shared" si="39"/>
        <v>0.11478730587440918</v>
      </c>
      <c r="W169" s="149">
        <v>99</v>
      </c>
      <c r="X169" s="149">
        <v>665</v>
      </c>
      <c r="Y169" s="149">
        <v>1750</v>
      </c>
      <c r="Z169" s="149">
        <v>1250</v>
      </c>
      <c r="AA169" s="149">
        <v>364</v>
      </c>
      <c r="AB169" s="149">
        <v>1400</v>
      </c>
      <c r="AC169" s="149">
        <v>0</v>
      </c>
      <c r="AD169" s="13">
        <f t="shared" si="42"/>
        <v>0</v>
      </c>
      <c r="AE169" s="149">
        <v>19</v>
      </c>
      <c r="AF169" s="149">
        <v>226</v>
      </c>
      <c r="AG169" s="149">
        <v>264.1</v>
      </c>
      <c r="AH169" s="13">
        <f t="shared" si="44"/>
        <v>0.4205414012738854</v>
      </c>
      <c r="AI169" s="203">
        <v>182.4</v>
      </c>
      <c r="AJ169" s="7">
        <v>3</v>
      </c>
      <c r="AK169" s="14">
        <f t="shared" si="40"/>
        <v>4.777070063694268</v>
      </c>
      <c r="AL169" s="149">
        <v>100</v>
      </c>
      <c r="AM169" s="149">
        <v>150</v>
      </c>
      <c r="AN169" s="15">
        <f t="shared" si="43"/>
        <v>0.054945054945054944</v>
      </c>
      <c r="AO169" s="156">
        <v>100</v>
      </c>
    </row>
    <row r="170" spans="1:41" ht="15">
      <c r="A170" s="232" t="s">
        <v>177</v>
      </c>
      <c r="B170" s="226">
        <v>612</v>
      </c>
      <c r="C170" s="4">
        <v>1</v>
      </c>
      <c r="D170" s="16" t="s">
        <v>55</v>
      </c>
      <c r="E170" s="4">
        <v>1</v>
      </c>
      <c r="F170" s="136">
        <v>1013.28</v>
      </c>
      <c r="G170" s="7">
        <v>2</v>
      </c>
      <c r="H170" s="8">
        <v>1100.4</v>
      </c>
      <c r="I170" s="8">
        <f t="shared" si="33"/>
        <v>0.6046153846153847</v>
      </c>
      <c r="J170" s="149">
        <f t="shared" si="34"/>
        <v>1012.2137404580152</v>
      </c>
      <c r="K170" s="7">
        <v>9</v>
      </c>
      <c r="L170" s="7">
        <v>180</v>
      </c>
      <c r="M170" s="8">
        <f t="shared" si="35"/>
        <v>0.0989010989010989</v>
      </c>
      <c r="N170" s="7">
        <v>13370</v>
      </c>
      <c r="O170" s="7">
        <v>50</v>
      </c>
      <c r="P170" s="7">
        <v>201</v>
      </c>
      <c r="Q170" s="149">
        <v>0</v>
      </c>
      <c r="R170" s="7">
        <f t="shared" si="36"/>
        <v>13621</v>
      </c>
      <c r="S170" s="9">
        <f t="shared" si="37"/>
        <v>22.25653594771242</v>
      </c>
      <c r="T170" s="149">
        <v>12843</v>
      </c>
      <c r="U170" s="9">
        <f t="shared" si="38"/>
        <v>20.985294117647058</v>
      </c>
      <c r="V170" s="9">
        <f t="shared" si="39"/>
        <v>0.9428823140738566</v>
      </c>
      <c r="W170" s="149">
        <v>2002</v>
      </c>
      <c r="X170" s="149">
        <v>2762</v>
      </c>
      <c r="Y170" s="149">
        <v>360</v>
      </c>
      <c r="Z170" s="149">
        <v>36652</v>
      </c>
      <c r="AA170" s="149">
        <v>803</v>
      </c>
      <c r="AB170" s="149">
        <v>613</v>
      </c>
      <c r="AC170" s="149">
        <v>152</v>
      </c>
      <c r="AD170" s="13">
        <f t="shared" si="42"/>
        <v>0.24796084828711257</v>
      </c>
      <c r="AE170" s="149">
        <v>15</v>
      </c>
      <c r="AF170" s="149">
        <v>320</v>
      </c>
      <c r="AG170" s="149">
        <v>1753</v>
      </c>
      <c r="AH170" s="13">
        <f t="shared" si="44"/>
        <v>2.8643790849673203</v>
      </c>
      <c r="AI170" s="203">
        <v>120</v>
      </c>
      <c r="AJ170" s="7">
        <v>6</v>
      </c>
      <c r="AK170" s="14">
        <f t="shared" si="40"/>
        <v>9.803921568627452</v>
      </c>
      <c r="AL170" s="149">
        <v>400</v>
      </c>
      <c r="AM170" s="149">
        <v>350</v>
      </c>
      <c r="AN170" s="15">
        <f t="shared" si="43"/>
        <v>0.057568819411547976</v>
      </c>
      <c r="AO170" s="156">
        <v>400</v>
      </c>
    </row>
    <row r="171" spans="1:41" ht="15">
      <c r="A171" s="232" t="s">
        <v>88</v>
      </c>
      <c r="B171" s="226">
        <v>592</v>
      </c>
      <c r="C171" s="4">
        <v>1</v>
      </c>
      <c r="D171" s="5" t="s">
        <v>40</v>
      </c>
      <c r="E171" s="4" t="s">
        <v>44</v>
      </c>
      <c r="F171" s="136">
        <v>1025</v>
      </c>
      <c r="G171" s="7">
        <v>3</v>
      </c>
      <c r="H171" s="8">
        <v>1100</v>
      </c>
      <c r="I171" s="8">
        <f t="shared" si="33"/>
        <v>0.6043956043956044</v>
      </c>
      <c r="J171" s="149">
        <f t="shared" si="34"/>
        <v>979.4909090909091</v>
      </c>
      <c r="K171" s="7">
        <v>10</v>
      </c>
      <c r="L171" s="7">
        <v>189</v>
      </c>
      <c r="M171" s="8">
        <f t="shared" si="35"/>
        <v>0.10384615384615385</v>
      </c>
      <c r="N171" s="7">
        <v>8515</v>
      </c>
      <c r="O171" s="7">
        <v>1</v>
      </c>
      <c r="P171" s="7">
        <v>580</v>
      </c>
      <c r="Q171" s="149">
        <v>0</v>
      </c>
      <c r="R171" s="7">
        <f t="shared" si="36"/>
        <v>9096</v>
      </c>
      <c r="S171" s="9">
        <f t="shared" si="37"/>
        <v>15.364864864864865</v>
      </c>
      <c r="T171" s="149">
        <v>9064</v>
      </c>
      <c r="U171" s="9">
        <f t="shared" si="38"/>
        <v>15.31081081081081</v>
      </c>
      <c r="V171" s="9">
        <f t="shared" si="39"/>
        <v>0.9964819700967458</v>
      </c>
      <c r="W171" s="149">
        <v>7434</v>
      </c>
      <c r="X171" s="149">
        <v>3476</v>
      </c>
      <c r="Y171" s="149">
        <v>987</v>
      </c>
      <c r="Z171" s="149">
        <v>3618</v>
      </c>
      <c r="AA171" s="137" t="s">
        <v>76</v>
      </c>
      <c r="AB171" s="149">
        <v>10418</v>
      </c>
      <c r="AC171" s="149">
        <v>843</v>
      </c>
      <c r="AD171" s="13">
        <f t="shared" si="42"/>
        <v>0.08091764254175465</v>
      </c>
      <c r="AE171" s="149">
        <v>16</v>
      </c>
      <c r="AF171" s="149">
        <v>472</v>
      </c>
      <c r="AG171" s="149">
        <v>226</v>
      </c>
      <c r="AH171" s="13">
        <f t="shared" si="44"/>
        <v>0.38175675675675674</v>
      </c>
      <c r="AI171" s="203">
        <v>58.6</v>
      </c>
      <c r="AJ171" s="11">
        <v>4</v>
      </c>
      <c r="AK171" s="14">
        <f t="shared" si="40"/>
        <v>6.756756756756757</v>
      </c>
      <c r="AL171" s="149">
        <v>249</v>
      </c>
      <c r="AM171" s="149">
        <v>14940</v>
      </c>
      <c r="AN171" s="155" t="s">
        <v>41</v>
      </c>
      <c r="AO171" s="156">
        <v>249</v>
      </c>
    </row>
    <row r="172" spans="1:41" ht="15">
      <c r="A172" s="232" t="s">
        <v>81</v>
      </c>
      <c r="B172" s="226">
        <v>581</v>
      </c>
      <c r="C172" s="4">
        <v>1</v>
      </c>
      <c r="D172" s="5" t="s">
        <v>46</v>
      </c>
      <c r="E172" s="4" t="s">
        <v>44</v>
      </c>
      <c r="F172" s="136">
        <v>2150</v>
      </c>
      <c r="G172" s="7">
        <v>4</v>
      </c>
      <c r="H172" s="8">
        <v>2549</v>
      </c>
      <c r="I172" s="8">
        <f t="shared" si="33"/>
        <v>1.4005494505494505</v>
      </c>
      <c r="J172" s="149">
        <f t="shared" si="34"/>
        <v>414.8371910553158</v>
      </c>
      <c r="K172" s="7">
        <v>2</v>
      </c>
      <c r="L172" s="7">
        <v>13</v>
      </c>
      <c r="M172" s="8">
        <f t="shared" si="35"/>
        <v>0.007142857142857143</v>
      </c>
      <c r="N172" s="7">
        <v>13607</v>
      </c>
      <c r="O172" s="7">
        <v>30</v>
      </c>
      <c r="P172" s="7">
        <v>961</v>
      </c>
      <c r="Q172" s="149">
        <v>0</v>
      </c>
      <c r="R172" s="7">
        <f t="shared" si="36"/>
        <v>14598</v>
      </c>
      <c r="S172" s="9">
        <f t="shared" si="37"/>
        <v>25.125645438898452</v>
      </c>
      <c r="T172" s="149">
        <v>11902</v>
      </c>
      <c r="U172" s="9">
        <f t="shared" si="38"/>
        <v>20.485370051635112</v>
      </c>
      <c r="V172" s="9">
        <f t="shared" si="39"/>
        <v>0.8153171667351692</v>
      </c>
      <c r="W172" s="149">
        <v>2530</v>
      </c>
      <c r="X172" s="149">
        <v>4759</v>
      </c>
      <c r="Y172" s="149">
        <v>295</v>
      </c>
      <c r="Z172" s="149">
        <v>8342</v>
      </c>
      <c r="AA172" s="137" t="s">
        <v>76</v>
      </c>
      <c r="AB172" s="149">
        <v>63</v>
      </c>
      <c r="AC172" s="149">
        <v>0</v>
      </c>
      <c r="AD172" s="13">
        <f t="shared" si="42"/>
        <v>0</v>
      </c>
      <c r="AE172" s="149">
        <v>26</v>
      </c>
      <c r="AF172" s="149">
        <v>340</v>
      </c>
      <c r="AG172" s="149">
        <v>2863.9</v>
      </c>
      <c r="AH172" s="13">
        <f t="shared" si="44"/>
        <v>4.929259896729777</v>
      </c>
      <c r="AI172" s="203">
        <v>288.2</v>
      </c>
      <c r="AJ172" s="7">
        <v>5</v>
      </c>
      <c r="AK172" s="14">
        <f t="shared" si="40"/>
        <v>8.605851979345955</v>
      </c>
      <c r="AL172" s="149">
        <v>2239</v>
      </c>
      <c r="AM172" s="149">
        <v>1119.5</v>
      </c>
      <c r="AN172" s="15">
        <f>IF(AM172="n.d.","n.d.",AM172/(F172*AJ172))</f>
        <v>0.10413953488372094</v>
      </c>
      <c r="AO172" s="158" t="s">
        <v>41</v>
      </c>
    </row>
    <row r="173" spans="1:41" ht="15">
      <c r="A173" s="232" t="s">
        <v>68</v>
      </c>
      <c r="B173" s="226">
        <v>526</v>
      </c>
      <c r="C173" s="4">
        <v>1</v>
      </c>
      <c r="D173" s="5" t="s">
        <v>65</v>
      </c>
      <c r="E173" s="4" t="s">
        <v>44</v>
      </c>
      <c r="F173" s="136">
        <v>1000</v>
      </c>
      <c r="G173" s="7">
        <v>3</v>
      </c>
      <c r="H173" s="8">
        <v>1370</v>
      </c>
      <c r="I173" s="8">
        <f t="shared" si="33"/>
        <v>0.7527472527472527</v>
      </c>
      <c r="J173" s="149">
        <f t="shared" si="34"/>
        <v>698.7737226277372</v>
      </c>
      <c r="K173" s="7">
        <v>36</v>
      </c>
      <c r="L173" s="7">
        <v>679</v>
      </c>
      <c r="M173" s="8">
        <f t="shared" si="35"/>
        <v>0.3730769230769231</v>
      </c>
      <c r="N173" s="7">
        <v>9574</v>
      </c>
      <c r="O173" s="7">
        <v>19</v>
      </c>
      <c r="P173" s="7">
        <v>231</v>
      </c>
      <c r="Q173" s="149">
        <v>0</v>
      </c>
      <c r="R173" s="7">
        <f t="shared" si="36"/>
        <v>9824</v>
      </c>
      <c r="S173" s="9">
        <f t="shared" si="37"/>
        <v>18.67680608365019</v>
      </c>
      <c r="T173" s="149">
        <v>3828</v>
      </c>
      <c r="U173" s="9">
        <f t="shared" si="38"/>
        <v>7.277566539923955</v>
      </c>
      <c r="V173" s="9">
        <f t="shared" si="39"/>
        <v>0.38965798045602607</v>
      </c>
      <c r="W173" s="149">
        <v>1384</v>
      </c>
      <c r="X173" s="149">
        <v>1381</v>
      </c>
      <c r="Y173" s="149">
        <v>450</v>
      </c>
      <c r="Z173" s="149">
        <v>2784</v>
      </c>
      <c r="AA173" s="149">
        <v>243</v>
      </c>
      <c r="AB173" s="149">
        <v>69</v>
      </c>
      <c r="AC173" s="149">
        <v>29</v>
      </c>
      <c r="AD173" s="13">
        <f t="shared" si="42"/>
        <v>0.42028985507246375</v>
      </c>
      <c r="AE173" s="149">
        <v>134</v>
      </c>
      <c r="AF173" s="149">
        <v>653</v>
      </c>
      <c r="AG173" s="149">
        <v>76.9</v>
      </c>
      <c r="AH173" s="13">
        <f t="shared" si="44"/>
        <v>0.14619771863117872</v>
      </c>
      <c r="AI173" s="203">
        <v>77</v>
      </c>
      <c r="AJ173" s="7">
        <v>3</v>
      </c>
      <c r="AK173" s="14">
        <f t="shared" si="40"/>
        <v>5.7034220532319395</v>
      </c>
      <c r="AL173" s="149">
        <v>1548</v>
      </c>
      <c r="AM173" s="149">
        <v>2322</v>
      </c>
      <c r="AN173" s="155" t="s">
        <v>41</v>
      </c>
      <c r="AO173" s="156">
        <v>774</v>
      </c>
    </row>
    <row r="174" spans="1:41" ht="15">
      <c r="A174" s="232" t="s">
        <v>128</v>
      </c>
      <c r="B174" s="226">
        <v>526</v>
      </c>
      <c r="C174" s="4">
        <v>1</v>
      </c>
      <c r="D174" s="5" t="s">
        <v>61</v>
      </c>
      <c r="E174" s="4" t="s">
        <v>44</v>
      </c>
      <c r="F174" s="136">
        <v>1518</v>
      </c>
      <c r="G174" s="7">
        <v>2</v>
      </c>
      <c r="H174" s="8">
        <v>1905</v>
      </c>
      <c r="I174" s="8">
        <f t="shared" si="33"/>
        <v>1.0467032967032968</v>
      </c>
      <c r="J174" s="149">
        <f t="shared" si="34"/>
        <v>502.5301837270341</v>
      </c>
      <c r="K174" s="7">
        <v>86</v>
      </c>
      <c r="L174" s="7">
        <v>1170</v>
      </c>
      <c r="M174" s="8">
        <f t="shared" si="35"/>
        <v>0.6428571428571429</v>
      </c>
      <c r="N174" s="7">
        <v>17786</v>
      </c>
      <c r="O174" s="7">
        <v>27</v>
      </c>
      <c r="P174" s="7">
        <v>1474</v>
      </c>
      <c r="Q174" s="149">
        <v>2576</v>
      </c>
      <c r="R174" s="7">
        <f t="shared" si="36"/>
        <v>21863</v>
      </c>
      <c r="S174" s="9">
        <f t="shared" si="37"/>
        <v>41.56463878326996</v>
      </c>
      <c r="T174" s="149">
        <v>11331</v>
      </c>
      <c r="U174" s="9">
        <f t="shared" si="38"/>
        <v>21.541825095057035</v>
      </c>
      <c r="V174" s="9">
        <f t="shared" si="39"/>
        <v>0.5182728811233591</v>
      </c>
      <c r="W174" s="149" t="s">
        <v>41</v>
      </c>
      <c r="X174" s="149" t="s">
        <v>41</v>
      </c>
      <c r="Y174" s="149">
        <v>1500</v>
      </c>
      <c r="Z174" s="149">
        <v>5250</v>
      </c>
      <c r="AA174" s="149">
        <v>2836</v>
      </c>
      <c r="AB174" s="149">
        <v>1240</v>
      </c>
      <c r="AC174" s="149">
        <v>25</v>
      </c>
      <c r="AD174" s="13">
        <f t="shared" si="42"/>
        <v>0.020161290322580645</v>
      </c>
      <c r="AE174" s="149">
        <v>4</v>
      </c>
      <c r="AF174" s="149">
        <v>550</v>
      </c>
      <c r="AG174" s="149">
        <v>441.5</v>
      </c>
      <c r="AH174" s="13">
        <f t="shared" si="44"/>
        <v>0.8393536121673004</v>
      </c>
      <c r="AI174" s="203">
        <v>239</v>
      </c>
      <c r="AJ174" s="7">
        <v>4</v>
      </c>
      <c r="AK174" s="14">
        <f t="shared" si="40"/>
        <v>7.604562737642586</v>
      </c>
      <c r="AL174" s="149">
        <v>1095</v>
      </c>
      <c r="AM174" s="149">
        <v>1095</v>
      </c>
      <c r="AN174" s="15">
        <f aca="true" t="shared" si="45" ref="AN174:AN206">IF(AM174="n.d.","n.d.",AM174/(F174*AJ174))</f>
        <v>0.18033596837944665</v>
      </c>
      <c r="AO174" s="156">
        <v>1095</v>
      </c>
    </row>
    <row r="175" spans="1:41" ht="15">
      <c r="A175" s="232" t="s">
        <v>226</v>
      </c>
      <c r="B175" s="226">
        <v>505</v>
      </c>
      <c r="C175" s="4">
        <v>1</v>
      </c>
      <c r="D175" s="5" t="s">
        <v>53</v>
      </c>
      <c r="E175" s="4">
        <v>1</v>
      </c>
      <c r="F175" s="136">
        <v>1075</v>
      </c>
      <c r="G175" s="7">
        <v>1</v>
      </c>
      <c r="H175" s="8">
        <v>1075</v>
      </c>
      <c r="I175" s="8">
        <f t="shared" si="33"/>
        <v>0.5906593406593407</v>
      </c>
      <c r="J175" s="149">
        <f t="shared" si="34"/>
        <v>854.9767441860465</v>
      </c>
      <c r="K175" s="7" t="s">
        <v>41</v>
      </c>
      <c r="L175" s="7" t="s">
        <v>41</v>
      </c>
      <c r="M175" s="8" t="str">
        <f t="shared" si="35"/>
        <v>n.d.</v>
      </c>
      <c r="N175" s="7">
        <v>7883</v>
      </c>
      <c r="O175" s="7">
        <v>16</v>
      </c>
      <c r="P175" s="7">
        <v>480</v>
      </c>
      <c r="Q175" s="149">
        <v>0</v>
      </c>
      <c r="R175" s="7">
        <f t="shared" si="36"/>
        <v>8379</v>
      </c>
      <c r="S175" s="9">
        <f t="shared" si="37"/>
        <v>16.592079207920793</v>
      </c>
      <c r="T175" s="149">
        <v>4332</v>
      </c>
      <c r="U175" s="9">
        <f t="shared" si="38"/>
        <v>8.578217821782179</v>
      </c>
      <c r="V175" s="9">
        <f t="shared" si="39"/>
        <v>0.5170068027210885</v>
      </c>
      <c r="W175" s="149">
        <v>1784</v>
      </c>
      <c r="X175" s="149">
        <v>1469</v>
      </c>
      <c r="Y175" s="149">
        <v>10</v>
      </c>
      <c r="Z175" s="149">
        <v>1500</v>
      </c>
      <c r="AA175" s="149">
        <v>2965</v>
      </c>
      <c r="AB175" s="149">
        <v>375</v>
      </c>
      <c r="AC175" s="149">
        <v>75</v>
      </c>
      <c r="AD175" s="13">
        <f t="shared" si="42"/>
        <v>0.2</v>
      </c>
      <c r="AE175" s="149">
        <v>4</v>
      </c>
      <c r="AF175" s="149">
        <v>12</v>
      </c>
      <c r="AG175" s="149">
        <v>293.7</v>
      </c>
      <c r="AH175" s="13">
        <f t="shared" si="44"/>
        <v>0.5815841584158415</v>
      </c>
      <c r="AI175" s="203">
        <v>298.8</v>
      </c>
      <c r="AJ175" s="7">
        <v>4</v>
      </c>
      <c r="AK175" s="14">
        <f t="shared" si="40"/>
        <v>7.920792079207921</v>
      </c>
      <c r="AL175" s="149">
        <v>735</v>
      </c>
      <c r="AM175" s="149">
        <v>368</v>
      </c>
      <c r="AN175" s="15">
        <f t="shared" si="45"/>
        <v>0.08558139534883721</v>
      </c>
      <c r="AO175" s="156">
        <v>613</v>
      </c>
    </row>
    <row r="176" spans="1:41" ht="15">
      <c r="A176" s="232" t="s">
        <v>91</v>
      </c>
      <c r="B176" s="226">
        <v>501</v>
      </c>
      <c r="C176" s="4">
        <v>1</v>
      </c>
      <c r="D176" s="5" t="s">
        <v>48</v>
      </c>
      <c r="E176" s="4" t="s">
        <v>44</v>
      </c>
      <c r="F176" s="136">
        <v>1600</v>
      </c>
      <c r="G176" s="7">
        <v>4</v>
      </c>
      <c r="H176" s="8">
        <v>2120</v>
      </c>
      <c r="I176" s="8">
        <f t="shared" si="33"/>
        <v>1.164835164835165</v>
      </c>
      <c r="J176" s="149">
        <f t="shared" si="34"/>
        <v>430.10377358490564</v>
      </c>
      <c r="K176" s="7">
        <v>12</v>
      </c>
      <c r="L176" s="7">
        <v>475</v>
      </c>
      <c r="M176" s="8">
        <f t="shared" si="35"/>
        <v>0.260989010989011</v>
      </c>
      <c r="N176" s="7">
        <v>10656</v>
      </c>
      <c r="O176" s="7">
        <v>8</v>
      </c>
      <c r="P176" s="7">
        <v>1515</v>
      </c>
      <c r="Q176" s="149">
        <v>7</v>
      </c>
      <c r="R176" s="7">
        <f t="shared" si="36"/>
        <v>12186</v>
      </c>
      <c r="S176" s="9">
        <f t="shared" si="37"/>
        <v>24.323353293413174</v>
      </c>
      <c r="T176" s="149">
        <v>16939</v>
      </c>
      <c r="U176" s="9">
        <f t="shared" si="38"/>
        <v>33.81037924151697</v>
      </c>
      <c r="V176" s="9">
        <f t="shared" si="39"/>
        <v>1.3900377482356803</v>
      </c>
      <c r="W176" s="149">
        <v>3941</v>
      </c>
      <c r="X176" s="149">
        <v>4747</v>
      </c>
      <c r="Y176" s="149">
        <v>540</v>
      </c>
      <c r="Z176" s="149">
        <v>13000</v>
      </c>
      <c r="AA176" s="149">
        <v>7841</v>
      </c>
      <c r="AB176" s="149">
        <v>13450</v>
      </c>
      <c r="AC176" s="149">
        <v>7600</v>
      </c>
      <c r="AD176" s="13">
        <f t="shared" si="42"/>
        <v>0.5650557620817844</v>
      </c>
      <c r="AE176" s="149">
        <v>52</v>
      </c>
      <c r="AF176" s="149">
        <v>504</v>
      </c>
      <c r="AG176" s="149">
        <v>961.2</v>
      </c>
      <c r="AH176" s="13">
        <f t="shared" si="44"/>
        <v>1.918562874251497</v>
      </c>
      <c r="AI176" s="203">
        <v>240</v>
      </c>
      <c r="AJ176" s="7">
        <v>7</v>
      </c>
      <c r="AK176" s="14">
        <f t="shared" si="40"/>
        <v>13.972055888223553</v>
      </c>
      <c r="AL176" s="149">
        <v>10000</v>
      </c>
      <c r="AM176" s="149">
        <v>25000</v>
      </c>
      <c r="AN176" s="15">
        <f t="shared" si="45"/>
        <v>2.232142857142857</v>
      </c>
      <c r="AO176" s="156">
        <v>10000</v>
      </c>
    </row>
    <row r="177" spans="1:41" ht="15">
      <c r="A177" s="232" t="s">
        <v>214</v>
      </c>
      <c r="B177" s="226">
        <v>497</v>
      </c>
      <c r="C177" s="4">
        <v>1</v>
      </c>
      <c r="D177" s="5" t="s">
        <v>55</v>
      </c>
      <c r="E177" s="4" t="s">
        <v>44</v>
      </c>
      <c r="F177" s="136">
        <v>1242</v>
      </c>
      <c r="G177" s="7">
        <v>0.7</v>
      </c>
      <c r="H177" s="8">
        <v>1346</v>
      </c>
      <c r="I177" s="8">
        <f t="shared" si="33"/>
        <v>0.7395604395604396</v>
      </c>
      <c r="J177" s="149">
        <f t="shared" si="34"/>
        <v>672.0208023774145</v>
      </c>
      <c r="K177" s="7">
        <v>27</v>
      </c>
      <c r="L177" s="7">
        <v>165.5</v>
      </c>
      <c r="M177" s="8">
        <f t="shared" si="35"/>
        <v>0.09093406593406593</v>
      </c>
      <c r="N177" s="7">
        <v>15326</v>
      </c>
      <c r="O177" s="7">
        <v>29</v>
      </c>
      <c r="P177" s="7">
        <v>1186</v>
      </c>
      <c r="Q177" s="149">
        <v>0</v>
      </c>
      <c r="R177" s="7">
        <f t="shared" si="36"/>
        <v>16541</v>
      </c>
      <c r="S177" s="9">
        <f t="shared" si="37"/>
        <v>33.28169014084507</v>
      </c>
      <c r="T177" s="149">
        <v>7310</v>
      </c>
      <c r="U177" s="9">
        <f t="shared" si="38"/>
        <v>14.70824949698189</v>
      </c>
      <c r="V177" s="9">
        <f t="shared" si="39"/>
        <v>0.4419321685508736</v>
      </c>
      <c r="W177" s="149">
        <v>2379</v>
      </c>
      <c r="X177" s="149">
        <v>5044</v>
      </c>
      <c r="Y177" s="149">
        <v>1422</v>
      </c>
      <c r="Z177" s="149">
        <v>3113</v>
      </c>
      <c r="AA177" s="149">
        <v>936</v>
      </c>
      <c r="AB177" s="149">
        <v>395</v>
      </c>
      <c r="AC177" s="149">
        <v>25</v>
      </c>
      <c r="AD177" s="13">
        <f t="shared" si="42"/>
        <v>0.06329113924050633</v>
      </c>
      <c r="AE177" s="149">
        <v>162</v>
      </c>
      <c r="AF177" s="149">
        <v>1328</v>
      </c>
      <c r="AG177" s="149">
        <v>552.7</v>
      </c>
      <c r="AH177" s="13">
        <f t="shared" si="44"/>
        <v>1.112072434607646</v>
      </c>
      <c r="AI177" s="203">
        <v>91.4</v>
      </c>
      <c r="AJ177" s="7">
        <v>5</v>
      </c>
      <c r="AK177" s="14">
        <f t="shared" si="40"/>
        <v>10.060362173038229</v>
      </c>
      <c r="AL177" s="149">
        <v>7069</v>
      </c>
      <c r="AM177" s="149">
        <v>22</v>
      </c>
      <c r="AN177" s="15">
        <f t="shared" si="45"/>
        <v>0.003542673107890499</v>
      </c>
      <c r="AO177" s="156">
        <v>1472</v>
      </c>
    </row>
    <row r="178" spans="1:41" ht="15">
      <c r="A178" s="232" t="s">
        <v>39</v>
      </c>
      <c r="B178" s="226">
        <v>495</v>
      </c>
      <c r="C178" s="4">
        <v>1</v>
      </c>
      <c r="D178" s="5" t="s">
        <v>40</v>
      </c>
      <c r="E178" s="4">
        <v>1</v>
      </c>
      <c r="F178" s="136">
        <v>800</v>
      </c>
      <c r="G178" s="7">
        <v>4</v>
      </c>
      <c r="H178" s="8">
        <v>800</v>
      </c>
      <c r="I178" s="8">
        <f t="shared" si="33"/>
        <v>0.43956043956043955</v>
      </c>
      <c r="J178" s="149">
        <f t="shared" si="34"/>
        <v>1126.125</v>
      </c>
      <c r="K178" s="7">
        <v>37</v>
      </c>
      <c r="L178" s="7">
        <v>1048</v>
      </c>
      <c r="M178" s="8">
        <f t="shared" si="35"/>
        <v>0.5758241758241758</v>
      </c>
      <c r="N178" s="7">
        <v>5031</v>
      </c>
      <c r="O178" s="7">
        <v>16</v>
      </c>
      <c r="P178" s="7">
        <v>486</v>
      </c>
      <c r="Q178" s="149">
        <v>0</v>
      </c>
      <c r="R178" s="7">
        <f t="shared" si="36"/>
        <v>5533</v>
      </c>
      <c r="S178" s="9">
        <f t="shared" si="37"/>
        <v>11.177777777777777</v>
      </c>
      <c r="T178" s="149">
        <v>2658</v>
      </c>
      <c r="U178" s="9">
        <f t="shared" si="38"/>
        <v>5.36969696969697</v>
      </c>
      <c r="V178" s="9">
        <f t="shared" si="39"/>
        <v>0.48039038496294956</v>
      </c>
      <c r="W178" s="149">
        <v>1353</v>
      </c>
      <c r="X178" s="149">
        <v>1780</v>
      </c>
      <c r="Y178" s="149">
        <v>2500</v>
      </c>
      <c r="Z178" s="149">
        <v>4000</v>
      </c>
      <c r="AA178" s="149">
        <v>20</v>
      </c>
      <c r="AB178" s="149">
        <v>1880</v>
      </c>
      <c r="AC178" s="149">
        <v>30</v>
      </c>
      <c r="AD178" s="13">
        <f t="shared" si="42"/>
        <v>0.015957446808510637</v>
      </c>
      <c r="AE178" s="149">
        <v>64</v>
      </c>
      <c r="AF178" s="149">
        <v>531</v>
      </c>
      <c r="AG178" s="149">
        <v>217</v>
      </c>
      <c r="AH178" s="13">
        <f t="shared" si="44"/>
        <v>0.4383838383838384</v>
      </c>
      <c r="AI178" s="203">
        <v>60</v>
      </c>
      <c r="AJ178" s="7">
        <v>3</v>
      </c>
      <c r="AK178" s="14">
        <f t="shared" si="40"/>
        <v>6.0606060606060606</v>
      </c>
      <c r="AL178" s="149">
        <v>400</v>
      </c>
      <c r="AM178" s="149">
        <v>350</v>
      </c>
      <c r="AN178" s="15">
        <f t="shared" si="45"/>
        <v>0.14583333333333334</v>
      </c>
      <c r="AO178" s="156">
        <v>300</v>
      </c>
    </row>
    <row r="179" spans="1:41" ht="15">
      <c r="A179" s="232" t="s">
        <v>106</v>
      </c>
      <c r="B179" s="226">
        <v>457</v>
      </c>
      <c r="C179" s="4">
        <v>1</v>
      </c>
      <c r="D179" s="5" t="s">
        <v>48</v>
      </c>
      <c r="E179" s="4" t="s">
        <v>44</v>
      </c>
      <c r="F179" s="136">
        <v>350</v>
      </c>
      <c r="G179" s="7">
        <v>4</v>
      </c>
      <c r="H179" s="8">
        <v>955</v>
      </c>
      <c r="I179" s="8">
        <f t="shared" si="33"/>
        <v>0.5247252747252747</v>
      </c>
      <c r="J179" s="149">
        <f t="shared" si="34"/>
        <v>870.9319371727748</v>
      </c>
      <c r="K179" s="7">
        <v>15</v>
      </c>
      <c r="L179" s="7">
        <v>85</v>
      </c>
      <c r="M179" s="8">
        <f t="shared" si="35"/>
        <v>0.046703296703296704</v>
      </c>
      <c r="N179" s="7">
        <v>7776</v>
      </c>
      <c r="O179" s="7">
        <v>0</v>
      </c>
      <c r="P179" s="7">
        <v>336</v>
      </c>
      <c r="Q179" s="149">
        <v>0</v>
      </c>
      <c r="R179" s="7">
        <f t="shared" si="36"/>
        <v>8112</v>
      </c>
      <c r="S179" s="9">
        <f t="shared" si="37"/>
        <v>17.75054704595186</v>
      </c>
      <c r="T179" s="149">
        <v>7146</v>
      </c>
      <c r="U179" s="9">
        <f t="shared" si="38"/>
        <v>15.63676148796499</v>
      </c>
      <c r="V179" s="9">
        <f t="shared" si="39"/>
        <v>0.8809171597633136</v>
      </c>
      <c r="W179" s="149">
        <v>1959</v>
      </c>
      <c r="X179" s="149">
        <v>1592</v>
      </c>
      <c r="Y179" s="149">
        <v>29000</v>
      </c>
      <c r="Z179" s="149">
        <v>5985</v>
      </c>
      <c r="AA179" s="149">
        <v>2202</v>
      </c>
      <c r="AB179" s="149">
        <v>8380</v>
      </c>
      <c r="AC179" s="149">
        <v>0</v>
      </c>
      <c r="AD179" s="13">
        <f t="shared" si="42"/>
        <v>0</v>
      </c>
      <c r="AE179" s="149">
        <v>11</v>
      </c>
      <c r="AF179" s="149">
        <v>73</v>
      </c>
      <c r="AG179" s="149">
        <v>1224.9</v>
      </c>
      <c r="AH179" s="13">
        <f t="shared" si="44"/>
        <v>2.6803063457330416</v>
      </c>
      <c r="AI179" s="203">
        <v>60</v>
      </c>
      <c r="AJ179" s="7">
        <v>5</v>
      </c>
      <c r="AK179" s="14">
        <f t="shared" si="40"/>
        <v>10.940919037199125</v>
      </c>
      <c r="AL179" s="149">
        <v>196</v>
      </c>
      <c r="AM179" s="149">
        <v>178</v>
      </c>
      <c r="AN179" s="15">
        <f t="shared" si="45"/>
        <v>0.10171428571428572</v>
      </c>
      <c r="AO179" s="156">
        <v>243</v>
      </c>
    </row>
    <row r="180" spans="1:41" ht="15">
      <c r="A180" s="232" t="s">
        <v>155</v>
      </c>
      <c r="B180" s="226">
        <v>457</v>
      </c>
      <c r="C180" s="4">
        <v>1</v>
      </c>
      <c r="D180" s="5" t="s">
        <v>55</v>
      </c>
      <c r="E180" s="4">
        <v>1</v>
      </c>
      <c r="F180" s="136">
        <v>1256</v>
      </c>
      <c r="G180" s="7">
        <v>1</v>
      </c>
      <c r="H180" s="8">
        <v>948</v>
      </c>
      <c r="I180" s="8">
        <f t="shared" si="33"/>
        <v>0.5208791208791209</v>
      </c>
      <c r="J180" s="149">
        <f t="shared" si="34"/>
        <v>877.3628691983122</v>
      </c>
      <c r="K180" s="7">
        <v>42</v>
      </c>
      <c r="L180" s="7">
        <v>513.5</v>
      </c>
      <c r="M180" s="8">
        <f t="shared" si="35"/>
        <v>0.28214285714285714</v>
      </c>
      <c r="N180" s="7">
        <v>8503</v>
      </c>
      <c r="O180" s="7">
        <v>56</v>
      </c>
      <c r="P180" s="7">
        <v>465</v>
      </c>
      <c r="Q180" s="149">
        <v>0</v>
      </c>
      <c r="R180" s="7">
        <f t="shared" si="36"/>
        <v>9024</v>
      </c>
      <c r="S180" s="9">
        <f t="shared" si="37"/>
        <v>19.74617067833698</v>
      </c>
      <c r="T180" s="149">
        <v>10377</v>
      </c>
      <c r="U180" s="9">
        <f t="shared" si="38"/>
        <v>22.706783369803063</v>
      </c>
      <c r="V180" s="9">
        <f t="shared" si="39"/>
        <v>1.149933510638298</v>
      </c>
      <c r="W180" s="149">
        <v>1936</v>
      </c>
      <c r="X180" s="149">
        <v>2838</v>
      </c>
      <c r="Y180" s="149">
        <v>580</v>
      </c>
      <c r="Z180" s="149">
        <v>9902</v>
      </c>
      <c r="AA180" s="149">
        <v>214</v>
      </c>
      <c r="AB180" s="149">
        <v>14247</v>
      </c>
      <c r="AC180" s="149">
        <v>3118</v>
      </c>
      <c r="AD180" s="13">
        <f t="shared" si="42"/>
        <v>0.21885309187899207</v>
      </c>
      <c r="AE180" s="149">
        <v>451</v>
      </c>
      <c r="AF180" s="149">
        <v>4382</v>
      </c>
      <c r="AG180" s="149">
        <v>307</v>
      </c>
      <c r="AH180" s="13">
        <f t="shared" si="44"/>
        <v>0.6717724288840262</v>
      </c>
      <c r="AI180" s="203">
        <v>9234</v>
      </c>
      <c r="AJ180" s="7">
        <v>9</v>
      </c>
      <c r="AK180" s="14">
        <f t="shared" si="40"/>
        <v>19.693654266958426</v>
      </c>
      <c r="AL180" s="149">
        <v>1774</v>
      </c>
      <c r="AM180" s="149">
        <v>887</v>
      </c>
      <c r="AN180" s="15">
        <f t="shared" si="45"/>
        <v>0.07846779900920028</v>
      </c>
      <c r="AO180" s="156">
        <v>805</v>
      </c>
    </row>
    <row r="181" spans="1:41" ht="15">
      <c r="A181" s="232" t="s">
        <v>139</v>
      </c>
      <c r="B181" s="226">
        <v>447</v>
      </c>
      <c r="C181" s="4">
        <v>1</v>
      </c>
      <c r="D181" s="5" t="s">
        <v>53</v>
      </c>
      <c r="E181" s="4" t="s">
        <v>44</v>
      </c>
      <c r="F181" s="136">
        <v>1196</v>
      </c>
      <c r="G181" s="7">
        <v>1</v>
      </c>
      <c r="H181" s="8">
        <v>1196</v>
      </c>
      <c r="I181" s="8">
        <f t="shared" si="33"/>
        <v>0.6571428571428571</v>
      </c>
      <c r="J181" s="149">
        <f t="shared" si="34"/>
        <v>680.2173913043479</v>
      </c>
      <c r="K181" s="7">
        <v>24</v>
      </c>
      <c r="L181" s="7">
        <v>595</v>
      </c>
      <c r="M181" s="8">
        <f t="shared" si="35"/>
        <v>0.3269230769230769</v>
      </c>
      <c r="N181" s="7">
        <v>11029</v>
      </c>
      <c r="O181" s="7">
        <v>3</v>
      </c>
      <c r="P181" s="7">
        <v>1328</v>
      </c>
      <c r="Q181" s="149">
        <v>0</v>
      </c>
      <c r="R181" s="7">
        <f t="shared" si="36"/>
        <v>12360</v>
      </c>
      <c r="S181" s="9">
        <f t="shared" si="37"/>
        <v>27.651006711409394</v>
      </c>
      <c r="T181" s="149">
        <v>4798</v>
      </c>
      <c r="U181" s="9">
        <f t="shared" si="38"/>
        <v>10.733780760626399</v>
      </c>
      <c r="V181" s="9">
        <f t="shared" si="39"/>
        <v>0.3881877022653722</v>
      </c>
      <c r="W181" s="149">
        <v>1265</v>
      </c>
      <c r="X181" s="149">
        <v>3247</v>
      </c>
      <c r="Y181" s="137">
        <v>650</v>
      </c>
      <c r="Z181" s="149">
        <v>2765</v>
      </c>
      <c r="AA181" s="137">
        <v>1676</v>
      </c>
      <c r="AB181" s="149">
        <v>412</v>
      </c>
      <c r="AC181" s="149">
        <v>74</v>
      </c>
      <c r="AD181" s="13">
        <f t="shared" si="42"/>
        <v>0.1796116504854369</v>
      </c>
      <c r="AE181" s="149">
        <v>0</v>
      </c>
      <c r="AF181" s="149">
        <v>0</v>
      </c>
      <c r="AG181" s="149">
        <v>220.2</v>
      </c>
      <c r="AH181" s="13">
        <f t="shared" si="44"/>
        <v>0.4926174496644295</v>
      </c>
      <c r="AI181" s="203">
        <v>174.4</v>
      </c>
      <c r="AJ181" s="7">
        <v>4</v>
      </c>
      <c r="AK181" s="14">
        <f t="shared" si="40"/>
        <v>8.94854586129754</v>
      </c>
      <c r="AL181" s="149">
        <v>2656</v>
      </c>
      <c r="AM181" s="149">
        <v>2656</v>
      </c>
      <c r="AN181" s="15">
        <f t="shared" si="45"/>
        <v>0.5551839464882943</v>
      </c>
      <c r="AO181" s="156">
        <v>2656</v>
      </c>
    </row>
    <row r="182" spans="1:41" ht="15">
      <c r="A182" s="232" t="s">
        <v>143</v>
      </c>
      <c r="B182" s="226">
        <v>425</v>
      </c>
      <c r="C182" s="4">
        <v>1</v>
      </c>
      <c r="D182" s="5" t="s">
        <v>48</v>
      </c>
      <c r="E182" s="4" t="s">
        <v>44</v>
      </c>
      <c r="F182" s="136">
        <v>1650</v>
      </c>
      <c r="G182" s="7">
        <v>3</v>
      </c>
      <c r="H182" s="8">
        <v>3357</v>
      </c>
      <c r="I182" s="8">
        <f t="shared" si="33"/>
        <v>1.8445054945054946</v>
      </c>
      <c r="J182" s="149">
        <f t="shared" si="34"/>
        <v>230.4140601727733</v>
      </c>
      <c r="K182" s="7">
        <v>19</v>
      </c>
      <c r="L182" s="7">
        <v>300</v>
      </c>
      <c r="M182" s="8">
        <f t="shared" si="35"/>
        <v>0.16483516483516483</v>
      </c>
      <c r="N182" s="7">
        <v>6243</v>
      </c>
      <c r="O182" s="7">
        <v>28</v>
      </c>
      <c r="P182" s="7">
        <v>419</v>
      </c>
      <c r="Q182" s="149">
        <v>0</v>
      </c>
      <c r="R182" s="7">
        <f t="shared" si="36"/>
        <v>6690</v>
      </c>
      <c r="S182" s="9">
        <f t="shared" si="37"/>
        <v>15.741176470588234</v>
      </c>
      <c r="T182" s="149">
        <v>7771</v>
      </c>
      <c r="U182" s="9">
        <f t="shared" si="38"/>
        <v>18.28470588235294</v>
      </c>
      <c r="V182" s="9">
        <f t="shared" si="39"/>
        <v>1.1615844544095666</v>
      </c>
      <c r="W182" s="149">
        <v>3713</v>
      </c>
      <c r="X182" s="149">
        <v>1924</v>
      </c>
      <c r="Y182" s="149" t="s">
        <v>41</v>
      </c>
      <c r="Z182" s="149">
        <v>4429</v>
      </c>
      <c r="AA182" s="149">
        <v>6111</v>
      </c>
      <c r="AB182" s="149">
        <v>915</v>
      </c>
      <c r="AC182" s="149">
        <v>20</v>
      </c>
      <c r="AD182" s="13">
        <f t="shared" si="42"/>
        <v>0.02185792349726776</v>
      </c>
      <c r="AE182" s="149">
        <v>109</v>
      </c>
      <c r="AF182" s="149">
        <v>965</v>
      </c>
      <c r="AG182" s="149">
        <v>302</v>
      </c>
      <c r="AH182" s="13">
        <f t="shared" si="44"/>
        <v>0.7105882352941176</v>
      </c>
      <c r="AI182" s="203">
        <v>89</v>
      </c>
      <c r="AJ182" s="7">
        <v>3</v>
      </c>
      <c r="AK182" s="14">
        <f t="shared" si="40"/>
        <v>7.0588235294117645</v>
      </c>
      <c r="AL182" s="149">
        <v>1011</v>
      </c>
      <c r="AM182" s="149">
        <v>809</v>
      </c>
      <c r="AN182" s="15">
        <f t="shared" si="45"/>
        <v>0.16343434343434343</v>
      </c>
      <c r="AO182" s="156">
        <v>750</v>
      </c>
    </row>
    <row r="183" spans="1:41" ht="15">
      <c r="A183" s="232" t="s">
        <v>212</v>
      </c>
      <c r="B183" s="226">
        <v>421</v>
      </c>
      <c r="C183" s="4">
        <v>1</v>
      </c>
      <c r="D183" s="5" t="s">
        <v>61</v>
      </c>
      <c r="E183" s="4">
        <v>1</v>
      </c>
      <c r="F183" s="136">
        <v>1849</v>
      </c>
      <c r="G183" s="7">
        <v>4</v>
      </c>
      <c r="H183" s="8">
        <v>1896</v>
      </c>
      <c r="I183" s="8">
        <f t="shared" si="33"/>
        <v>1.0417582417582418</v>
      </c>
      <c r="J183" s="149">
        <f t="shared" si="34"/>
        <v>404.1244725738396</v>
      </c>
      <c r="K183" s="11" t="s">
        <v>41</v>
      </c>
      <c r="L183" s="11" t="s">
        <v>41</v>
      </c>
      <c r="M183" s="8" t="str">
        <f t="shared" si="35"/>
        <v>n.d.</v>
      </c>
      <c r="N183" s="7">
        <v>22332</v>
      </c>
      <c r="O183" s="7">
        <v>1</v>
      </c>
      <c r="P183" s="7">
        <v>1057</v>
      </c>
      <c r="Q183" s="149">
        <v>2430</v>
      </c>
      <c r="R183" s="7">
        <f t="shared" si="36"/>
        <v>25820</v>
      </c>
      <c r="S183" s="9">
        <f t="shared" si="37"/>
        <v>61.33016627078385</v>
      </c>
      <c r="T183" s="149">
        <v>17863</v>
      </c>
      <c r="U183" s="9">
        <f t="shared" si="38"/>
        <v>42.42992874109264</v>
      </c>
      <c r="V183" s="9">
        <f t="shared" si="39"/>
        <v>0.6918280402788536</v>
      </c>
      <c r="W183" s="149" t="s">
        <v>41</v>
      </c>
      <c r="X183" s="149" t="s">
        <v>41</v>
      </c>
      <c r="Y183" s="149">
        <v>1000</v>
      </c>
      <c r="Z183" s="149">
        <v>15000</v>
      </c>
      <c r="AA183" s="149">
        <v>4141</v>
      </c>
      <c r="AB183" s="149">
        <v>2200</v>
      </c>
      <c r="AC183" s="149">
        <v>100</v>
      </c>
      <c r="AD183" s="13">
        <f t="shared" si="42"/>
        <v>0.045454545454545456</v>
      </c>
      <c r="AE183" s="149" t="s">
        <v>41</v>
      </c>
      <c r="AF183" s="149" t="s">
        <v>41</v>
      </c>
      <c r="AG183" s="149">
        <v>333</v>
      </c>
      <c r="AH183" s="13">
        <f t="shared" si="44"/>
        <v>0.7909738717339667</v>
      </c>
      <c r="AI183" s="203">
        <v>100</v>
      </c>
      <c r="AJ183" s="7">
        <v>4</v>
      </c>
      <c r="AK183" s="14">
        <f t="shared" si="40"/>
        <v>9.501187648456057</v>
      </c>
      <c r="AL183" s="149">
        <v>700</v>
      </c>
      <c r="AM183" s="149">
        <v>250</v>
      </c>
      <c r="AN183" s="15">
        <f t="shared" si="45"/>
        <v>0.03380205516495403</v>
      </c>
      <c r="AO183" s="156">
        <v>600</v>
      </c>
    </row>
    <row r="184" spans="1:41" ht="15">
      <c r="A184" s="232" t="s">
        <v>62</v>
      </c>
      <c r="B184" s="226">
        <v>403</v>
      </c>
      <c r="C184" s="4">
        <v>1</v>
      </c>
      <c r="D184" s="5" t="s">
        <v>48</v>
      </c>
      <c r="E184" s="4" t="s">
        <v>44</v>
      </c>
      <c r="F184" s="136">
        <v>1100</v>
      </c>
      <c r="G184" s="7">
        <v>4</v>
      </c>
      <c r="H184" s="8">
        <v>1100</v>
      </c>
      <c r="I184" s="8">
        <f t="shared" si="33"/>
        <v>0.6043956043956044</v>
      </c>
      <c r="J184" s="149">
        <f t="shared" si="34"/>
        <v>666.7818181818183</v>
      </c>
      <c r="K184" s="7">
        <v>65</v>
      </c>
      <c r="L184" s="7">
        <v>516</v>
      </c>
      <c r="M184" s="8">
        <f t="shared" si="35"/>
        <v>0.2835164835164835</v>
      </c>
      <c r="N184" s="7">
        <v>6662</v>
      </c>
      <c r="O184" s="7">
        <v>0</v>
      </c>
      <c r="P184" s="7">
        <v>507</v>
      </c>
      <c r="Q184" s="149">
        <v>0</v>
      </c>
      <c r="R184" s="7">
        <f t="shared" si="36"/>
        <v>7169</v>
      </c>
      <c r="S184" s="9">
        <f t="shared" si="37"/>
        <v>17.789081885856078</v>
      </c>
      <c r="T184" s="149">
        <v>2929</v>
      </c>
      <c r="U184" s="9">
        <f t="shared" si="38"/>
        <v>7.267990074441688</v>
      </c>
      <c r="V184" s="9">
        <f t="shared" si="39"/>
        <v>0.40856465336867065</v>
      </c>
      <c r="W184" s="149">
        <v>1958</v>
      </c>
      <c r="X184" s="149">
        <v>1912</v>
      </c>
      <c r="Y184" s="149">
        <v>136</v>
      </c>
      <c r="Z184" s="149">
        <v>1200</v>
      </c>
      <c r="AA184" s="149">
        <v>1515</v>
      </c>
      <c r="AB184" s="149">
        <v>106</v>
      </c>
      <c r="AC184" s="149">
        <v>6</v>
      </c>
      <c r="AD184" s="13">
        <f t="shared" si="42"/>
        <v>0.05660377358490566</v>
      </c>
      <c r="AE184" s="149">
        <v>6</v>
      </c>
      <c r="AF184" s="149">
        <v>78</v>
      </c>
      <c r="AG184" s="149">
        <v>167</v>
      </c>
      <c r="AH184" s="13">
        <f t="shared" si="44"/>
        <v>0.4143920595533499</v>
      </c>
      <c r="AI184" s="203">
        <v>68</v>
      </c>
      <c r="AJ184" s="7">
        <v>2</v>
      </c>
      <c r="AK184" s="14">
        <f t="shared" si="40"/>
        <v>4.962779156327543</v>
      </c>
      <c r="AL184" s="149">
        <v>100</v>
      </c>
      <c r="AM184" s="149">
        <v>150</v>
      </c>
      <c r="AN184" s="15">
        <f t="shared" si="45"/>
        <v>0.06818181818181818</v>
      </c>
      <c r="AO184" s="156">
        <v>100</v>
      </c>
    </row>
    <row r="185" spans="1:41" ht="15">
      <c r="A185" s="232" t="s">
        <v>121</v>
      </c>
      <c r="B185" s="226">
        <v>401</v>
      </c>
      <c r="C185" s="4">
        <v>1</v>
      </c>
      <c r="D185" s="5" t="s">
        <v>55</v>
      </c>
      <c r="E185" s="4" t="s">
        <v>44</v>
      </c>
      <c r="F185" s="136">
        <v>920</v>
      </c>
      <c r="G185" s="7">
        <v>7</v>
      </c>
      <c r="H185" s="8">
        <v>1056</v>
      </c>
      <c r="I185" s="8">
        <f t="shared" si="33"/>
        <v>0.5802197802197803</v>
      </c>
      <c r="J185" s="149">
        <f t="shared" si="34"/>
        <v>691.1174242424241</v>
      </c>
      <c r="K185" s="7">
        <v>12</v>
      </c>
      <c r="L185" s="7">
        <v>225</v>
      </c>
      <c r="M185" s="8">
        <f t="shared" si="35"/>
        <v>0.12362637362637363</v>
      </c>
      <c r="N185" s="7">
        <v>8202</v>
      </c>
      <c r="O185" s="7">
        <v>0</v>
      </c>
      <c r="P185" s="7">
        <v>209</v>
      </c>
      <c r="Q185" s="149">
        <v>0</v>
      </c>
      <c r="R185" s="7">
        <f t="shared" si="36"/>
        <v>8411</v>
      </c>
      <c r="S185" s="9">
        <f t="shared" si="37"/>
        <v>20.97506234413965</v>
      </c>
      <c r="T185" s="149">
        <v>3283</v>
      </c>
      <c r="U185" s="9">
        <f t="shared" si="38"/>
        <v>8.187032418952619</v>
      </c>
      <c r="V185" s="9">
        <f t="shared" si="39"/>
        <v>0.39032219712281535</v>
      </c>
      <c r="W185" s="149">
        <v>2007</v>
      </c>
      <c r="X185" s="149">
        <v>1662</v>
      </c>
      <c r="Y185" s="149">
        <v>861</v>
      </c>
      <c r="Z185" s="149">
        <v>2719</v>
      </c>
      <c r="AA185" s="149">
        <v>284</v>
      </c>
      <c r="AB185" s="149">
        <v>1044</v>
      </c>
      <c r="AC185" s="149">
        <v>284</v>
      </c>
      <c r="AD185" s="13">
        <f t="shared" si="42"/>
        <v>0.2720306513409962</v>
      </c>
      <c r="AE185" s="149">
        <v>13</v>
      </c>
      <c r="AF185" s="149">
        <v>216</v>
      </c>
      <c r="AG185" s="149">
        <v>236</v>
      </c>
      <c r="AH185" s="13">
        <f t="shared" si="44"/>
        <v>0.5885286783042394</v>
      </c>
      <c r="AI185" s="203">
        <v>122.7</v>
      </c>
      <c r="AJ185" s="7">
        <v>3</v>
      </c>
      <c r="AK185" s="14">
        <f t="shared" si="40"/>
        <v>7.4812967581047385</v>
      </c>
      <c r="AL185" s="149">
        <v>1053</v>
      </c>
      <c r="AM185" s="149">
        <v>1053</v>
      </c>
      <c r="AN185" s="15">
        <f t="shared" si="45"/>
        <v>0.3815217391304348</v>
      </c>
      <c r="AO185" s="156">
        <v>1053</v>
      </c>
    </row>
    <row r="186" spans="1:41" ht="15">
      <c r="A186" s="232" t="s">
        <v>255</v>
      </c>
      <c r="B186" s="226">
        <v>392</v>
      </c>
      <c r="C186" s="4">
        <v>1</v>
      </c>
      <c r="D186" s="5" t="s">
        <v>53</v>
      </c>
      <c r="E186" s="4" t="s">
        <v>44</v>
      </c>
      <c r="F186" s="136">
        <v>1000</v>
      </c>
      <c r="G186" s="7">
        <v>3</v>
      </c>
      <c r="H186" s="8">
        <v>1081.5</v>
      </c>
      <c r="I186" s="8">
        <f t="shared" si="33"/>
        <v>0.5942307692307692</v>
      </c>
      <c r="J186" s="149">
        <f t="shared" si="34"/>
        <v>659.6763754045307</v>
      </c>
      <c r="K186" s="11">
        <v>21</v>
      </c>
      <c r="L186" s="11">
        <v>1669</v>
      </c>
      <c r="M186" s="8">
        <f t="shared" si="35"/>
        <v>0.917032967032967</v>
      </c>
      <c r="N186" s="7">
        <v>17221</v>
      </c>
      <c r="O186" s="7">
        <v>12</v>
      </c>
      <c r="P186" s="7">
        <v>1358</v>
      </c>
      <c r="Q186" s="149">
        <v>0</v>
      </c>
      <c r="R186" s="7">
        <f t="shared" si="36"/>
        <v>18591</v>
      </c>
      <c r="S186" s="9">
        <f t="shared" si="37"/>
        <v>47.42602040816327</v>
      </c>
      <c r="T186" s="149">
        <v>9467</v>
      </c>
      <c r="U186" s="9">
        <f t="shared" si="38"/>
        <v>24.150510204081634</v>
      </c>
      <c r="V186" s="9">
        <f t="shared" si="39"/>
        <v>0.5092248937658006</v>
      </c>
      <c r="W186" s="149">
        <v>2714</v>
      </c>
      <c r="X186" s="149">
        <v>2445</v>
      </c>
      <c r="Y186" s="137">
        <v>12000</v>
      </c>
      <c r="Z186" s="149">
        <v>2499</v>
      </c>
      <c r="AA186" s="149">
        <v>2499</v>
      </c>
      <c r="AB186" s="149">
        <v>2270</v>
      </c>
      <c r="AC186" s="149">
        <v>220</v>
      </c>
      <c r="AD186" s="13">
        <f t="shared" si="42"/>
        <v>0.09691629955947137</v>
      </c>
      <c r="AE186" s="149">
        <v>8</v>
      </c>
      <c r="AF186" s="149">
        <v>53</v>
      </c>
      <c r="AG186" s="149">
        <v>207</v>
      </c>
      <c r="AH186" s="13">
        <f t="shared" si="44"/>
        <v>0.5280612244897959</v>
      </c>
      <c r="AI186" s="203">
        <v>160</v>
      </c>
      <c r="AJ186" s="7">
        <v>4</v>
      </c>
      <c r="AK186" s="14">
        <f t="shared" si="40"/>
        <v>10.204081632653061</v>
      </c>
      <c r="AL186" s="149">
        <v>1700</v>
      </c>
      <c r="AM186" s="149">
        <v>1475</v>
      </c>
      <c r="AN186" s="15">
        <f t="shared" si="45"/>
        <v>0.36875</v>
      </c>
      <c r="AO186" s="156">
        <v>1605</v>
      </c>
    </row>
    <row r="187" spans="1:41" ht="15">
      <c r="A187" s="232" t="s">
        <v>150</v>
      </c>
      <c r="B187" s="226">
        <v>381</v>
      </c>
      <c r="C187" s="4">
        <v>1</v>
      </c>
      <c r="D187" s="5" t="s">
        <v>55</v>
      </c>
      <c r="E187" s="4" t="s">
        <v>44</v>
      </c>
      <c r="F187" s="136">
        <v>1800</v>
      </c>
      <c r="G187" s="7">
        <v>5</v>
      </c>
      <c r="H187" s="8">
        <v>1861</v>
      </c>
      <c r="I187" s="8">
        <f t="shared" si="33"/>
        <v>1.0225274725274724</v>
      </c>
      <c r="J187" s="149">
        <f t="shared" si="34"/>
        <v>372.6061257388501</v>
      </c>
      <c r="K187" s="7">
        <v>11</v>
      </c>
      <c r="L187" s="7">
        <v>245.5</v>
      </c>
      <c r="M187" s="8">
        <f t="shared" si="35"/>
        <v>0.13489010989010988</v>
      </c>
      <c r="N187" s="7">
        <v>9692</v>
      </c>
      <c r="O187" s="7">
        <v>2</v>
      </c>
      <c r="P187" s="7">
        <v>367</v>
      </c>
      <c r="Q187" s="149">
        <v>0</v>
      </c>
      <c r="R187" s="7">
        <f t="shared" si="36"/>
        <v>10061</v>
      </c>
      <c r="S187" s="9">
        <f t="shared" si="37"/>
        <v>26.406824146981627</v>
      </c>
      <c r="T187" s="149">
        <v>16051</v>
      </c>
      <c r="U187" s="9">
        <f t="shared" si="38"/>
        <v>42.128608923884514</v>
      </c>
      <c r="V187" s="9">
        <f t="shared" si="39"/>
        <v>1.5953682536527185</v>
      </c>
      <c r="W187" s="149">
        <v>9194</v>
      </c>
      <c r="X187" s="149">
        <v>1589</v>
      </c>
      <c r="Y187" s="149">
        <v>6150</v>
      </c>
      <c r="Z187" s="149">
        <v>6900</v>
      </c>
      <c r="AA187" s="149">
        <v>191</v>
      </c>
      <c r="AB187" s="149">
        <v>450</v>
      </c>
      <c r="AC187" s="149">
        <v>50</v>
      </c>
      <c r="AD187" s="13">
        <f t="shared" si="42"/>
        <v>0.1111111111111111</v>
      </c>
      <c r="AE187" s="149">
        <v>163</v>
      </c>
      <c r="AF187" s="149">
        <v>1417</v>
      </c>
      <c r="AG187" s="149">
        <v>231</v>
      </c>
      <c r="AH187" s="13">
        <f t="shared" si="44"/>
        <v>0.6062992125984252</v>
      </c>
      <c r="AI187" s="203">
        <v>130</v>
      </c>
      <c r="AJ187" s="7">
        <v>6</v>
      </c>
      <c r="AK187" s="14">
        <f t="shared" si="40"/>
        <v>15.748031496062993</v>
      </c>
      <c r="AL187" s="149">
        <v>3300</v>
      </c>
      <c r="AM187" s="149">
        <v>3650</v>
      </c>
      <c r="AN187" s="15">
        <f t="shared" si="45"/>
        <v>0.33796296296296297</v>
      </c>
      <c r="AO187" s="156">
        <v>3100</v>
      </c>
    </row>
    <row r="188" spans="1:41" ht="15">
      <c r="A188" s="232" t="s">
        <v>148</v>
      </c>
      <c r="B188" s="226">
        <v>380</v>
      </c>
      <c r="C188" s="4">
        <v>1</v>
      </c>
      <c r="D188" s="5" t="s">
        <v>65</v>
      </c>
      <c r="E188" s="4" t="s">
        <v>44</v>
      </c>
      <c r="F188" s="136">
        <v>1200</v>
      </c>
      <c r="G188" s="7">
        <v>2</v>
      </c>
      <c r="H188" s="8">
        <v>1200</v>
      </c>
      <c r="I188" s="8">
        <f t="shared" si="33"/>
        <v>0.6593406593406593</v>
      </c>
      <c r="J188" s="149">
        <f t="shared" si="34"/>
        <v>576.3333333333334</v>
      </c>
      <c r="K188" s="7">
        <v>5</v>
      </c>
      <c r="L188" s="7">
        <v>38</v>
      </c>
      <c r="M188" s="8">
        <f t="shared" si="35"/>
        <v>0.020879120879120878</v>
      </c>
      <c r="N188" s="7">
        <v>10099</v>
      </c>
      <c r="O188" s="7">
        <v>0</v>
      </c>
      <c r="P188" s="7">
        <v>83</v>
      </c>
      <c r="Q188" s="149">
        <v>0</v>
      </c>
      <c r="R188" s="7">
        <f t="shared" si="36"/>
        <v>10182</v>
      </c>
      <c r="S188" s="9">
        <f t="shared" si="37"/>
        <v>26.794736842105262</v>
      </c>
      <c r="T188" s="149">
        <v>3478</v>
      </c>
      <c r="U188" s="9">
        <f t="shared" si="38"/>
        <v>9.152631578947368</v>
      </c>
      <c r="V188" s="9">
        <f t="shared" si="39"/>
        <v>0.34158318601453547</v>
      </c>
      <c r="W188" s="149">
        <v>724</v>
      </c>
      <c r="X188" s="149">
        <v>2536</v>
      </c>
      <c r="Y188" s="149">
        <v>1250</v>
      </c>
      <c r="Z188" s="149">
        <v>1500</v>
      </c>
      <c r="AA188" s="149" t="s">
        <v>76</v>
      </c>
      <c r="AB188" s="149">
        <v>1000</v>
      </c>
      <c r="AC188" s="149">
        <v>0</v>
      </c>
      <c r="AD188" s="13">
        <f aca="true" t="shared" si="46" ref="AD188:AD219">IF(AC188="n/a","n/a",(IF(AC188="n.d.","n.d.",(AC188/AB188))))</f>
        <v>0</v>
      </c>
      <c r="AE188" s="149">
        <v>9</v>
      </c>
      <c r="AF188" s="149">
        <v>100</v>
      </c>
      <c r="AG188" s="149">
        <v>104</v>
      </c>
      <c r="AH188" s="13">
        <f t="shared" si="44"/>
        <v>0.2736842105263158</v>
      </c>
      <c r="AI188" s="203">
        <v>51.3</v>
      </c>
      <c r="AJ188" s="7">
        <v>3</v>
      </c>
      <c r="AK188" s="14">
        <f t="shared" si="40"/>
        <v>7.894736842105263</v>
      </c>
      <c r="AL188" s="149">
        <v>850</v>
      </c>
      <c r="AM188" s="149">
        <v>1107</v>
      </c>
      <c r="AN188" s="15">
        <f t="shared" si="45"/>
        <v>0.3075</v>
      </c>
      <c r="AO188" s="156">
        <v>650</v>
      </c>
    </row>
    <row r="189" spans="1:41" ht="15">
      <c r="A189" s="232" t="s">
        <v>51</v>
      </c>
      <c r="B189" s="226">
        <v>379</v>
      </c>
      <c r="C189" s="4">
        <v>1</v>
      </c>
      <c r="D189" s="5"/>
      <c r="E189" s="4">
        <v>1</v>
      </c>
      <c r="F189" s="136">
        <v>1372</v>
      </c>
      <c r="G189" s="7">
        <v>1</v>
      </c>
      <c r="H189" s="8">
        <v>1189.5</v>
      </c>
      <c r="I189" s="8">
        <f t="shared" si="33"/>
        <v>0.6535714285714286</v>
      </c>
      <c r="J189" s="149">
        <f t="shared" si="34"/>
        <v>579.8907103825137</v>
      </c>
      <c r="K189" s="7">
        <v>21</v>
      </c>
      <c r="L189" s="7">
        <v>222.5</v>
      </c>
      <c r="M189" s="8">
        <f t="shared" si="35"/>
        <v>0.12225274725274725</v>
      </c>
      <c r="N189" s="7">
        <v>8821</v>
      </c>
      <c r="O189" s="7">
        <v>26</v>
      </c>
      <c r="P189" s="7">
        <v>300</v>
      </c>
      <c r="Q189" s="149">
        <v>0</v>
      </c>
      <c r="R189" s="7">
        <f t="shared" si="36"/>
        <v>9147</v>
      </c>
      <c r="S189" s="9">
        <f t="shared" si="37"/>
        <v>24.13456464379947</v>
      </c>
      <c r="T189" s="149">
        <v>2225</v>
      </c>
      <c r="U189" s="9">
        <f t="shared" si="38"/>
        <v>5.870712401055409</v>
      </c>
      <c r="V189" s="9">
        <f t="shared" si="39"/>
        <v>0.24324915272767028</v>
      </c>
      <c r="W189" s="149">
        <v>2</v>
      </c>
      <c r="X189" s="149">
        <v>10</v>
      </c>
      <c r="Y189" s="149">
        <v>2744</v>
      </c>
      <c r="Z189" s="149">
        <v>4116</v>
      </c>
      <c r="AA189" s="149">
        <v>10</v>
      </c>
      <c r="AB189" s="149">
        <v>274</v>
      </c>
      <c r="AC189" s="149" t="s">
        <v>41</v>
      </c>
      <c r="AD189" s="13" t="str">
        <f t="shared" si="46"/>
        <v>n.d.</v>
      </c>
      <c r="AE189" s="149">
        <v>3</v>
      </c>
      <c r="AF189" s="149">
        <v>110</v>
      </c>
      <c r="AG189" s="149">
        <v>166.7</v>
      </c>
      <c r="AH189" s="13">
        <f t="shared" si="44"/>
        <v>0.4398416886543535</v>
      </c>
      <c r="AI189" s="203">
        <v>180.3</v>
      </c>
      <c r="AJ189" s="7">
        <v>3</v>
      </c>
      <c r="AK189" s="14">
        <f t="shared" si="40"/>
        <v>7.915567282321899</v>
      </c>
      <c r="AL189" s="149">
        <v>95</v>
      </c>
      <c r="AM189" s="149">
        <v>907.5</v>
      </c>
      <c r="AN189" s="15">
        <f t="shared" si="45"/>
        <v>0.22048104956268222</v>
      </c>
      <c r="AO189" s="156">
        <v>430</v>
      </c>
    </row>
    <row r="190" spans="1:41" ht="15">
      <c r="A190" s="232" t="s">
        <v>225</v>
      </c>
      <c r="B190" s="226">
        <v>379</v>
      </c>
      <c r="C190" s="4">
        <v>1</v>
      </c>
      <c r="D190" s="5" t="s">
        <v>40</v>
      </c>
      <c r="E190" s="4" t="s">
        <v>44</v>
      </c>
      <c r="F190" s="136">
        <v>900</v>
      </c>
      <c r="G190" s="7">
        <v>2</v>
      </c>
      <c r="H190" s="8" t="s">
        <v>41</v>
      </c>
      <c r="I190" s="8" t="str">
        <f t="shared" si="33"/>
        <v>n.d.</v>
      </c>
      <c r="J190" s="149" t="str">
        <f t="shared" si="34"/>
        <v>n.d.</v>
      </c>
      <c r="K190" s="11">
        <v>25</v>
      </c>
      <c r="L190" s="11">
        <v>163</v>
      </c>
      <c r="M190" s="8">
        <f t="shared" si="35"/>
        <v>0.08956043956043956</v>
      </c>
      <c r="N190" s="7">
        <v>6002</v>
      </c>
      <c r="O190" s="7">
        <v>33</v>
      </c>
      <c r="P190" s="7">
        <v>814</v>
      </c>
      <c r="Q190" s="149">
        <v>0</v>
      </c>
      <c r="R190" s="7">
        <f t="shared" si="36"/>
        <v>6849</v>
      </c>
      <c r="S190" s="9">
        <f t="shared" si="37"/>
        <v>18.071240105540898</v>
      </c>
      <c r="T190" s="149">
        <v>7237</v>
      </c>
      <c r="U190" s="9">
        <f t="shared" si="38"/>
        <v>19.094986807387862</v>
      </c>
      <c r="V190" s="9">
        <f t="shared" si="39"/>
        <v>1.0566506059278726</v>
      </c>
      <c r="W190" s="149" t="s">
        <v>41</v>
      </c>
      <c r="X190" s="149" t="s">
        <v>41</v>
      </c>
      <c r="Y190" s="149">
        <v>5000</v>
      </c>
      <c r="Z190" s="149">
        <v>3500</v>
      </c>
      <c r="AA190" s="137" t="s">
        <v>41</v>
      </c>
      <c r="AB190" s="149">
        <v>832</v>
      </c>
      <c r="AC190" s="149">
        <v>250</v>
      </c>
      <c r="AD190" s="13">
        <f t="shared" si="46"/>
        <v>0.3004807692307692</v>
      </c>
      <c r="AE190" s="149">
        <v>36</v>
      </c>
      <c r="AF190" s="149">
        <v>366</v>
      </c>
      <c r="AG190" s="149">
        <v>508.4</v>
      </c>
      <c r="AH190" s="13">
        <f t="shared" si="44"/>
        <v>1.341424802110818</v>
      </c>
      <c r="AI190" s="203">
        <v>144</v>
      </c>
      <c r="AJ190" s="7">
        <v>3</v>
      </c>
      <c r="AK190" s="14">
        <f t="shared" si="40"/>
        <v>7.915567282321899</v>
      </c>
      <c r="AL190" s="149">
        <v>750</v>
      </c>
      <c r="AM190" s="149">
        <v>15</v>
      </c>
      <c r="AN190" s="15">
        <f t="shared" si="45"/>
        <v>0.005555555555555556</v>
      </c>
      <c r="AO190" s="156">
        <v>750</v>
      </c>
    </row>
    <row r="191" spans="1:41" ht="15">
      <c r="A191" s="232" t="s">
        <v>95</v>
      </c>
      <c r="B191" s="226">
        <v>378</v>
      </c>
      <c r="C191" s="4">
        <v>1</v>
      </c>
      <c r="D191" s="5" t="s">
        <v>53</v>
      </c>
      <c r="E191" s="4" t="s">
        <v>44</v>
      </c>
      <c r="F191" s="136">
        <v>900</v>
      </c>
      <c r="G191" s="7">
        <v>5</v>
      </c>
      <c r="H191" s="8">
        <v>1170</v>
      </c>
      <c r="I191" s="8">
        <f t="shared" si="33"/>
        <v>0.6428571428571429</v>
      </c>
      <c r="J191" s="149">
        <f t="shared" si="34"/>
        <v>588</v>
      </c>
      <c r="K191" s="7">
        <v>26</v>
      </c>
      <c r="L191" s="7">
        <v>280</v>
      </c>
      <c r="M191" s="8">
        <f t="shared" si="35"/>
        <v>0.15384615384615385</v>
      </c>
      <c r="N191" s="7">
        <v>9255</v>
      </c>
      <c r="O191" s="7">
        <v>50</v>
      </c>
      <c r="P191" s="7">
        <v>718</v>
      </c>
      <c r="Q191" s="149">
        <v>0</v>
      </c>
      <c r="R191" s="7">
        <f t="shared" si="36"/>
        <v>10023</v>
      </c>
      <c r="S191" s="9">
        <f t="shared" si="37"/>
        <v>26.515873015873016</v>
      </c>
      <c r="T191" s="149">
        <v>5075</v>
      </c>
      <c r="U191" s="9">
        <f t="shared" si="38"/>
        <v>13.425925925925926</v>
      </c>
      <c r="V191" s="9">
        <f t="shared" si="39"/>
        <v>0.5063354285144168</v>
      </c>
      <c r="W191" s="149">
        <v>1887</v>
      </c>
      <c r="X191" s="149">
        <v>1463</v>
      </c>
      <c r="Y191" s="149" t="s">
        <v>41</v>
      </c>
      <c r="Z191" s="149">
        <v>6000</v>
      </c>
      <c r="AA191" s="137" t="s">
        <v>76</v>
      </c>
      <c r="AB191" s="149">
        <v>600</v>
      </c>
      <c r="AC191" s="149">
        <v>200</v>
      </c>
      <c r="AD191" s="13">
        <f t="shared" si="46"/>
        <v>0.3333333333333333</v>
      </c>
      <c r="AE191" s="149">
        <v>32</v>
      </c>
      <c r="AF191" s="149">
        <v>410</v>
      </c>
      <c r="AG191" s="149">
        <v>169.1</v>
      </c>
      <c r="AH191" s="13">
        <f t="shared" si="44"/>
        <v>0.44735449735449734</v>
      </c>
      <c r="AI191" s="203">
        <v>67</v>
      </c>
      <c r="AJ191" s="7">
        <v>4</v>
      </c>
      <c r="AK191" s="14">
        <f t="shared" si="40"/>
        <v>10.582010582010582</v>
      </c>
      <c r="AL191" s="149">
        <v>4000</v>
      </c>
      <c r="AM191" s="149">
        <v>900</v>
      </c>
      <c r="AN191" s="15">
        <f t="shared" si="45"/>
        <v>0.25</v>
      </c>
      <c r="AO191" s="156" t="s">
        <v>41</v>
      </c>
    </row>
    <row r="192" spans="1:41" ht="15">
      <c r="A192" s="232" t="s">
        <v>90</v>
      </c>
      <c r="B192" s="226">
        <v>367</v>
      </c>
      <c r="C192" s="4">
        <v>1</v>
      </c>
      <c r="D192" s="5" t="s">
        <v>53</v>
      </c>
      <c r="E192" s="4" t="s">
        <v>44</v>
      </c>
      <c r="F192" s="136">
        <v>828</v>
      </c>
      <c r="G192" s="7">
        <v>3</v>
      </c>
      <c r="H192" s="8">
        <v>865</v>
      </c>
      <c r="I192" s="8">
        <f t="shared" si="33"/>
        <v>0.47527472527472525</v>
      </c>
      <c r="J192" s="149">
        <f t="shared" si="34"/>
        <v>772.1849710982659</v>
      </c>
      <c r="K192" s="7">
        <v>30</v>
      </c>
      <c r="L192" s="7">
        <v>700</v>
      </c>
      <c r="M192" s="8">
        <f t="shared" si="35"/>
        <v>0.38461538461538464</v>
      </c>
      <c r="N192" s="7">
        <v>9122</v>
      </c>
      <c r="O192" s="7">
        <v>240</v>
      </c>
      <c r="P192" s="7">
        <v>1849</v>
      </c>
      <c r="Q192" s="149">
        <v>0</v>
      </c>
      <c r="R192" s="7">
        <f t="shared" si="36"/>
        <v>11211</v>
      </c>
      <c r="S192" s="9">
        <f t="shared" si="37"/>
        <v>30.547683923705723</v>
      </c>
      <c r="T192" s="149">
        <v>8810</v>
      </c>
      <c r="U192" s="9">
        <f t="shared" si="38"/>
        <v>24.005449591280655</v>
      </c>
      <c r="V192" s="9">
        <f t="shared" si="39"/>
        <v>0.7858353402907858</v>
      </c>
      <c r="W192" s="149">
        <v>3903</v>
      </c>
      <c r="X192" s="149">
        <v>1740</v>
      </c>
      <c r="Y192" s="149">
        <v>600</v>
      </c>
      <c r="Z192" s="149">
        <v>750</v>
      </c>
      <c r="AA192" s="149">
        <v>2095</v>
      </c>
      <c r="AB192" s="149">
        <v>2706</v>
      </c>
      <c r="AC192" s="149">
        <v>606</v>
      </c>
      <c r="AD192" s="13">
        <f t="shared" si="46"/>
        <v>0.22394678492239467</v>
      </c>
      <c r="AE192" s="149">
        <v>100</v>
      </c>
      <c r="AF192" s="149">
        <v>557</v>
      </c>
      <c r="AG192" s="149">
        <v>198</v>
      </c>
      <c r="AH192" s="13">
        <f t="shared" si="44"/>
        <v>0.5395095367847411</v>
      </c>
      <c r="AI192" s="137">
        <v>250</v>
      </c>
      <c r="AJ192" s="7">
        <v>2</v>
      </c>
      <c r="AK192" s="14">
        <f t="shared" si="40"/>
        <v>5.449591280653951</v>
      </c>
      <c r="AL192" s="149">
        <v>828</v>
      </c>
      <c r="AM192" s="149">
        <v>700</v>
      </c>
      <c r="AN192" s="15">
        <f t="shared" si="45"/>
        <v>0.4227053140096618</v>
      </c>
      <c r="AO192" s="158">
        <v>337</v>
      </c>
    </row>
    <row r="193" spans="1:41" ht="15">
      <c r="A193" s="232" t="s">
        <v>70</v>
      </c>
      <c r="B193" s="226">
        <v>364</v>
      </c>
      <c r="C193" s="4">
        <v>1</v>
      </c>
      <c r="D193" s="5" t="s">
        <v>48</v>
      </c>
      <c r="E193" s="4" t="s">
        <v>44</v>
      </c>
      <c r="F193" s="136">
        <v>1050</v>
      </c>
      <c r="G193" s="7" t="s">
        <v>41</v>
      </c>
      <c r="H193" s="8">
        <v>996</v>
      </c>
      <c r="I193" s="8">
        <f t="shared" si="33"/>
        <v>0.5472527472527473</v>
      </c>
      <c r="J193" s="149">
        <f t="shared" si="34"/>
        <v>665.1405622489959</v>
      </c>
      <c r="K193" s="7">
        <v>34</v>
      </c>
      <c r="L193" s="7">
        <v>1027</v>
      </c>
      <c r="M193" s="8">
        <f t="shared" si="35"/>
        <v>0.5642857142857143</v>
      </c>
      <c r="N193" s="7">
        <v>4598</v>
      </c>
      <c r="O193" s="7">
        <v>21</v>
      </c>
      <c r="P193" s="7">
        <v>51</v>
      </c>
      <c r="Q193" s="149">
        <v>0</v>
      </c>
      <c r="R193" s="7">
        <f t="shared" si="36"/>
        <v>4670</v>
      </c>
      <c r="S193" s="9">
        <f t="shared" si="37"/>
        <v>12.82967032967033</v>
      </c>
      <c r="T193" s="149">
        <v>4059</v>
      </c>
      <c r="U193" s="9">
        <f t="shared" si="38"/>
        <v>11.151098901098901</v>
      </c>
      <c r="V193" s="9">
        <f t="shared" si="39"/>
        <v>0.8691648822269807</v>
      </c>
      <c r="W193" s="149">
        <v>2991</v>
      </c>
      <c r="X193" s="149">
        <v>263</v>
      </c>
      <c r="Y193" s="149" t="s">
        <v>41</v>
      </c>
      <c r="Z193" s="149">
        <v>3800</v>
      </c>
      <c r="AA193" s="137">
        <v>4247</v>
      </c>
      <c r="AB193" s="149">
        <v>600</v>
      </c>
      <c r="AC193" s="149">
        <v>0</v>
      </c>
      <c r="AD193" s="13">
        <f t="shared" si="46"/>
        <v>0</v>
      </c>
      <c r="AE193" s="149">
        <v>9</v>
      </c>
      <c r="AF193" s="149">
        <v>44</v>
      </c>
      <c r="AG193" s="149">
        <v>202</v>
      </c>
      <c r="AH193" s="13">
        <f t="shared" si="44"/>
        <v>0.554945054945055</v>
      </c>
      <c r="AI193" s="203">
        <v>56.7</v>
      </c>
      <c r="AJ193" s="7">
        <v>5</v>
      </c>
      <c r="AK193" s="14">
        <f t="shared" si="40"/>
        <v>13.736263736263735</v>
      </c>
      <c r="AL193" s="149">
        <v>2100</v>
      </c>
      <c r="AM193" s="149">
        <v>1050</v>
      </c>
      <c r="AN193" s="15">
        <f t="shared" si="45"/>
        <v>0.2</v>
      </c>
      <c r="AO193" s="156">
        <v>1050</v>
      </c>
    </row>
    <row r="194" spans="1:41" ht="15">
      <c r="A194" s="232" t="s">
        <v>187</v>
      </c>
      <c r="B194" s="226">
        <v>362</v>
      </c>
      <c r="C194" s="4">
        <v>1</v>
      </c>
      <c r="D194" s="5" t="s">
        <v>65</v>
      </c>
      <c r="E194" s="4" t="s">
        <v>44</v>
      </c>
      <c r="F194" s="136">
        <v>1399</v>
      </c>
      <c r="G194" s="7">
        <v>2</v>
      </c>
      <c r="H194" s="8">
        <v>1468</v>
      </c>
      <c r="I194" s="8">
        <f aca="true" t="shared" si="47" ref="I194:I226">IF(H194="n/a","n/a",IF(H194="n.d.","n.d.",H194/1820))</f>
        <v>0.8065934065934066</v>
      </c>
      <c r="J194" s="149">
        <f aca="true" t="shared" si="48" ref="J194:J206">IF(I194="n/a","n/a",IF(I194="n.d.","n.d.",B194/I194))</f>
        <v>448.80108991825614</v>
      </c>
      <c r="K194" s="7">
        <v>26</v>
      </c>
      <c r="L194" s="7">
        <v>716</v>
      </c>
      <c r="M194" s="8">
        <f aca="true" t="shared" si="49" ref="M194:M226">IF(L194="n/a","n/a",IF(L194="n.d.","n.d.",L194/1820))</f>
        <v>0.3934065934065934</v>
      </c>
      <c r="N194" s="7">
        <v>25543</v>
      </c>
      <c r="O194" s="7">
        <v>1</v>
      </c>
      <c r="P194" s="7">
        <v>275</v>
      </c>
      <c r="Q194" s="149">
        <v>0</v>
      </c>
      <c r="R194" s="7">
        <f aca="true" t="shared" si="50" ref="R194:R226">SUM(N194:Q194)</f>
        <v>25819</v>
      </c>
      <c r="S194" s="9">
        <f aca="true" t="shared" si="51" ref="S194:S226">IF(R194="n/a","n/a",IF(R194="n.d.","n.d.",R194/B194))</f>
        <v>71.3232044198895</v>
      </c>
      <c r="T194" s="149">
        <v>1144</v>
      </c>
      <c r="U194" s="9">
        <f aca="true" t="shared" si="52" ref="U194:U226">IF(T194="n/a","n/a",IF(T194="n.d.","n.d.",T194/B194))</f>
        <v>3.160220994475138</v>
      </c>
      <c r="V194" s="9">
        <f aca="true" t="shared" si="53" ref="V194:V226">IF(T194="n/a","n/a",IF(T194="n.d.","n.d.",T194/R194))</f>
        <v>0.04430845501374957</v>
      </c>
      <c r="W194" s="149">
        <v>404</v>
      </c>
      <c r="X194" s="149">
        <v>1373</v>
      </c>
      <c r="Y194" s="149">
        <v>1500</v>
      </c>
      <c r="Z194" s="149">
        <v>1400</v>
      </c>
      <c r="AA194" s="149">
        <v>405</v>
      </c>
      <c r="AB194" s="149">
        <v>1053</v>
      </c>
      <c r="AC194" s="149">
        <v>300</v>
      </c>
      <c r="AD194" s="13">
        <f t="shared" si="46"/>
        <v>0.2849002849002849</v>
      </c>
      <c r="AE194" s="149">
        <v>15</v>
      </c>
      <c r="AF194" s="149">
        <v>164</v>
      </c>
      <c r="AG194" s="149">
        <v>118.2</v>
      </c>
      <c r="AH194" s="13">
        <f t="shared" si="44"/>
        <v>0.3265193370165746</v>
      </c>
      <c r="AI194" s="203">
        <v>405</v>
      </c>
      <c r="AJ194" s="7">
        <v>4</v>
      </c>
      <c r="AK194" s="14">
        <f aca="true" t="shared" si="54" ref="AK194:AK226">IF(AJ194="n/a","n/a",(IF(AJ194="n.d.","n.d.",(AJ194*1000/B194))))</f>
        <v>11.049723756906078</v>
      </c>
      <c r="AL194" s="149">
        <v>180</v>
      </c>
      <c r="AM194" s="149">
        <v>1092</v>
      </c>
      <c r="AN194" s="15">
        <f t="shared" si="45"/>
        <v>0.19513938527519656</v>
      </c>
      <c r="AO194" s="156">
        <v>780</v>
      </c>
    </row>
    <row r="195" spans="1:41" ht="15">
      <c r="A195" s="232" t="s">
        <v>239</v>
      </c>
      <c r="B195" s="226">
        <v>352</v>
      </c>
      <c r="C195" s="4">
        <v>1</v>
      </c>
      <c r="D195" s="5" t="s">
        <v>61</v>
      </c>
      <c r="E195" s="4">
        <v>1</v>
      </c>
      <c r="F195" s="136">
        <v>1668</v>
      </c>
      <c r="G195" s="7" t="s">
        <v>41</v>
      </c>
      <c r="H195" s="8" t="s">
        <v>41</v>
      </c>
      <c r="I195" s="8" t="str">
        <f t="shared" si="47"/>
        <v>n.d.</v>
      </c>
      <c r="J195" s="149" t="str">
        <f t="shared" si="48"/>
        <v>n.d.</v>
      </c>
      <c r="K195" s="7">
        <v>11</v>
      </c>
      <c r="L195" s="7">
        <v>1718</v>
      </c>
      <c r="M195" s="8">
        <f t="shared" si="49"/>
        <v>0.9439560439560439</v>
      </c>
      <c r="N195" s="7">
        <v>14316</v>
      </c>
      <c r="O195" s="7">
        <v>13</v>
      </c>
      <c r="P195" s="7">
        <v>1301</v>
      </c>
      <c r="Q195" s="149">
        <v>2430</v>
      </c>
      <c r="R195" s="7">
        <f t="shared" si="50"/>
        <v>18060</v>
      </c>
      <c r="S195" s="9">
        <f t="shared" si="51"/>
        <v>51.30681818181818</v>
      </c>
      <c r="T195" s="149">
        <v>5367</v>
      </c>
      <c r="U195" s="9">
        <f t="shared" si="52"/>
        <v>15.247159090909092</v>
      </c>
      <c r="V195" s="9">
        <f t="shared" si="53"/>
        <v>0.2971760797342193</v>
      </c>
      <c r="W195" s="149" t="s">
        <v>41</v>
      </c>
      <c r="X195" s="149" t="s">
        <v>41</v>
      </c>
      <c r="Y195" s="149">
        <v>8800</v>
      </c>
      <c r="Z195" s="149">
        <v>10648</v>
      </c>
      <c r="AA195" s="149">
        <v>3860</v>
      </c>
      <c r="AB195" s="149">
        <v>836</v>
      </c>
      <c r="AC195" s="149">
        <v>16</v>
      </c>
      <c r="AD195" s="13">
        <f t="shared" si="46"/>
        <v>0.019138755980861243</v>
      </c>
      <c r="AE195" s="149">
        <v>11</v>
      </c>
      <c r="AF195" s="149">
        <v>68</v>
      </c>
      <c r="AG195" s="149">
        <v>161</v>
      </c>
      <c r="AH195" s="13">
        <f t="shared" si="44"/>
        <v>0.45738636363636365</v>
      </c>
      <c r="AI195" s="203">
        <v>166</v>
      </c>
      <c r="AJ195" s="7">
        <v>6</v>
      </c>
      <c r="AK195" s="14">
        <f t="shared" si="54"/>
        <v>17.045454545454547</v>
      </c>
      <c r="AL195" s="149">
        <v>816</v>
      </c>
      <c r="AM195" s="149">
        <v>400</v>
      </c>
      <c r="AN195" s="15">
        <f t="shared" si="45"/>
        <v>0.03996802557953637</v>
      </c>
      <c r="AO195" s="156">
        <v>210</v>
      </c>
    </row>
    <row r="196" spans="1:41" ht="15">
      <c r="A196" s="232" t="s">
        <v>96</v>
      </c>
      <c r="B196" s="226">
        <v>340</v>
      </c>
      <c r="C196" s="4">
        <v>1</v>
      </c>
      <c r="D196" s="5" t="s">
        <v>55</v>
      </c>
      <c r="E196" s="4">
        <v>1</v>
      </c>
      <c r="F196" s="136">
        <v>1160</v>
      </c>
      <c r="G196" s="7">
        <v>1</v>
      </c>
      <c r="H196" s="8">
        <v>1160</v>
      </c>
      <c r="I196" s="8">
        <f t="shared" si="47"/>
        <v>0.6373626373626373</v>
      </c>
      <c r="J196" s="149">
        <f t="shared" si="48"/>
        <v>533.448275862069</v>
      </c>
      <c r="K196" s="7">
        <v>4</v>
      </c>
      <c r="L196" s="7">
        <v>660</v>
      </c>
      <c r="M196" s="8">
        <f t="shared" si="49"/>
        <v>0.3626373626373626</v>
      </c>
      <c r="N196" s="7">
        <v>12645</v>
      </c>
      <c r="O196" s="7">
        <v>12</v>
      </c>
      <c r="P196" s="7">
        <v>51</v>
      </c>
      <c r="Q196" s="149">
        <v>0</v>
      </c>
      <c r="R196" s="7">
        <f t="shared" si="50"/>
        <v>12708</v>
      </c>
      <c r="S196" s="9">
        <f t="shared" si="51"/>
        <v>37.37647058823529</v>
      </c>
      <c r="T196" s="149">
        <v>6349</v>
      </c>
      <c r="U196" s="9">
        <f t="shared" si="52"/>
        <v>18.673529411764704</v>
      </c>
      <c r="V196" s="9">
        <f t="shared" si="53"/>
        <v>0.499606547056972</v>
      </c>
      <c r="W196" s="149">
        <v>1304</v>
      </c>
      <c r="X196" s="149">
        <v>2097</v>
      </c>
      <c r="Y196" s="149">
        <v>1000</v>
      </c>
      <c r="Z196" s="149">
        <v>5000</v>
      </c>
      <c r="AA196" s="149">
        <v>0</v>
      </c>
      <c r="AB196" s="149">
        <v>950</v>
      </c>
      <c r="AC196" s="149">
        <v>250</v>
      </c>
      <c r="AD196" s="13">
        <f t="shared" si="46"/>
        <v>0.2631578947368421</v>
      </c>
      <c r="AE196" s="149">
        <v>54</v>
      </c>
      <c r="AF196" s="149">
        <v>315</v>
      </c>
      <c r="AG196" s="149">
        <v>209</v>
      </c>
      <c r="AH196" s="13">
        <f t="shared" si="44"/>
        <v>0.6147058823529412</v>
      </c>
      <c r="AI196" s="203">
        <v>170</v>
      </c>
      <c r="AJ196" s="7">
        <v>2</v>
      </c>
      <c r="AK196" s="14">
        <f t="shared" si="54"/>
        <v>5.882352941176471</v>
      </c>
      <c r="AL196" s="149">
        <v>100</v>
      </c>
      <c r="AM196" s="149">
        <v>100</v>
      </c>
      <c r="AN196" s="15">
        <f t="shared" si="45"/>
        <v>0.04310344827586207</v>
      </c>
      <c r="AO196" s="156">
        <v>150</v>
      </c>
    </row>
    <row r="197" spans="1:41" ht="15">
      <c r="A197" s="232" t="s">
        <v>211</v>
      </c>
      <c r="B197" s="226">
        <v>325</v>
      </c>
      <c r="C197" s="4">
        <v>1</v>
      </c>
      <c r="D197" s="5" t="s">
        <v>40</v>
      </c>
      <c r="E197" s="4" t="s">
        <v>44</v>
      </c>
      <c r="F197" s="136">
        <v>900</v>
      </c>
      <c r="G197" s="7">
        <v>2</v>
      </c>
      <c r="H197" s="8">
        <v>1258</v>
      </c>
      <c r="I197" s="8">
        <f t="shared" si="47"/>
        <v>0.6912087912087912</v>
      </c>
      <c r="J197" s="149">
        <f t="shared" si="48"/>
        <v>470.1907790143084</v>
      </c>
      <c r="K197" s="7">
        <v>35</v>
      </c>
      <c r="L197" s="7">
        <v>259.25</v>
      </c>
      <c r="M197" s="8">
        <f t="shared" si="49"/>
        <v>0.14244505494505494</v>
      </c>
      <c r="N197" s="7">
        <v>5237</v>
      </c>
      <c r="O197" s="7">
        <v>17</v>
      </c>
      <c r="P197" s="7">
        <v>305</v>
      </c>
      <c r="Q197" s="149">
        <v>0</v>
      </c>
      <c r="R197" s="7">
        <f t="shared" si="50"/>
        <v>5559</v>
      </c>
      <c r="S197" s="9">
        <f t="shared" si="51"/>
        <v>17.104615384615386</v>
      </c>
      <c r="T197" s="149">
        <v>3498</v>
      </c>
      <c r="U197" s="9">
        <f t="shared" si="52"/>
        <v>10.763076923076923</v>
      </c>
      <c r="V197" s="9">
        <f t="shared" si="53"/>
        <v>0.6292498650836481</v>
      </c>
      <c r="W197" s="149">
        <v>1441</v>
      </c>
      <c r="X197" s="149">
        <v>2288</v>
      </c>
      <c r="Y197" s="149">
        <v>200</v>
      </c>
      <c r="Z197" s="149">
        <v>1800</v>
      </c>
      <c r="AA197" s="137" t="s">
        <v>76</v>
      </c>
      <c r="AB197" s="149">
        <v>255</v>
      </c>
      <c r="AC197" s="149">
        <v>5</v>
      </c>
      <c r="AD197" s="13">
        <f t="shared" si="46"/>
        <v>0.0196078431372549</v>
      </c>
      <c r="AE197" s="149">
        <v>158</v>
      </c>
      <c r="AF197" s="149">
        <v>489</v>
      </c>
      <c r="AG197" s="149">
        <v>252</v>
      </c>
      <c r="AH197" s="13">
        <f t="shared" si="44"/>
        <v>0.7753846153846153</v>
      </c>
      <c r="AI197" s="203">
        <v>137</v>
      </c>
      <c r="AJ197" s="7">
        <v>4</v>
      </c>
      <c r="AK197" s="14">
        <f t="shared" si="54"/>
        <v>12.307692307692308</v>
      </c>
      <c r="AL197" s="149">
        <v>184</v>
      </c>
      <c r="AM197" s="149">
        <v>129.5</v>
      </c>
      <c r="AN197" s="15">
        <f t="shared" si="45"/>
        <v>0.035972222222222225</v>
      </c>
      <c r="AO197" s="156">
        <v>159</v>
      </c>
    </row>
    <row r="198" spans="1:41" ht="15">
      <c r="A198" s="232" t="s">
        <v>125</v>
      </c>
      <c r="B198" s="226">
        <v>320</v>
      </c>
      <c r="C198" s="4">
        <v>1</v>
      </c>
      <c r="D198" s="5" t="s">
        <v>48</v>
      </c>
      <c r="E198" s="4" t="s">
        <v>44</v>
      </c>
      <c r="F198" s="136">
        <v>850</v>
      </c>
      <c r="G198" s="7">
        <v>1</v>
      </c>
      <c r="H198" s="8">
        <v>970</v>
      </c>
      <c r="I198" s="8">
        <f t="shared" si="47"/>
        <v>0.532967032967033</v>
      </c>
      <c r="J198" s="149">
        <f t="shared" si="48"/>
        <v>600.4123711340206</v>
      </c>
      <c r="K198" s="7">
        <v>21</v>
      </c>
      <c r="L198" s="7">
        <v>546.5</v>
      </c>
      <c r="M198" s="8">
        <f t="shared" si="49"/>
        <v>0.30027472527472526</v>
      </c>
      <c r="N198" s="7">
        <v>4579</v>
      </c>
      <c r="O198" s="7">
        <v>0</v>
      </c>
      <c r="P198" s="7">
        <v>29</v>
      </c>
      <c r="Q198" s="149">
        <v>0</v>
      </c>
      <c r="R198" s="7">
        <f t="shared" si="50"/>
        <v>4608</v>
      </c>
      <c r="S198" s="9">
        <f t="shared" si="51"/>
        <v>14.4</v>
      </c>
      <c r="T198" s="149">
        <v>3116</v>
      </c>
      <c r="U198" s="9">
        <f t="shared" si="52"/>
        <v>9.7375</v>
      </c>
      <c r="V198" s="9">
        <f t="shared" si="53"/>
        <v>0.6762152777777778</v>
      </c>
      <c r="W198" s="149">
        <v>1037</v>
      </c>
      <c r="X198" s="149">
        <v>1375</v>
      </c>
      <c r="Y198" s="149">
        <v>200</v>
      </c>
      <c r="Z198" s="149">
        <v>3000</v>
      </c>
      <c r="AA198" s="149">
        <v>7134</v>
      </c>
      <c r="AB198" s="149">
        <v>1550</v>
      </c>
      <c r="AC198" s="149">
        <v>50</v>
      </c>
      <c r="AD198" s="13">
        <f t="shared" si="46"/>
        <v>0.03225806451612903</v>
      </c>
      <c r="AE198" s="149">
        <v>4</v>
      </c>
      <c r="AF198" s="149">
        <v>175</v>
      </c>
      <c r="AG198" s="149">
        <v>230</v>
      </c>
      <c r="AH198" s="13">
        <f t="shared" si="44"/>
        <v>0.71875</v>
      </c>
      <c r="AI198" s="203">
        <v>87</v>
      </c>
      <c r="AJ198" s="7">
        <v>6</v>
      </c>
      <c r="AK198" s="14">
        <f t="shared" si="54"/>
        <v>18.75</v>
      </c>
      <c r="AL198" s="149">
        <v>2250</v>
      </c>
      <c r="AM198" s="149">
        <v>2250</v>
      </c>
      <c r="AN198" s="15">
        <f t="shared" si="45"/>
        <v>0.4411764705882353</v>
      </c>
      <c r="AO198" s="156">
        <v>1500</v>
      </c>
    </row>
    <row r="199" spans="1:41" ht="15">
      <c r="A199" s="232" t="s">
        <v>171</v>
      </c>
      <c r="B199" s="226">
        <v>307</v>
      </c>
      <c r="C199" s="4">
        <v>1</v>
      </c>
      <c r="D199" s="5" t="s">
        <v>40</v>
      </c>
      <c r="E199" s="4" t="s">
        <v>44</v>
      </c>
      <c r="F199" s="136">
        <v>1050</v>
      </c>
      <c r="G199" s="7">
        <v>2</v>
      </c>
      <c r="H199" s="8">
        <v>1143</v>
      </c>
      <c r="I199" s="8">
        <f t="shared" si="47"/>
        <v>0.628021978021978</v>
      </c>
      <c r="J199" s="149">
        <f t="shared" si="48"/>
        <v>488.83639545056866</v>
      </c>
      <c r="K199" s="7">
        <v>44</v>
      </c>
      <c r="L199" s="7">
        <v>825.5</v>
      </c>
      <c r="M199" s="8">
        <f t="shared" si="49"/>
        <v>0.45357142857142857</v>
      </c>
      <c r="N199" s="7">
        <v>5793</v>
      </c>
      <c r="O199" s="7">
        <v>33</v>
      </c>
      <c r="P199" s="7">
        <v>177</v>
      </c>
      <c r="Q199" s="149">
        <v>0</v>
      </c>
      <c r="R199" s="7">
        <f t="shared" si="50"/>
        <v>6003</v>
      </c>
      <c r="S199" s="9">
        <f t="shared" si="51"/>
        <v>19.553745928338763</v>
      </c>
      <c r="T199" s="149">
        <v>3006</v>
      </c>
      <c r="U199" s="9">
        <f t="shared" si="52"/>
        <v>9.791530944625407</v>
      </c>
      <c r="V199" s="9">
        <f t="shared" si="53"/>
        <v>0.5007496251874063</v>
      </c>
      <c r="W199" s="149">
        <v>1129</v>
      </c>
      <c r="X199" s="149">
        <v>3123</v>
      </c>
      <c r="Y199" s="149">
        <v>35</v>
      </c>
      <c r="Z199" s="149">
        <v>3150</v>
      </c>
      <c r="AA199" s="149">
        <v>650</v>
      </c>
      <c r="AB199" s="149">
        <v>2350</v>
      </c>
      <c r="AC199" s="149" t="s">
        <v>41</v>
      </c>
      <c r="AD199" s="13" t="str">
        <f t="shared" si="46"/>
        <v>n.d.</v>
      </c>
      <c r="AE199" s="149">
        <v>120</v>
      </c>
      <c r="AF199" s="149">
        <v>1243</v>
      </c>
      <c r="AG199" s="149">
        <v>138</v>
      </c>
      <c r="AH199" s="13">
        <f aca="true" t="shared" si="55" ref="AH199:AH209">IF(AG199="n.d.","n.d.",AG199/B199)</f>
        <v>0.4495114006514658</v>
      </c>
      <c r="AI199" s="203">
        <v>100.2</v>
      </c>
      <c r="AJ199" s="7">
        <v>4</v>
      </c>
      <c r="AK199" s="14">
        <f t="shared" si="54"/>
        <v>13.029315960912053</v>
      </c>
      <c r="AL199" s="149">
        <v>625</v>
      </c>
      <c r="AM199" s="149">
        <v>625</v>
      </c>
      <c r="AN199" s="15">
        <f t="shared" si="45"/>
        <v>0.1488095238095238</v>
      </c>
      <c r="AO199" s="156">
        <v>625</v>
      </c>
    </row>
    <row r="200" spans="1:41" ht="15">
      <c r="A200" s="232" t="s">
        <v>249</v>
      </c>
      <c r="B200" s="226">
        <v>290</v>
      </c>
      <c r="C200" s="4">
        <v>1</v>
      </c>
      <c r="D200" s="5" t="s">
        <v>55</v>
      </c>
      <c r="E200" s="4" t="s">
        <v>44</v>
      </c>
      <c r="F200" s="136">
        <v>700</v>
      </c>
      <c r="G200" s="7" t="s">
        <v>41</v>
      </c>
      <c r="H200" s="8" t="s">
        <v>41</v>
      </c>
      <c r="I200" s="8" t="str">
        <f t="shared" si="47"/>
        <v>n.d.</v>
      </c>
      <c r="J200" s="149" t="str">
        <f t="shared" si="48"/>
        <v>n.d.</v>
      </c>
      <c r="K200" s="7">
        <v>11</v>
      </c>
      <c r="L200" s="7">
        <v>99</v>
      </c>
      <c r="M200" s="8">
        <f t="shared" si="49"/>
        <v>0.0543956043956044</v>
      </c>
      <c r="N200" s="7">
        <v>7920</v>
      </c>
      <c r="O200" s="7">
        <v>2</v>
      </c>
      <c r="P200" s="7">
        <v>706</v>
      </c>
      <c r="Q200" s="149">
        <v>0</v>
      </c>
      <c r="R200" s="7">
        <f t="shared" si="50"/>
        <v>8628</v>
      </c>
      <c r="S200" s="9">
        <f t="shared" si="51"/>
        <v>29.751724137931035</v>
      </c>
      <c r="T200" s="149">
        <v>1955</v>
      </c>
      <c r="U200" s="9">
        <f t="shared" si="52"/>
        <v>6.741379310344827</v>
      </c>
      <c r="V200" s="9">
        <f t="shared" si="53"/>
        <v>0.2265878535002318</v>
      </c>
      <c r="W200" s="149">
        <v>986</v>
      </c>
      <c r="X200" s="149">
        <v>1653</v>
      </c>
      <c r="Y200" s="149">
        <v>50</v>
      </c>
      <c r="Z200" s="149">
        <v>3848</v>
      </c>
      <c r="AA200" s="149">
        <v>649</v>
      </c>
      <c r="AB200" s="149">
        <v>45</v>
      </c>
      <c r="AC200" s="149">
        <v>5</v>
      </c>
      <c r="AD200" s="13">
        <f t="shared" si="46"/>
        <v>0.1111111111111111</v>
      </c>
      <c r="AE200" s="149">
        <v>43</v>
      </c>
      <c r="AF200" s="149">
        <v>1505</v>
      </c>
      <c r="AG200" s="149">
        <v>369.4</v>
      </c>
      <c r="AH200" s="13">
        <f t="shared" si="55"/>
        <v>1.2737931034482757</v>
      </c>
      <c r="AI200" s="203">
        <v>123</v>
      </c>
      <c r="AJ200" s="7">
        <v>3</v>
      </c>
      <c r="AK200" s="14">
        <f t="shared" si="54"/>
        <v>10.344827586206897</v>
      </c>
      <c r="AL200" s="149">
        <v>147</v>
      </c>
      <c r="AM200" s="149">
        <v>695.16</v>
      </c>
      <c r="AN200" s="15">
        <f t="shared" si="45"/>
        <v>0.3310285714285714</v>
      </c>
      <c r="AO200" s="156">
        <v>147</v>
      </c>
    </row>
    <row r="201" spans="1:41" ht="15">
      <c r="A201" s="232" t="s">
        <v>135</v>
      </c>
      <c r="B201" s="226">
        <v>287</v>
      </c>
      <c r="C201" s="4">
        <v>1</v>
      </c>
      <c r="D201" s="5" t="s">
        <v>53</v>
      </c>
      <c r="E201" s="4" t="s">
        <v>44</v>
      </c>
      <c r="F201" s="136">
        <v>840</v>
      </c>
      <c r="G201" s="7">
        <v>7</v>
      </c>
      <c r="H201" s="8">
        <v>1907</v>
      </c>
      <c r="I201" s="8">
        <f t="shared" si="47"/>
        <v>1.0478021978021979</v>
      </c>
      <c r="J201" s="149">
        <f t="shared" si="48"/>
        <v>273.906659674882</v>
      </c>
      <c r="K201" s="7">
        <v>32</v>
      </c>
      <c r="L201" s="7">
        <v>272</v>
      </c>
      <c r="M201" s="8">
        <f t="shared" si="49"/>
        <v>0.14945054945054945</v>
      </c>
      <c r="N201" s="7">
        <v>20524</v>
      </c>
      <c r="O201" s="7">
        <v>16</v>
      </c>
      <c r="P201" s="7">
        <v>2432</v>
      </c>
      <c r="Q201" s="149">
        <v>0</v>
      </c>
      <c r="R201" s="7">
        <f t="shared" si="50"/>
        <v>22972</v>
      </c>
      <c r="S201" s="9">
        <f t="shared" si="51"/>
        <v>80.0418118466899</v>
      </c>
      <c r="T201" s="149">
        <v>32007</v>
      </c>
      <c r="U201" s="9">
        <f t="shared" si="52"/>
        <v>111.5226480836237</v>
      </c>
      <c r="V201" s="9">
        <f t="shared" si="53"/>
        <v>1.3933048929131115</v>
      </c>
      <c r="W201" s="149">
        <v>8439</v>
      </c>
      <c r="X201" s="149">
        <v>11443</v>
      </c>
      <c r="Y201" s="137" t="s">
        <v>41</v>
      </c>
      <c r="Z201" s="149">
        <v>6280</v>
      </c>
      <c r="AA201" s="149">
        <v>6788</v>
      </c>
      <c r="AB201" s="149">
        <v>289</v>
      </c>
      <c r="AC201" s="149">
        <v>24</v>
      </c>
      <c r="AD201" s="13">
        <f t="shared" si="46"/>
        <v>0.08304498269896193</v>
      </c>
      <c r="AE201" s="149">
        <v>55</v>
      </c>
      <c r="AF201" s="149">
        <v>733</v>
      </c>
      <c r="AG201" s="149">
        <v>396.1</v>
      </c>
      <c r="AH201" s="13">
        <f t="shared" si="55"/>
        <v>1.3801393728222997</v>
      </c>
      <c r="AI201" s="203">
        <v>186</v>
      </c>
      <c r="AJ201" s="7">
        <v>3</v>
      </c>
      <c r="AK201" s="14">
        <f t="shared" si="54"/>
        <v>10.452961672473867</v>
      </c>
      <c r="AL201" s="149">
        <v>525</v>
      </c>
      <c r="AM201" s="149">
        <v>450</v>
      </c>
      <c r="AN201" s="15">
        <f t="shared" si="45"/>
        <v>0.17857142857142858</v>
      </c>
      <c r="AO201" s="156">
        <v>525</v>
      </c>
    </row>
    <row r="202" spans="1:41" ht="15">
      <c r="A202" s="232" t="s">
        <v>105</v>
      </c>
      <c r="B202" s="226">
        <v>277</v>
      </c>
      <c r="C202" s="4">
        <v>1</v>
      </c>
      <c r="D202" s="5" t="s">
        <v>53</v>
      </c>
      <c r="E202" s="4"/>
      <c r="F202" s="136">
        <v>704</v>
      </c>
      <c r="G202" s="7">
        <v>2</v>
      </c>
      <c r="H202" s="8">
        <v>9684</v>
      </c>
      <c r="I202" s="8">
        <f t="shared" si="47"/>
        <v>5.320879120879121</v>
      </c>
      <c r="J202" s="149">
        <f t="shared" si="48"/>
        <v>52.059066501445685</v>
      </c>
      <c r="K202" s="7">
        <v>3</v>
      </c>
      <c r="L202" s="7">
        <v>76</v>
      </c>
      <c r="M202" s="8">
        <f t="shared" si="49"/>
        <v>0.041758241758241756</v>
      </c>
      <c r="N202" s="7">
        <v>15318</v>
      </c>
      <c r="O202" s="7">
        <v>0</v>
      </c>
      <c r="P202" s="7">
        <v>1119</v>
      </c>
      <c r="Q202" s="149">
        <v>0</v>
      </c>
      <c r="R202" s="7">
        <f t="shared" si="50"/>
        <v>16437</v>
      </c>
      <c r="S202" s="9">
        <f t="shared" si="51"/>
        <v>59.33935018050541</v>
      </c>
      <c r="T202" s="149">
        <v>2806</v>
      </c>
      <c r="U202" s="9">
        <f t="shared" si="52"/>
        <v>10.129963898916968</v>
      </c>
      <c r="V202" s="9">
        <f t="shared" si="53"/>
        <v>0.17071241710774473</v>
      </c>
      <c r="W202" s="149">
        <v>4</v>
      </c>
      <c r="X202" s="149">
        <v>18</v>
      </c>
      <c r="Y202" s="137" t="s">
        <v>41</v>
      </c>
      <c r="Z202" s="137" t="s">
        <v>41</v>
      </c>
      <c r="AA202" s="137" t="s">
        <v>76</v>
      </c>
      <c r="AB202" s="149">
        <v>247</v>
      </c>
      <c r="AC202" s="149">
        <v>0</v>
      </c>
      <c r="AD202" s="13">
        <f t="shared" si="46"/>
        <v>0</v>
      </c>
      <c r="AE202" s="149">
        <v>16</v>
      </c>
      <c r="AF202" s="149">
        <v>105</v>
      </c>
      <c r="AG202" s="149">
        <v>83</v>
      </c>
      <c r="AH202" s="13">
        <f t="shared" si="55"/>
        <v>0.2996389891696751</v>
      </c>
      <c r="AI202" s="203">
        <v>13.5</v>
      </c>
      <c r="AJ202" s="7">
        <v>5</v>
      </c>
      <c r="AK202" s="14">
        <f t="shared" si="54"/>
        <v>18.050541516245488</v>
      </c>
      <c r="AL202" s="149">
        <v>183</v>
      </c>
      <c r="AM202" s="149" t="s">
        <v>41</v>
      </c>
      <c r="AN202" s="15" t="str">
        <f t="shared" si="45"/>
        <v>n.d.</v>
      </c>
      <c r="AO202" s="158">
        <v>183</v>
      </c>
    </row>
    <row r="203" spans="1:41" ht="15">
      <c r="A203" s="232" t="s">
        <v>261</v>
      </c>
      <c r="B203" s="226">
        <v>275</v>
      </c>
      <c r="C203" s="4">
        <v>1</v>
      </c>
      <c r="D203" s="5"/>
      <c r="E203" s="4" t="s">
        <v>44</v>
      </c>
      <c r="F203" s="136">
        <v>137</v>
      </c>
      <c r="G203" s="7" t="s">
        <v>41</v>
      </c>
      <c r="H203" s="8" t="s">
        <v>41</v>
      </c>
      <c r="I203" s="8" t="str">
        <f t="shared" si="47"/>
        <v>n.d.</v>
      </c>
      <c r="J203" s="149" t="str">
        <f t="shared" si="48"/>
        <v>n.d.</v>
      </c>
      <c r="K203" s="7">
        <v>7</v>
      </c>
      <c r="L203" s="7">
        <v>360</v>
      </c>
      <c r="M203" s="8">
        <f t="shared" si="49"/>
        <v>0.1978021978021978</v>
      </c>
      <c r="N203" s="7">
        <v>12993</v>
      </c>
      <c r="O203" s="7">
        <v>2</v>
      </c>
      <c r="P203" s="7">
        <v>55</v>
      </c>
      <c r="Q203" s="149">
        <v>1</v>
      </c>
      <c r="R203" s="7">
        <f t="shared" si="50"/>
        <v>13051</v>
      </c>
      <c r="S203" s="9">
        <f t="shared" si="51"/>
        <v>47.45818181818182</v>
      </c>
      <c r="T203" s="149">
        <v>1062</v>
      </c>
      <c r="U203" s="9">
        <f t="shared" si="52"/>
        <v>3.861818181818182</v>
      </c>
      <c r="V203" s="9">
        <f t="shared" si="53"/>
        <v>0.08137307486016397</v>
      </c>
      <c r="W203" s="149">
        <v>0</v>
      </c>
      <c r="X203" s="149">
        <v>0</v>
      </c>
      <c r="Y203" s="149">
        <v>7</v>
      </c>
      <c r="Z203" s="137">
        <v>507</v>
      </c>
      <c r="AA203" s="137" t="s">
        <v>76</v>
      </c>
      <c r="AB203" s="149">
        <v>8</v>
      </c>
      <c r="AC203" s="149">
        <v>0</v>
      </c>
      <c r="AD203" s="13">
        <f t="shared" si="46"/>
        <v>0</v>
      </c>
      <c r="AE203" s="149">
        <v>0</v>
      </c>
      <c r="AF203" s="149">
        <v>0</v>
      </c>
      <c r="AG203" s="149">
        <v>33</v>
      </c>
      <c r="AH203" s="13">
        <f t="shared" si="55"/>
        <v>0.12</v>
      </c>
      <c r="AI203" s="203">
        <v>73</v>
      </c>
      <c r="AJ203" s="7">
        <v>4</v>
      </c>
      <c r="AK203" s="14">
        <f t="shared" si="54"/>
        <v>14.545454545454545</v>
      </c>
      <c r="AL203" s="149">
        <v>77</v>
      </c>
      <c r="AM203" s="149">
        <v>104</v>
      </c>
      <c r="AN203" s="15">
        <f t="shared" si="45"/>
        <v>0.1897810218978102</v>
      </c>
      <c r="AO203" s="156">
        <v>77</v>
      </c>
    </row>
    <row r="204" spans="1:41" ht="15">
      <c r="A204" s="232" t="s">
        <v>115</v>
      </c>
      <c r="B204" s="226">
        <v>259</v>
      </c>
      <c r="C204" s="4">
        <v>1</v>
      </c>
      <c r="D204" s="5" t="s">
        <v>48</v>
      </c>
      <c r="E204" s="4" t="s">
        <v>44</v>
      </c>
      <c r="F204" s="136">
        <v>750</v>
      </c>
      <c r="G204" s="7">
        <v>2</v>
      </c>
      <c r="H204" s="8">
        <v>710</v>
      </c>
      <c r="I204" s="8">
        <f t="shared" si="47"/>
        <v>0.3901098901098901</v>
      </c>
      <c r="J204" s="149">
        <f t="shared" si="48"/>
        <v>663.9154929577464</v>
      </c>
      <c r="K204" s="7">
        <v>6</v>
      </c>
      <c r="L204" s="7">
        <v>125</v>
      </c>
      <c r="M204" s="8">
        <f t="shared" si="49"/>
        <v>0.06868131868131869</v>
      </c>
      <c r="N204" s="7">
        <v>2679</v>
      </c>
      <c r="O204" s="7" t="s">
        <v>41</v>
      </c>
      <c r="P204" s="7">
        <v>56</v>
      </c>
      <c r="Q204" s="149">
        <v>0</v>
      </c>
      <c r="R204" s="7">
        <f t="shared" si="50"/>
        <v>2735</v>
      </c>
      <c r="S204" s="9">
        <f t="shared" si="51"/>
        <v>10.55984555984556</v>
      </c>
      <c r="T204" s="149">
        <v>1666</v>
      </c>
      <c r="U204" s="9">
        <f t="shared" si="52"/>
        <v>6.4324324324324325</v>
      </c>
      <c r="V204" s="9">
        <f t="shared" si="53"/>
        <v>0.6091407678244972</v>
      </c>
      <c r="W204" s="149">
        <v>1935</v>
      </c>
      <c r="X204" s="149">
        <v>714</v>
      </c>
      <c r="Y204" s="149">
        <v>91</v>
      </c>
      <c r="Z204" s="149">
        <v>1427</v>
      </c>
      <c r="AA204" s="149">
        <v>3152</v>
      </c>
      <c r="AB204" s="149">
        <v>35</v>
      </c>
      <c r="AC204" s="149">
        <v>4</v>
      </c>
      <c r="AD204" s="13">
        <f t="shared" si="46"/>
        <v>0.11428571428571428</v>
      </c>
      <c r="AE204" s="149">
        <v>22</v>
      </c>
      <c r="AF204" s="149">
        <v>77</v>
      </c>
      <c r="AG204" s="149">
        <v>142</v>
      </c>
      <c r="AH204" s="13">
        <f t="shared" si="55"/>
        <v>0.5482625482625483</v>
      </c>
      <c r="AI204" s="203">
        <v>163</v>
      </c>
      <c r="AJ204" s="7">
        <v>5</v>
      </c>
      <c r="AK204" s="14">
        <f t="shared" si="54"/>
        <v>19.305019305019304</v>
      </c>
      <c r="AL204" s="149">
        <v>229</v>
      </c>
      <c r="AM204" s="149">
        <v>246.5</v>
      </c>
      <c r="AN204" s="15">
        <f t="shared" si="45"/>
        <v>0.06573333333333334</v>
      </c>
      <c r="AO204" s="156">
        <v>98</v>
      </c>
    </row>
    <row r="205" spans="1:41" ht="15">
      <c r="A205" s="232" t="s">
        <v>151</v>
      </c>
      <c r="B205" s="226">
        <v>258</v>
      </c>
      <c r="C205" s="4">
        <v>1</v>
      </c>
      <c r="D205" s="5" t="s">
        <v>48</v>
      </c>
      <c r="E205" s="4" t="s">
        <v>44</v>
      </c>
      <c r="F205" s="136">
        <v>925</v>
      </c>
      <c r="G205" s="7">
        <v>3</v>
      </c>
      <c r="H205" s="8">
        <v>869</v>
      </c>
      <c r="I205" s="8">
        <f t="shared" si="47"/>
        <v>0.4774725274725275</v>
      </c>
      <c r="J205" s="149">
        <f t="shared" si="48"/>
        <v>540.3452243958573</v>
      </c>
      <c r="K205" s="7">
        <v>10</v>
      </c>
      <c r="L205" s="7">
        <v>70</v>
      </c>
      <c r="M205" s="8">
        <f t="shared" si="49"/>
        <v>0.038461538461538464</v>
      </c>
      <c r="N205" s="7">
        <v>7488</v>
      </c>
      <c r="O205" s="7" t="s">
        <v>41</v>
      </c>
      <c r="P205" s="7">
        <v>383</v>
      </c>
      <c r="Q205" s="149">
        <v>0</v>
      </c>
      <c r="R205" s="7">
        <f t="shared" si="50"/>
        <v>7871</v>
      </c>
      <c r="S205" s="9">
        <f t="shared" si="51"/>
        <v>30.507751937984494</v>
      </c>
      <c r="T205" s="149">
        <v>4468</v>
      </c>
      <c r="U205" s="9">
        <f t="shared" si="52"/>
        <v>17.31782945736434</v>
      </c>
      <c r="V205" s="9">
        <f t="shared" si="53"/>
        <v>0.5676534112565113</v>
      </c>
      <c r="W205" s="149">
        <v>1780</v>
      </c>
      <c r="X205" s="149">
        <v>1673</v>
      </c>
      <c r="Y205" s="137">
        <v>100</v>
      </c>
      <c r="Z205" s="149">
        <v>1750</v>
      </c>
      <c r="AA205" s="149">
        <v>4042</v>
      </c>
      <c r="AB205" s="149">
        <v>215</v>
      </c>
      <c r="AC205" s="149">
        <v>25</v>
      </c>
      <c r="AD205" s="13">
        <f t="shared" si="46"/>
        <v>0.11627906976744186</v>
      </c>
      <c r="AE205" s="149">
        <v>12</v>
      </c>
      <c r="AF205" s="149">
        <v>15</v>
      </c>
      <c r="AG205" s="149">
        <v>208</v>
      </c>
      <c r="AH205" s="13">
        <f t="shared" si="55"/>
        <v>0.8062015503875969</v>
      </c>
      <c r="AI205" s="203">
        <v>110</v>
      </c>
      <c r="AJ205" s="7">
        <v>2</v>
      </c>
      <c r="AK205" s="14">
        <f t="shared" si="54"/>
        <v>7.751937984496124</v>
      </c>
      <c r="AL205" s="149">
        <v>250</v>
      </c>
      <c r="AM205" s="149">
        <v>125</v>
      </c>
      <c r="AN205" s="15">
        <f t="shared" si="45"/>
        <v>0.06756756756756757</v>
      </c>
      <c r="AO205" s="158">
        <v>225</v>
      </c>
    </row>
    <row r="206" spans="1:41" ht="15">
      <c r="A206" s="232" t="s">
        <v>256</v>
      </c>
      <c r="B206" s="226">
        <v>255</v>
      </c>
      <c r="C206" s="4">
        <v>1</v>
      </c>
      <c r="D206" s="5" t="s">
        <v>55</v>
      </c>
      <c r="E206" s="4">
        <v>1</v>
      </c>
      <c r="F206" s="136">
        <v>645</v>
      </c>
      <c r="G206" s="7">
        <v>1</v>
      </c>
      <c r="H206" s="8">
        <v>645</v>
      </c>
      <c r="I206" s="8">
        <f t="shared" si="47"/>
        <v>0.3543956043956044</v>
      </c>
      <c r="J206" s="149">
        <f t="shared" si="48"/>
        <v>719.5348837209302</v>
      </c>
      <c r="K206" s="7" t="s">
        <v>41</v>
      </c>
      <c r="L206" s="7" t="s">
        <v>41</v>
      </c>
      <c r="M206" s="8" t="str">
        <f t="shared" si="49"/>
        <v>n.d.</v>
      </c>
      <c r="N206" s="7">
        <v>6466</v>
      </c>
      <c r="O206" s="7">
        <v>15</v>
      </c>
      <c r="P206" s="7">
        <v>536</v>
      </c>
      <c r="Q206" s="149">
        <v>0</v>
      </c>
      <c r="R206" s="7">
        <f t="shared" si="50"/>
        <v>7017</v>
      </c>
      <c r="S206" s="9">
        <f t="shared" si="51"/>
        <v>27.51764705882353</v>
      </c>
      <c r="T206" s="149">
        <v>4113</v>
      </c>
      <c r="U206" s="9">
        <f t="shared" si="52"/>
        <v>16.129411764705882</v>
      </c>
      <c r="V206" s="9">
        <f t="shared" si="53"/>
        <v>0.586147926464301</v>
      </c>
      <c r="W206" s="149">
        <v>261</v>
      </c>
      <c r="X206" s="149">
        <v>1658</v>
      </c>
      <c r="Y206" s="149" t="s">
        <v>41</v>
      </c>
      <c r="Z206" s="137" t="s">
        <v>41</v>
      </c>
      <c r="AA206" s="149" t="s">
        <v>76</v>
      </c>
      <c r="AB206" s="149">
        <v>2980</v>
      </c>
      <c r="AC206" s="149">
        <v>0</v>
      </c>
      <c r="AD206" s="13">
        <f t="shared" si="46"/>
        <v>0</v>
      </c>
      <c r="AE206" s="149">
        <v>1</v>
      </c>
      <c r="AF206" s="149" t="s">
        <v>41</v>
      </c>
      <c r="AG206" s="149">
        <v>127</v>
      </c>
      <c r="AH206" s="13">
        <f t="shared" si="55"/>
        <v>0.4980392156862745</v>
      </c>
      <c r="AI206" s="203">
        <v>71</v>
      </c>
      <c r="AJ206" s="7">
        <v>3</v>
      </c>
      <c r="AK206" s="14">
        <f t="shared" si="54"/>
        <v>11.764705882352942</v>
      </c>
      <c r="AL206" s="149">
        <v>0</v>
      </c>
      <c r="AM206" s="149">
        <v>0</v>
      </c>
      <c r="AN206" s="15">
        <f t="shared" si="45"/>
        <v>0</v>
      </c>
      <c r="AO206" s="158">
        <v>32</v>
      </c>
    </row>
    <row r="207" spans="1:41" ht="15">
      <c r="A207" s="232" t="s">
        <v>247</v>
      </c>
      <c r="B207" s="226">
        <v>249</v>
      </c>
      <c r="C207" s="4">
        <v>1</v>
      </c>
      <c r="D207" s="5"/>
      <c r="E207" s="4">
        <v>1</v>
      </c>
      <c r="F207" s="136">
        <v>830</v>
      </c>
      <c r="G207" s="7">
        <v>0</v>
      </c>
      <c r="H207" s="8">
        <v>0</v>
      </c>
      <c r="I207" s="8">
        <f t="shared" si="47"/>
        <v>0</v>
      </c>
      <c r="J207" s="149" t="s">
        <v>76</v>
      </c>
      <c r="K207" s="7">
        <v>20</v>
      </c>
      <c r="L207" s="7">
        <v>200</v>
      </c>
      <c r="M207" s="8">
        <f t="shared" si="49"/>
        <v>0.10989010989010989</v>
      </c>
      <c r="N207" s="7">
        <v>15388</v>
      </c>
      <c r="O207" s="7">
        <v>26</v>
      </c>
      <c r="P207" s="7">
        <v>695</v>
      </c>
      <c r="Q207" s="149">
        <v>0</v>
      </c>
      <c r="R207" s="7">
        <f t="shared" si="50"/>
        <v>16109</v>
      </c>
      <c r="S207" s="9">
        <f t="shared" si="51"/>
        <v>64.69477911646587</v>
      </c>
      <c r="T207" s="149">
        <v>7634</v>
      </c>
      <c r="U207" s="9">
        <f t="shared" si="52"/>
        <v>30.65863453815261</v>
      </c>
      <c r="V207" s="9">
        <f t="shared" si="53"/>
        <v>0.47389657955180337</v>
      </c>
      <c r="W207" s="149">
        <v>0</v>
      </c>
      <c r="X207" s="149">
        <v>0</v>
      </c>
      <c r="Y207" s="137">
        <v>3458</v>
      </c>
      <c r="Z207" s="137">
        <v>148</v>
      </c>
      <c r="AA207" s="137" t="s">
        <v>76</v>
      </c>
      <c r="AB207" s="149">
        <v>1000</v>
      </c>
      <c r="AC207" s="149">
        <v>0</v>
      </c>
      <c r="AD207" s="13">
        <f t="shared" si="46"/>
        <v>0</v>
      </c>
      <c r="AE207" s="149">
        <v>3</v>
      </c>
      <c r="AF207" s="149">
        <v>68</v>
      </c>
      <c r="AG207" s="149">
        <v>242.6</v>
      </c>
      <c r="AH207" s="13">
        <f t="shared" si="55"/>
        <v>0.97429718875502</v>
      </c>
      <c r="AI207" s="203">
        <v>108</v>
      </c>
      <c r="AJ207" s="7">
        <v>13</v>
      </c>
      <c r="AK207" s="14">
        <f t="shared" si="54"/>
        <v>52.208835341365464</v>
      </c>
      <c r="AL207" s="149">
        <v>2750</v>
      </c>
      <c r="AM207" s="149">
        <v>2751</v>
      </c>
      <c r="AN207" s="155" t="s">
        <v>41</v>
      </c>
      <c r="AO207" s="156">
        <v>3000</v>
      </c>
    </row>
    <row r="208" spans="1:41" ht="15">
      <c r="A208" s="232" t="s">
        <v>185</v>
      </c>
      <c r="B208" s="226">
        <v>245</v>
      </c>
      <c r="C208" s="4">
        <v>1</v>
      </c>
      <c r="D208" s="5" t="s">
        <v>40</v>
      </c>
      <c r="E208" s="4" t="s">
        <v>44</v>
      </c>
      <c r="F208" s="136">
        <v>900</v>
      </c>
      <c r="G208" s="7">
        <v>1</v>
      </c>
      <c r="H208" s="8">
        <v>900</v>
      </c>
      <c r="I208" s="8">
        <f t="shared" si="47"/>
        <v>0.4945054945054945</v>
      </c>
      <c r="J208" s="149">
        <f aca="true" t="shared" si="56" ref="J208:J226">IF(I208="n/a","n/a",IF(I208="n.d.","n.d.",B208/I208))</f>
        <v>495.4444444444444</v>
      </c>
      <c r="K208" s="7">
        <v>3</v>
      </c>
      <c r="L208" s="7">
        <v>130</v>
      </c>
      <c r="M208" s="8">
        <f t="shared" si="49"/>
        <v>0.07142857142857142</v>
      </c>
      <c r="N208" s="7">
        <v>3811</v>
      </c>
      <c r="O208" s="7">
        <v>12</v>
      </c>
      <c r="P208" s="7">
        <v>415</v>
      </c>
      <c r="Q208" s="149">
        <v>0</v>
      </c>
      <c r="R208" s="7">
        <f t="shared" si="50"/>
        <v>4238</v>
      </c>
      <c r="S208" s="9">
        <f t="shared" si="51"/>
        <v>17.29795918367347</v>
      </c>
      <c r="T208" s="149">
        <v>4489</v>
      </c>
      <c r="U208" s="9">
        <f t="shared" si="52"/>
        <v>18.322448979591837</v>
      </c>
      <c r="V208" s="9">
        <f t="shared" si="53"/>
        <v>1.059226050023596</v>
      </c>
      <c r="W208" s="149">
        <v>1850</v>
      </c>
      <c r="X208" s="149">
        <v>1645</v>
      </c>
      <c r="Y208" s="149">
        <v>260</v>
      </c>
      <c r="Z208" s="149">
        <v>2621</v>
      </c>
      <c r="AA208" s="137" t="s">
        <v>76</v>
      </c>
      <c r="AB208" s="149">
        <v>806</v>
      </c>
      <c r="AC208" s="149">
        <v>25</v>
      </c>
      <c r="AD208" s="13">
        <f t="shared" si="46"/>
        <v>0.031017369727047148</v>
      </c>
      <c r="AE208" s="149">
        <v>1</v>
      </c>
      <c r="AF208" s="149">
        <v>15</v>
      </c>
      <c r="AG208" s="149">
        <v>352</v>
      </c>
      <c r="AH208" s="13">
        <f t="shared" si="55"/>
        <v>1.436734693877551</v>
      </c>
      <c r="AI208" s="203">
        <v>46.5</v>
      </c>
      <c r="AJ208" s="7">
        <v>3</v>
      </c>
      <c r="AK208" s="14">
        <f t="shared" si="54"/>
        <v>12.244897959183673</v>
      </c>
      <c r="AL208" s="149">
        <v>649</v>
      </c>
      <c r="AM208" s="149">
        <v>325</v>
      </c>
      <c r="AN208" s="15">
        <f>IF(AM208="n.d.","n.d.",AM208/(F208*AJ208))</f>
        <v>0.12037037037037036</v>
      </c>
      <c r="AO208" s="156">
        <v>649</v>
      </c>
    </row>
    <row r="209" spans="1:41" ht="15">
      <c r="A209" s="232" t="s">
        <v>172</v>
      </c>
      <c r="B209" s="226">
        <v>233</v>
      </c>
      <c r="C209" s="4">
        <v>1</v>
      </c>
      <c r="D209" s="5" t="s">
        <v>48</v>
      </c>
      <c r="E209" s="4" t="s">
        <v>44</v>
      </c>
      <c r="F209" s="136">
        <v>750</v>
      </c>
      <c r="G209" s="7">
        <v>1</v>
      </c>
      <c r="H209" s="8">
        <v>794</v>
      </c>
      <c r="I209" s="8">
        <f t="shared" si="47"/>
        <v>0.43626373626373627</v>
      </c>
      <c r="J209" s="149">
        <f t="shared" si="56"/>
        <v>534.080604534005</v>
      </c>
      <c r="K209" s="7">
        <v>15</v>
      </c>
      <c r="L209" s="7">
        <v>179</v>
      </c>
      <c r="M209" s="8">
        <f t="shared" si="49"/>
        <v>0.09835164835164835</v>
      </c>
      <c r="N209" s="7">
        <v>8306</v>
      </c>
      <c r="O209" s="7">
        <v>0</v>
      </c>
      <c r="P209" s="7">
        <v>371</v>
      </c>
      <c r="Q209" s="149">
        <v>0</v>
      </c>
      <c r="R209" s="7">
        <f t="shared" si="50"/>
        <v>8677</v>
      </c>
      <c r="S209" s="9">
        <f t="shared" si="51"/>
        <v>37.24034334763949</v>
      </c>
      <c r="T209" s="149">
        <v>3615</v>
      </c>
      <c r="U209" s="9">
        <f t="shared" si="52"/>
        <v>15.515021459227468</v>
      </c>
      <c r="V209" s="9">
        <f t="shared" si="53"/>
        <v>0.4166186469978103</v>
      </c>
      <c r="W209" s="149">
        <v>780</v>
      </c>
      <c r="X209" s="149">
        <v>1655</v>
      </c>
      <c r="Y209" s="149">
        <v>250</v>
      </c>
      <c r="Z209" s="149">
        <v>2000</v>
      </c>
      <c r="AA209" s="149">
        <v>640</v>
      </c>
      <c r="AB209" s="149">
        <v>1300</v>
      </c>
      <c r="AC209" s="149">
        <v>0</v>
      </c>
      <c r="AD209" s="13">
        <f t="shared" si="46"/>
        <v>0</v>
      </c>
      <c r="AE209" s="149">
        <v>28</v>
      </c>
      <c r="AF209" s="149">
        <v>301</v>
      </c>
      <c r="AG209" s="149">
        <v>133</v>
      </c>
      <c r="AH209" s="13">
        <f t="shared" si="55"/>
        <v>0.5708154506437768</v>
      </c>
      <c r="AI209" s="203">
        <v>162</v>
      </c>
      <c r="AJ209" s="7">
        <v>3</v>
      </c>
      <c r="AK209" s="14">
        <f t="shared" si="54"/>
        <v>12.875536480686696</v>
      </c>
      <c r="AL209" s="149">
        <v>900</v>
      </c>
      <c r="AM209" s="149">
        <v>700</v>
      </c>
      <c r="AN209" s="15">
        <f>IF(AM209="n.d.","n.d.",AM209/(F209*AJ209))</f>
        <v>0.3111111111111111</v>
      </c>
      <c r="AO209" s="156">
        <v>1000</v>
      </c>
    </row>
    <row r="210" spans="1:41" ht="15">
      <c r="A210" s="232" t="s">
        <v>468</v>
      </c>
      <c r="B210" s="226">
        <v>220</v>
      </c>
      <c r="C210" s="4">
        <v>1</v>
      </c>
      <c r="D210" s="5" t="s">
        <v>55</v>
      </c>
      <c r="E210" s="4"/>
      <c r="F210" s="136">
        <v>750</v>
      </c>
      <c r="G210" s="7">
        <v>1</v>
      </c>
      <c r="H210" s="8">
        <v>375</v>
      </c>
      <c r="I210" s="8">
        <f t="shared" si="47"/>
        <v>0.20604395604395603</v>
      </c>
      <c r="J210" s="149">
        <f t="shared" si="56"/>
        <v>1067.7333333333333</v>
      </c>
      <c r="K210" s="7">
        <v>64</v>
      </c>
      <c r="L210" s="7">
        <v>874</v>
      </c>
      <c r="M210" s="8">
        <f t="shared" si="49"/>
        <v>0.48021978021978023</v>
      </c>
      <c r="N210" s="7">
        <v>4918</v>
      </c>
      <c r="O210" s="7">
        <v>4</v>
      </c>
      <c r="P210" s="7">
        <v>169</v>
      </c>
      <c r="Q210" s="149">
        <v>0</v>
      </c>
      <c r="R210" s="7">
        <f t="shared" si="50"/>
        <v>5091</v>
      </c>
      <c r="S210" s="9">
        <f t="shared" si="51"/>
        <v>23.14090909090909</v>
      </c>
      <c r="T210" s="136">
        <v>696</v>
      </c>
      <c r="U210" s="9">
        <f t="shared" si="52"/>
        <v>3.1636363636363636</v>
      </c>
      <c r="V210" s="9">
        <f t="shared" si="53"/>
        <v>0.13671184443134943</v>
      </c>
      <c r="W210" s="136">
        <v>146</v>
      </c>
      <c r="X210" s="149">
        <v>372</v>
      </c>
      <c r="Y210" s="136">
        <v>800</v>
      </c>
      <c r="Z210" s="136">
        <v>831</v>
      </c>
      <c r="AA210" s="136">
        <v>330</v>
      </c>
      <c r="AB210" s="149">
        <v>440</v>
      </c>
      <c r="AC210" s="149">
        <v>90</v>
      </c>
      <c r="AD210" s="13">
        <f t="shared" si="46"/>
        <v>0.20454545454545456</v>
      </c>
      <c r="AE210" s="163">
        <v>17</v>
      </c>
      <c r="AF210" s="163">
        <v>362</v>
      </c>
      <c r="AG210" s="136">
        <v>106</v>
      </c>
      <c r="AH210" s="13" t="s">
        <v>76</v>
      </c>
      <c r="AI210" s="137">
        <v>118.4175</v>
      </c>
      <c r="AJ210" s="8">
        <v>3</v>
      </c>
      <c r="AK210" s="14">
        <f t="shared" si="54"/>
        <v>13.636363636363637</v>
      </c>
      <c r="AL210" s="7">
        <v>95</v>
      </c>
      <c r="AM210" s="7">
        <v>55.5</v>
      </c>
      <c r="AN210" s="8" t="s">
        <v>76</v>
      </c>
      <c r="AO210" s="159">
        <v>95</v>
      </c>
    </row>
    <row r="211" spans="1:41" ht="15">
      <c r="A211" s="232" t="s">
        <v>50</v>
      </c>
      <c r="B211" s="226">
        <v>207</v>
      </c>
      <c r="C211" s="4">
        <v>1</v>
      </c>
      <c r="D211" s="5" t="s">
        <v>48</v>
      </c>
      <c r="E211" s="4" t="s">
        <v>44</v>
      </c>
      <c r="F211" s="136">
        <v>800</v>
      </c>
      <c r="G211" s="7" t="s">
        <v>41</v>
      </c>
      <c r="H211" s="8" t="s">
        <v>41</v>
      </c>
      <c r="I211" s="8" t="str">
        <f t="shared" si="47"/>
        <v>n.d.</v>
      </c>
      <c r="J211" s="149" t="str">
        <f t="shared" si="56"/>
        <v>n.d.</v>
      </c>
      <c r="K211" s="7" t="s">
        <v>41</v>
      </c>
      <c r="L211" s="7" t="s">
        <v>41</v>
      </c>
      <c r="M211" s="8" t="str">
        <f t="shared" si="49"/>
        <v>n.d.</v>
      </c>
      <c r="N211" s="7">
        <v>6704</v>
      </c>
      <c r="O211" s="7">
        <v>21</v>
      </c>
      <c r="P211" s="7">
        <v>619</v>
      </c>
      <c r="Q211" s="149">
        <v>0</v>
      </c>
      <c r="R211" s="7">
        <f t="shared" si="50"/>
        <v>7344</v>
      </c>
      <c r="S211" s="9">
        <f t="shared" si="51"/>
        <v>35.47826086956522</v>
      </c>
      <c r="T211" s="149">
        <v>7814</v>
      </c>
      <c r="U211" s="9">
        <f t="shared" si="52"/>
        <v>37.7487922705314</v>
      </c>
      <c r="V211" s="9">
        <f t="shared" si="53"/>
        <v>1.0639978213507626</v>
      </c>
      <c r="W211" s="149">
        <v>786</v>
      </c>
      <c r="X211" s="149">
        <v>850</v>
      </c>
      <c r="Y211" s="149">
        <v>2650</v>
      </c>
      <c r="Z211" s="149">
        <v>3750</v>
      </c>
      <c r="AA211" s="149">
        <v>1152</v>
      </c>
      <c r="AB211" s="149">
        <v>385</v>
      </c>
      <c r="AC211" s="149">
        <v>142</v>
      </c>
      <c r="AD211" s="13">
        <f t="shared" si="46"/>
        <v>0.36883116883116884</v>
      </c>
      <c r="AE211" s="149">
        <v>7</v>
      </c>
      <c r="AF211" s="149">
        <v>140</v>
      </c>
      <c r="AG211" s="149">
        <v>187</v>
      </c>
      <c r="AH211" s="13">
        <f aca="true" t="shared" si="57" ref="AH211:AH227">IF(AG211="n.d.","n.d.",AG211/B211)</f>
        <v>0.9033816425120773</v>
      </c>
      <c r="AI211" s="203">
        <v>68.4</v>
      </c>
      <c r="AJ211" s="7">
        <v>13</v>
      </c>
      <c r="AK211" s="14">
        <f t="shared" si="54"/>
        <v>62.80193236714976</v>
      </c>
      <c r="AL211" s="149">
        <v>3100</v>
      </c>
      <c r="AM211" s="149">
        <v>840</v>
      </c>
      <c r="AN211" s="15">
        <f aca="true" t="shared" si="58" ref="AN211:AN226">IF(AM211="n.d.","n.d.",AM211/(F211*AJ211))</f>
        <v>0.08076923076923077</v>
      </c>
      <c r="AO211" s="156">
        <v>250</v>
      </c>
    </row>
    <row r="212" spans="1:41" ht="15">
      <c r="A212" s="232" t="s">
        <v>52</v>
      </c>
      <c r="B212" s="226">
        <v>188</v>
      </c>
      <c r="C212" s="4">
        <v>1</v>
      </c>
      <c r="D212" s="5" t="s">
        <v>53</v>
      </c>
      <c r="E212" s="4" t="s">
        <v>44</v>
      </c>
      <c r="F212" s="136">
        <v>850</v>
      </c>
      <c r="G212" s="7">
        <v>2</v>
      </c>
      <c r="H212" s="8">
        <v>850</v>
      </c>
      <c r="I212" s="8">
        <f t="shared" si="47"/>
        <v>0.46703296703296704</v>
      </c>
      <c r="J212" s="149">
        <f t="shared" si="56"/>
        <v>402.54117647058825</v>
      </c>
      <c r="K212" s="7">
        <v>33</v>
      </c>
      <c r="L212" s="7">
        <v>554</v>
      </c>
      <c r="M212" s="8">
        <f t="shared" si="49"/>
        <v>0.30439560439560437</v>
      </c>
      <c r="N212" s="7">
        <v>18226</v>
      </c>
      <c r="O212" s="7">
        <v>13</v>
      </c>
      <c r="P212" s="7">
        <v>1438</v>
      </c>
      <c r="Q212" s="149">
        <v>0</v>
      </c>
      <c r="R212" s="7">
        <f t="shared" si="50"/>
        <v>19677</v>
      </c>
      <c r="S212" s="9">
        <f t="shared" si="51"/>
        <v>104.66489361702128</v>
      </c>
      <c r="T212" s="149">
        <v>15182</v>
      </c>
      <c r="U212" s="9">
        <f t="shared" si="52"/>
        <v>80.75531914893617</v>
      </c>
      <c r="V212" s="9">
        <f t="shared" si="53"/>
        <v>0.7715607053920821</v>
      </c>
      <c r="W212" s="149">
        <v>90</v>
      </c>
      <c r="X212" s="149">
        <v>51</v>
      </c>
      <c r="Y212" s="149">
        <v>200</v>
      </c>
      <c r="Z212" s="149">
        <v>7789</v>
      </c>
      <c r="AA212" s="149">
        <v>2668</v>
      </c>
      <c r="AB212" s="149">
        <v>25</v>
      </c>
      <c r="AC212" s="149">
        <v>5</v>
      </c>
      <c r="AD212" s="13">
        <f t="shared" si="46"/>
        <v>0.2</v>
      </c>
      <c r="AE212" s="149">
        <v>28</v>
      </c>
      <c r="AF212" s="149">
        <v>214</v>
      </c>
      <c r="AG212" s="149">
        <v>289.8</v>
      </c>
      <c r="AH212" s="13">
        <f t="shared" si="57"/>
        <v>1.5414893617021277</v>
      </c>
      <c r="AI212" s="203">
        <v>109.5</v>
      </c>
      <c r="AJ212" s="7">
        <v>3</v>
      </c>
      <c r="AK212" s="14">
        <f t="shared" si="54"/>
        <v>15.957446808510639</v>
      </c>
      <c r="AL212" s="149">
        <v>1177</v>
      </c>
      <c r="AM212" s="149">
        <v>700</v>
      </c>
      <c r="AN212" s="15">
        <f t="shared" si="58"/>
        <v>0.27450980392156865</v>
      </c>
      <c r="AO212" s="156">
        <v>1177</v>
      </c>
    </row>
    <row r="213" spans="1:41" ht="15">
      <c r="A213" s="232" t="s">
        <v>126</v>
      </c>
      <c r="B213" s="226">
        <v>188</v>
      </c>
      <c r="C213" s="4">
        <v>1</v>
      </c>
      <c r="D213" s="5" t="s">
        <v>40</v>
      </c>
      <c r="E213" s="4" t="s">
        <v>44</v>
      </c>
      <c r="F213" s="136">
        <v>900</v>
      </c>
      <c r="G213" s="7">
        <v>3</v>
      </c>
      <c r="H213" s="8">
        <v>900</v>
      </c>
      <c r="I213" s="8">
        <f t="shared" si="47"/>
        <v>0.4945054945054945</v>
      </c>
      <c r="J213" s="149">
        <f t="shared" si="56"/>
        <v>380.17777777777775</v>
      </c>
      <c r="K213" s="7">
        <v>23</v>
      </c>
      <c r="L213" s="7">
        <v>185</v>
      </c>
      <c r="M213" s="8">
        <f t="shared" si="49"/>
        <v>0.10164835164835165</v>
      </c>
      <c r="N213" s="7">
        <v>3523</v>
      </c>
      <c r="O213" s="7">
        <v>31</v>
      </c>
      <c r="P213" s="7">
        <v>154</v>
      </c>
      <c r="Q213" s="149">
        <v>0</v>
      </c>
      <c r="R213" s="7">
        <f t="shared" si="50"/>
        <v>3708</v>
      </c>
      <c r="S213" s="9">
        <f t="shared" si="51"/>
        <v>19.72340425531915</v>
      </c>
      <c r="T213" s="149">
        <v>2625</v>
      </c>
      <c r="U213" s="9">
        <f t="shared" si="52"/>
        <v>13.962765957446809</v>
      </c>
      <c r="V213" s="9">
        <f t="shared" si="53"/>
        <v>0.7079288025889967</v>
      </c>
      <c r="W213" s="149">
        <v>915</v>
      </c>
      <c r="X213" s="149">
        <v>1973</v>
      </c>
      <c r="Y213" s="149">
        <v>3000</v>
      </c>
      <c r="Z213" s="149">
        <v>2000</v>
      </c>
      <c r="AA213" s="137" t="s">
        <v>41</v>
      </c>
      <c r="AB213" s="149">
        <v>3250</v>
      </c>
      <c r="AC213" s="149">
        <v>1000</v>
      </c>
      <c r="AD213" s="13">
        <f t="shared" si="46"/>
        <v>0.3076923076923077</v>
      </c>
      <c r="AE213" s="149">
        <v>216</v>
      </c>
      <c r="AF213" s="149">
        <v>338</v>
      </c>
      <c r="AG213" s="149">
        <v>159</v>
      </c>
      <c r="AH213" s="13">
        <f t="shared" si="57"/>
        <v>0.8457446808510638</v>
      </c>
      <c r="AI213" s="203">
        <v>49</v>
      </c>
      <c r="AJ213" s="7">
        <v>4</v>
      </c>
      <c r="AK213" s="14">
        <f t="shared" si="54"/>
        <v>21.27659574468085</v>
      </c>
      <c r="AL213" s="149">
        <v>1000</v>
      </c>
      <c r="AM213" s="149" t="s">
        <v>41</v>
      </c>
      <c r="AN213" s="15" t="str">
        <f t="shared" si="58"/>
        <v>n.d.</v>
      </c>
      <c r="AO213" s="156">
        <v>700</v>
      </c>
    </row>
    <row r="214" spans="1:41" ht="15">
      <c r="A214" s="232" t="s">
        <v>112</v>
      </c>
      <c r="B214" s="226">
        <v>186</v>
      </c>
      <c r="C214" s="4">
        <v>1</v>
      </c>
      <c r="D214" s="5" t="s">
        <v>40</v>
      </c>
      <c r="E214" s="4">
        <v>1</v>
      </c>
      <c r="F214" s="136">
        <v>1124</v>
      </c>
      <c r="G214" s="7">
        <v>3</v>
      </c>
      <c r="H214" s="8">
        <v>879</v>
      </c>
      <c r="I214" s="8">
        <f t="shared" si="47"/>
        <v>0.48296703296703297</v>
      </c>
      <c r="J214" s="149">
        <f t="shared" si="56"/>
        <v>385.1194539249147</v>
      </c>
      <c r="K214" s="7">
        <v>36</v>
      </c>
      <c r="L214" s="7">
        <v>494.5</v>
      </c>
      <c r="M214" s="8">
        <f t="shared" si="49"/>
        <v>0.2717032967032967</v>
      </c>
      <c r="N214" s="7">
        <v>20630</v>
      </c>
      <c r="O214" s="7">
        <v>44</v>
      </c>
      <c r="P214" s="7">
        <v>1594</v>
      </c>
      <c r="Q214" s="149">
        <v>21</v>
      </c>
      <c r="R214" s="7">
        <f t="shared" si="50"/>
        <v>22289</v>
      </c>
      <c r="S214" s="9">
        <f t="shared" si="51"/>
        <v>119.83333333333333</v>
      </c>
      <c r="T214" s="149">
        <v>9836</v>
      </c>
      <c r="U214" s="9">
        <f t="shared" si="52"/>
        <v>52.88172043010753</v>
      </c>
      <c r="V214" s="9">
        <f t="shared" si="53"/>
        <v>0.44129391179505584</v>
      </c>
      <c r="W214" s="149">
        <v>1300</v>
      </c>
      <c r="X214" s="149">
        <v>3247</v>
      </c>
      <c r="Y214" s="149">
        <v>6200</v>
      </c>
      <c r="Z214" s="149">
        <v>28400</v>
      </c>
      <c r="AA214" s="137" t="s">
        <v>76</v>
      </c>
      <c r="AB214" s="149">
        <v>650</v>
      </c>
      <c r="AC214" s="149">
        <v>100</v>
      </c>
      <c r="AD214" s="13">
        <f t="shared" si="46"/>
        <v>0.15384615384615385</v>
      </c>
      <c r="AE214" s="149">
        <v>11733</v>
      </c>
      <c r="AF214" s="149">
        <v>6180</v>
      </c>
      <c r="AG214" s="137">
        <v>370</v>
      </c>
      <c r="AH214" s="13">
        <f t="shared" si="57"/>
        <v>1.989247311827957</v>
      </c>
      <c r="AI214" s="203">
        <v>630</v>
      </c>
      <c r="AJ214" s="7">
        <v>3</v>
      </c>
      <c r="AK214" s="14">
        <f t="shared" si="54"/>
        <v>16.129032258064516</v>
      </c>
      <c r="AL214" s="149">
        <v>3255</v>
      </c>
      <c r="AM214" s="149">
        <v>2237.81</v>
      </c>
      <c r="AN214" s="15">
        <f t="shared" si="58"/>
        <v>0.6636447212336892</v>
      </c>
      <c r="AO214" s="156">
        <v>1250</v>
      </c>
    </row>
    <row r="215" spans="1:41" ht="15">
      <c r="A215" s="232" t="s">
        <v>265</v>
      </c>
      <c r="B215" s="226">
        <v>178</v>
      </c>
      <c r="C215" s="4">
        <v>1</v>
      </c>
      <c r="D215" s="5" t="s">
        <v>40</v>
      </c>
      <c r="E215" s="4" t="s">
        <v>44</v>
      </c>
      <c r="F215" s="136">
        <v>1400</v>
      </c>
      <c r="G215" s="7">
        <v>3</v>
      </c>
      <c r="H215" s="8">
        <v>1470</v>
      </c>
      <c r="I215" s="8">
        <f t="shared" si="47"/>
        <v>0.8076923076923077</v>
      </c>
      <c r="J215" s="149">
        <f t="shared" si="56"/>
        <v>220.38095238095238</v>
      </c>
      <c r="K215" s="7">
        <v>24</v>
      </c>
      <c r="L215" s="7">
        <v>320</v>
      </c>
      <c r="M215" s="8">
        <f t="shared" si="49"/>
        <v>0.17582417582417584</v>
      </c>
      <c r="N215" s="7">
        <v>6532</v>
      </c>
      <c r="O215" s="7">
        <v>10</v>
      </c>
      <c r="P215" s="7">
        <v>678</v>
      </c>
      <c r="Q215" s="149">
        <v>0</v>
      </c>
      <c r="R215" s="7">
        <f t="shared" si="50"/>
        <v>7220</v>
      </c>
      <c r="S215" s="9">
        <f t="shared" si="51"/>
        <v>40.561797752808985</v>
      </c>
      <c r="T215" s="149">
        <v>4629</v>
      </c>
      <c r="U215" s="9">
        <f t="shared" si="52"/>
        <v>26.00561797752809</v>
      </c>
      <c r="V215" s="9">
        <f t="shared" si="53"/>
        <v>0.6411357340720222</v>
      </c>
      <c r="W215" s="149">
        <v>1462</v>
      </c>
      <c r="X215" s="149">
        <v>3333</v>
      </c>
      <c r="Y215" s="149">
        <v>10</v>
      </c>
      <c r="Z215" s="149">
        <v>2750</v>
      </c>
      <c r="AA215" s="149" t="s">
        <v>41</v>
      </c>
      <c r="AB215" s="149">
        <v>65</v>
      </c>
      <c r="AC215" s="149" t="s">
        <v>41</v>
      </c>
      <c r="AD215" s="13" t="str">
        <f t="shared" si="46"/>
        <v>n.d.</v>
      </c>
      <c r="AE215" s="149">
        <v>7</v>
      </c>
      <c r="AF215" s="149">
        <v>56</v>
      </c>
      <c r="AG215" s="149">
        <v>160.3</v>
      </c>
      <c r="AH215" s="13">
        <f t="shared" si="57"/>
        <v>0.9005617977528091</v>
      </c>
      <c r="AI215" s="203">
        <v>170</v>
      </c>
      <c r="AJ215" s="7">
        <v>3</v>
      </c>
      <c r="AK215" s="14">
        <f t="shared" si="54"/>
        <v>16.853932584269664</v>
      </c>
      <c r="AL215" s="149" t="s">
        <v>41</v>
      </c>
      <c r="AM215" s="149" t="s">
        <v>41</v>
      </c>
      <c r="AN215" s="15" t="str">
        <f t="shared" si="58"/>
        <v>n.d.</v>
      </c>
      <c r="AO215" s="156" t="s">
        <v>41</v>
      </c>
    </row>
    <row r="216" spans="1:41" ht="15">
      <c r="A216" s="232" t="s">
        <v>152</v>
      </c>
      <c r="B216" s="226">
        <v>176</v>
      </c>
      <c r="C216" s="4">
        <v>1</v>
      </c>
      <c r="D216" s="5" t="s">
        <v>40</v>
      </c>
      <c r="E216" s="4">
        <v>1</v>
      </c>
      <c r="F216" s="136">
        <v>850</v>
      </c>
      <c r="G216" s="7">
        <v>1</v>
      </c>
      <c r="H216" s="8">
        <v>850</v>
      </c>
      <c r="I216" s="8">
        <f t="shared" si="47"/>
        <v>0.46703296703296704</v>
      </c>
      <c r="J216" s="149">
        <f t="shared" si="56"/>
        <v>376.8470588235294</v>
      </c>
      <c r="K216" s="7">
        <v>1</v>
      </c>
      <c r="L216" s="7">
        <v>130</v>
      </c>
      <c r="M216" s="8">
        <f t="shared" si="49"/>
        <v>0.07142857142857142</v>
      </c>
      <c r="N216" s="7">
        <v>8609</v>
      </c>
      <c r="O216" s="7">
        <v>0</v>
      </c>
      <c r="P216" s="7">
        <v>253</v>
      </c>
      <c r="Q216" s="149">
        <v>0</v>
      </c>
      <c r="R216" s="7">
        <f t="shared" si="50"/>
        <v>8862</v>
      </c>
      <c r="S216" s="9">
        <f t="shared" si="51"/>
        <v>50.35227272727273</v>
      </c>
      <c r="T216" s="149">
        <v>5051</v>
      </c>
      <c r="U216" s="9">
        <f t="shared" si="52"/>
        <v>28.698863636363637</v>
      </c>
      <c r="V216" s="9">
        <f t="shared" si="53"/>
        <v>0.5699616339426766</v>
      </c>
      <c r="W216" s="149">
        <v>356</v>
      </c>
      <c r="X216" s="149">
        <v>1931</v>
      </c>
      <c r="Y216" s="137" t="s">
        <v>41</v>
      </c>
      <c r="Z216" s="149">
        <v>3432</v>
      </c>
      <c r="AA216" s="137" t="s">
        <v>76</v>
      </c>
      <c r="AB216" s="149">
        <v>289</v>
      </c>
      <c r="AC216" s="149">
        <v>0</v>
      </c>
      <c r="AD216" s="13">
        <f t="shared" si="46"/>
        <v>0</v>
      </c>
      <c r="AE216" s="149">
        <v>50</v>
      </c>
      <c r="AF216" s="149">
        <v>537</v>
      </c>
      <c r="AG216" s="149">
        <v>196</v>
      </c>
      <c r="AH216" s="13">
        <f t="shared" si="57"/>
        <v>1.1136363636363635</v>
      </c>
      <c r="AI216" s="203">
        <v>96.4</v>
      </c>
      <c r="AJ216" s="7">
        <v>4</v>
      </c>
      <c r="AK216" s="14">
        <f t="shared" si="54"/>
        <v>22.727272727272727</v>
      </c>
      <c r="AL216" s="149">
        <v>301</v>
      </c>
      <c r="AM216" s="149">
        <v>470</v>
      </c>
      <c r="AN216" s="15">
        <f t="shared" si="58"/>
        <v>0.13823529411764707</v>
      </c>
      <c r="AO216" s="156">
        <v>301</v>
      </c>
    </row>
    <row r="217" spans="1:41" ht="15">
      <c r="A217" s="232" t="s">
        <v>49</v>
      </c>
      <c r="B217" s="226">
        <v>174</v>
      </c>
      <c r="C217" s="4">
        <v>1</v>
      </c>
      <c r="D217" s="5" t="s">
        <v>48</v>
      </c>
      <c r="E217" s="4" t="s">
        <v>44</v>
      </c>
      <c r="F217" s="136">
        <v>400</v>
      </c>
      <c r="G217" s="7">
        <v>2</v>
      </c>
      <c r="H217" s="8">
        <v>592</v>
      </c>
      <c r="I217" s="8">
        <f t="shared" si="47"/>
        <v>0.3252747252747253</v>
      </c>
      <c r="J217" s="149">
        <f t="shared" si="56"/>
        <v>534.9324324324324</v>
      </c>
      <c r="K217" s="7">
        <v>83</v>
      </c>
      <c r="L217" s="150">
        <v>170</v>
      </c>
      <c r="M217" s="8">
        <f t="shared" si="49"/>
        <v>0.09340659340659341</v>
      </c>
      <c r="N217" s="7">
        <v>8639</v>
      </c>
      <c r="O217" s="7">
        <v>5</v>
      </c>
      <c r="P217" s="7">
        <v>182</v>
      </c>
      <c r="Q217" s="149">
        <v>0</v>
      </c>
      <c r="R217" s="7">
        <f t="shared" si="50"/>
        <v>8826</v>
      </c>
      <c r="S217" s="9">
        <f t="shared" si="51"/>
        <v>50.724137931034484</v>
      </c>
      <c r="T217" s="149" t="s">
        <v>41</v>
      </c>
      <c r="U217" s="9" t="str">
        <f t="shared" si="52"/>
        <v>n.d.</v>
      </c>
      <c r="V217" s="9" t="str">
        <f t="shared" si="53"/>
        <v>n.d.</v>
      </c>
      <c r="W217" s="149">
        <v>444</v>
      </c>
      <c r="X217" s="149">
        <v>637</v>
      </c>
      <c r="Y217" s="137" t="s">
        <v>41</v>
      </c>
      <c r="Z217" s="149">
        <v>500</v>
      </c>
      <c r="AA217" s="149">
        <v>703</v>
      </c>
      <c r="AB217" s="149">
        <v>520</v>
      </c>
      <c r="AC217" s="149">
        <v>20</v>
      </c>
      <c r="AD217" s="13">
        <f t="shared" si="46"/>
        <v>0.038461538461538464</v>
      </c>
      <c r="AE217" s="149">
        <v>12</v>
      </c>
      <c r="AF217" s="149">
        <v>200</v>
      </c>
      <c r="AG217" s="149">
        <v>88</v>
      </c>
      <c r="AH217" s="13">
        <f t="shared" si="57"/>
        <v>0.5057471264367817</v>
      </c>
      <c r="AI217" s="203">
        <v>120</v>
      </c>
      <c r="AJ217" s="7">
        <v>2</v>
      </c>
      <c r="AK217" s="14">
        <f t="shared" si="54"/>
        <v>11.494252873563218</v>
      </c>
      <c r="AL217" s="149">
        <v>5</v>
      </c>
      <c r="AM217" s="149">
        <v>3.5</v>
      </c>
      <c r="AN217" s="15">
        <f t="shared" si="58"/>
        <v>0.004375</v>
      </c>
      <c r="AO217" s="156">
        <v>248</v>
      </c>
    </row>
    <row r="218" spans="1:41" ht="15">
      <c r="A218" s="232" t="s">
        <v>195</v>
      </c>
      <c r="B218" s="226">
        <v>174</v>
      </c>
      <c r="C218" s="4">
        <v>1</v>
      </c>
      <c r="D218" s="5" t="s">
        <v>55</v>
      </c>
      <c r="E218" s="4">
        <v>1</v>
      </c>
      <c r="F218" s="136">
        <v>1661</v>
      </c>
      <c r="G218" s="7">
        <v>6</v>
      </c>
      <c r="H218" s="8">
        <v>1644</v>
      </c>
      <c r="I218" s="8">
        <f t="shared" si="47"/>
        <v>0.9032967032967033</v>
      </c>
      <c r="J218" s="149">
        <f t="shared" si="56"/>
        <v>192.62773722627736</v>
      </c>
      <c r="K218" s="7">
        <v>37</v>
      </c>
      <c r="L218" s="7">
        <v>64</v>
      </c>
      <c r="M218" s="8">
        <f t="shared" si="49"/>
        <v>0.035164835164835165</v>
      </c>
      <c r="N218" s="7">
        <v>12196</v>
      </c>
      <c r="O218" s="7">
        <v>21</v>
      </c>
      <c r="P218" s="7">
        <v>415</v>
      </c>
      <c r="Q218" s="149">
        <v>0</v>
      </c>
      <c r="R218" s="7">
        <f t="shared" si="50"/>
        <v>12632</v>
      </c>
      <c r="S218" s="9">
        <f t="shared" si="51"/>
        <v>72.59770114942529</v>
      </c>
      <c r="T218" s="149">
        <v>9573</v>
      </c>
      <c r="U218" s="9">
        <f t="shared" si="52"/>
        <v>55.01724137931034</v>
      </c>
      <c r="V218" s="9">
        <f t="shared" si="53"/>
        <v>0.757837238758708</v>
      </c>
      <c r="W218" s="149">
        <v>1320</v>
      </c>
      <c r="X218" s="149">
        <v>2908</v>
      </c>
      <c r="Y218" s="149">
        <v>13850</v>
      </c>
      <c r="Z218" s="149">
        <v>19000</v>
      </c>
      <c r="AA218" s="149">
        <v>230</v>
      </c>
      <c r="AB218" s="149">
        <v>257</v>
      </c>
      <c r="AC218" s="149">
        <v>3</v>
      </c>
      <c r="AD218" s="13">
        <f t="shared" si="46"/>
        <v>0.011673151750972763</v>
      </c>
      <c r="AE218" s="149">
        <v>33</v>
      </c>
      <c r="AF218" s="149">
        <v>890</v>
      </c>
      <c r="AG218" s="149">
        <v>714.5</v>
      </c>
      <c r="AH218" s="13">
        <f t="shared" si="57"/>
        <v>4.10632183908046</v>
      </c>
      <c r="AI218" s="203">
        <v>162</v>
      </c>
      <c r="AJ218" s="7">
        <v>4</v>
      </c>
      <c r="AK218" s="14">
        <f t="shared" si="54"/>
        <v>22.988505747126435</v>
      </c>
      <c r="AL218" s="149">
        <v>1150</v>
      </c>
      <c r="AM218" s="149">
        <v>533</v>
      </c>
      <c r="AN218" s="15">
        <f t="shared" si="58"/>
        <v>0.08022275737507525</v>
      </c>
      <c r="AO218" s="156">
        <v>1150</v>
      </c>
    </row>
    <row r="219" spans="1:41" ht="15">
      <c r="A219" s="232" t="s">
        <v>170</v>
      </c>
      <c r="B219" s="226">
        <v>173</v>
      </c>
      <c r="C219" s="4">
        <v>1</v>
      </c>
      <c r="D219" s="5" t="s">
        <v>53</v>
      </c>
      <c r="E219" s="4" t="s">
        <v>44</v>
      </c>
      <c r="F219" s="136">
        <v>1172</v>
      </c>
      <c r="G219" s="7">
        <v>3</v>
      </c>
      <c r="H219" s="8">
        <v>1400</v>
      </c>
      <c r="I219" s="8">
        <f t="shared" si="47"/>
        <v>0.7692307692307693</v>
      </c>
      <c r="J219" s="149">
        <f t="shared" si="56"/>
        <v>224.89999999999998</v>
      </c>
      <c r="K219" s="7">
        <v>30</v>
      </c>
      <c r="L219" s="7">
        <v>300</v>
      </c>
      <c r="M219" s="8">
        <f t="shared" si="49"/>
        <v>0.16483516483516483</v>
      </c>
      <c r="N219" s="7">
        <v>13574</v>
      </c>
      <c r="O219" s="7">
        <v>10</v>
      </c>
      <c r="P219" s="7">
        <v>901</v>
      </c>
      <c r="Q219" s="149">
        <v>0</v>
      </c>
      <c r="R219" s="7">
        <f t="shared" si="50"/>
        <v>14485</v>
      </c>
      <c r="S219" s="9">
        <f t="shared" si="51"/>
        <v>83.72832369942196</v>
      </c>
      <c r="T219" s="149">
        <v>12998</v>
      </c>
      <c r="U219" s="9">
        <f t="shared" si="52"/>
        <v>75.13294797687861</v>
      </c>
      <c r="V219" s="9">
        <f t="shared" si="53"/>
        <v>0.8973420780117363</v>
      </c>
      <c r="W219" s="149">
        <v>3023</v>
      </c>
      <c r="X219" s="149">
        <v>3965</v>
      </c>
      <c r="Y219" s="149">
        <v>300</v>
      </c>
      <c r="Z219" s="149">
        <v>1000</v>
      </c>
      <c r="AA219" s="149">
        <v>2579</v>
      </c>
      <c r="AB219" s="149">
        <v>7150</v>
      </c>
      <c r="AC219" s="149">
        <v>4150</v>
      </c>
      <c r="AD219" s="13">
        <f t="shared" si="46"/>
        <v>0.5804195804195804</v>
      </c>
      <c r="AE219" s="149">
        <v>23</v>
      </c>
      <c r="AF219" s="149">
        <v>132</v>
      </c>
      <c r="AG219" s="149">
        <v>237.3</v>
      </c>
      <c r="AH219" s="13">
        <f t="shared" si="57"/>
        <v>1.3716763005780348</v>
      </c>
      <c r="AI219" s="203">
        <v>139</v>
      </c>
      <c r="AJ219" s="7">
        <v>3</v>
      </c>
      <c r="AK219" s="14">
        <f t="shared" si="54"/>
        <v>17.341040462427745</v>
      </c>
      <c r="AL219" s="149">
        <v>1000</v>
      </c>
      <c r="AM219" s="149">
        <v>1500</v>
      </c>
      <c r="AN219" s="15">
        <f t="shared" si="58"/>
        <v>0.42662116040955633</v>
      </c>
      <c r="AO219" s="156">
        <v>1000</v>
      </c>
    </row>
    <row r="220" spans="1:41" ht="15">
      <c r="A220" s="232" t="s">
        <v>120</v>
      </c>
      <c r="B220" s="226">
        <v>168</v>
      </c>
      <c r="C220" s="4">
        <v>1</v>
      </c>
      <c r="D220" s="5" t="s">
        <v>48</v>
      </c>
      <c r="E220" s="4" t="s">
        <v>44</v>
      </c>
      <c r="F220" s="136">
        <v>500</v>
      </c>
      <c r="G220" s="7">
        <v>3</v>
      </c>
      <c r="H220" s="8">
        <v>500</v>
      </c>
      <c r="I220" s="8">
        <f t="shared" si="47"/>
        <v>0.27472527472527475</v>
      </c>
      <c r="J220" s="149">
        <f t="shared" si="56"/>
        <v>611.52</v>
      </c>
      <c r="K220" s="7">
        <v>9</v>
      </c>
      <c r="L220" s="7">
        <v>225</v>
      </c>
      <c r="M220" s="8">
        <f t="shared" si="49"/>
        <v>0.12362637362637363</v>
      </c>
      <c r="N220" s="7">
        <v>6254</v>
      </c>
      <c r="O220" s="7">
        <v>0</v>
      </c>
      <c r="P220" s="7">
        <v>630</v>
      </c>
      <c r="Q220" s="149">
        <v>0</v>
      </c>
      <c r="R220" s="7">
        <f t="shared" si="50"/>
        <v>6884</v>
      </c>
      <c r="S220" s="9">
        <f t="shared" si="51"/>
        <v>40.976190476190474</v>
      </c>
      <c r="T220" s="149">
        <v>727</v>
      </c>
      <c r="U220" s="9">
        <f t="shared" si="52"/>
        <v>4.3273809523809526</v>
      </c>
      <c r="V220" s="9">
        <f t="shared" si="53"/>
        <v>0.10560720511330622</v>
      </c>
      <c r="W220" s="149">
        <v>249</v>
      </c>
      <c r="X220" s="149">
        <v>403</v>
      </c>
      <c r="Y220" s="137">
        <v>782</v>
      </c>
      <c r="Z220" s="137">
        <v>694</v>
      </c>
      <c r="AA220" s="137" t="s">
        <v>76</v>
      </c>
      <c r="AB220" s="149">
        <v>37</v>
      </c>
      <c r="AC220" s="149">
        <v>1</v>
      </c>
      <c r="AD220" s="13">
        <f aca="true" t="shared" si="59" ref="AD220:AD226">IF(AC220="n/a","n/a",(IF(AC220="n.d.","n.d.",(AC220/AB220))))</f>
        <v>0.02702702702702703</v>
      </c>
      <c r="AE220" s="149">
        <v>8</v>
      </c>
      <c r="AF220" s="149">
        <v>35</v>
      </c>
      <c r="AG220" s="137">
        <v>131.1</v>
      </c>
      <c r="AH220" s="13">
        <f t="shared" si="57"/>
        <v>0.7803571428571429</v>
      </c>
      <c r="AI220" s="137">
        <v>960</v>
      </c>
      <c r="AJ220" s="11">
        <v>6</v>
      </c>
      <c r="AK220" s="14">
        <f t="shared" si="54"/>
        <v>35.714285714285715</v>
      </c>
      <c r="AL220" s="149">
        <v>727</v>
      </c>
      <c r="AM220" s="149">
        <v>500</v>
      </c>
      <c r="AN220" s="15">
        <f t="shared" si="58"/>
        <v>0.16666666666666666</v>
      </c>
      <c r="AO220" s="158">
        <v>329</v>
      </c>
    </row>
    <row r="221" spans="1:41" ht="15">
      <c r="A221" s="232" t="s">
        <v>109</v>
      </c>
      <c r="B221" s="226">
        <v>167</v>
      </c>
      <c r="C221" s="4">
        <v>1</v>
      </c>
      <c r="D221" s="5" t="s">
        <v>48</v>
      </c>
      <c r="E221" s="4" t="s">
        <v>44</v>
      </c>
      <c r="F221" s="136">
        <v>738</v>
      </c>
      <c r="G221" s="7">
        <v>3</v>
      </c>
      <c r="H221" s="8">
        <v>910</v>
      </c>
      <c r="I221" s="8">
        <f t="shared" si="47"/>
        <v>0.5</v>
      </c>
      <c r="J221" s="149">
        <f t="shared" si="56"/>
        <v>334</v>
      </c>
      <c r="K221" s="7">
        <v>11</v>
      </c>
      <c r="L221" s="7">
        <v>400</v>
      </c>
      <c r="M221" s="8">
        <f t="shared" si="49"/>
        <v>0.21978021978021978</v>
      </c>
      <c r="N221" s="7">
        <v>6013</v>
      </c>
      <c r="O221" s="7" t="s">
        <v>41</v>
      </c>
      <c r="P221" s="7">
        <v>262</v>
      </c>
      <c r="Q221" s="149">
        <v>0</v>
      </c>
      <c r="R221" s="7">
        <f t="shared" si="50"/>
        <v>6275</v>
      </c>
      <c r="S221" s="9">
        <f t="shared" si="51"/>
        <v>37.5748502994012</v>
      </c>
      <c r="T221" s="149">
        <v>857</v>
      </c>
      <c r="U221" s="9">
        <f t="shared" si="52"/>
        <v>5.131736526946108</v>
      </c>
      <c r="V221" s="9">
        <f t="shared" si="53"/>
        <v>0.13657370517928286</v>
      </c>
      <c r="W221" s="149">
        <v>195</v>
      </c>
      <c r="X221" s="149">
        <v>1113</v>
      </c>
      <c r="Y221" s="137" t="s">
        <v>41</v>
      </c>
      <c r="Z221" s="149">
        <v>280</v>
      </c>
      <c r="AA221" s="149">
        <v>120</v>
      </c>
      <c r="AB221" s="149">
        <v>55</v>
      </c>
      <c r="AC221" s="149" t="s">
        <v>41</v>
      </c>
      <c r="AD221" s="13" t="str">
        <f t="shared" si="59"/>
        <v>n.d.</v>
      </c>
      <c r="AE221" s="149">
        <v>21</v>
      </c>
      <c r="AF221" s="149">
        <v>119</v>
      </c>
      <c r="AG221" s="149">
        <v>63</v>
      </c>
      <c r="AH221" s="13">
        <f t="shared" si="57"/>
        <v>0.3772455089820359</v>
      </c>
      <c r="AI221" s="203">
        <v>79.2</v>
      </c>
      <c r="AJ221" s="7">
        <v>3</v>
      </c>
      <c r="AK221" s="14">
        <f t="shared" si="54"/>
        <v>17.964071856287426</v>
      </c>
      <c r="AL221" s="149" t="s">
        <v>41</v>
      </c>
      <c r="AM221" s="149" t="s">
        <v>41</v>
      </c>
      <c r="AN221" s="15" t="str">
        <f t="shared" si="58"/>
        <v>n.d.</v>
      </c>
      <c r="AO221" s="156" t="s">
        <v>41</v>
      </c>
    </row>
    <row r="222" spans="1:41" ht="15">
      <c r="A222" s="232" t="s">
        <v>144</v>
      </c>
      <c r="B222" s="226">
        <v>151</v>
      </c>
      <c r="C222" s="4">
        <v>1</v>
      </c>
      <c r="D222" s="5" t="s">
        <v>48</v>
      </c>
      <c r="E222" s="4" t="s">
        <v>44</v>
      </c>
      <c r="F222" s="136">
        <v>416</v>
      </c>
      <c r="G222" s="7">
        <v>2</v>
      </c>
      <c r="H222" s="8">
        <v>416</v>
      </c>
      <c r="I222" s="8">
        <f t="shared" si="47"/>
        <v>0.22857142857142856</v>
      </c>
      <c r="J222" s="149">
        <f t="shared" si="56"/>
        <v>660.625</v>
      </c>
      <c r="K222" s="7">
        <v>5</v>
      </c>
      <c r="L222" s="7">
        <v>20</v>
      </c>
      <c r="M222" s="8">
        <f t="shared" si="49"/>
        <v>0.01098901098901099</v>
      </c>
      <c r="N222" s="7">
        <v>2474</v>
      </c>
      <c r="O222" s="7">
        <v>2</v>
      </c>
      <c r="P222" s="7">
        <v>130</v>
      </c>
      <c r="Q222" s="149">
        <v>0</v>
      </c>
      <c r="R222" s="7">
        <f t="shared" si="50"/>
        <v>2606</v>
      </c>
      <c r="S222" s="9">
        <f t="shared" si="51"/>
        <v>17.258278145695364</v>
      </c>
      <c r="T222" s="149">
        <v>1219</v>
      </c>
      <c r="U222" s="9">
        <f t="shared" si="52"/>
        <v>8.072847682119205</v>
      </c>
      <c r="V222" s="9">
        <f t="shared" si="53"/>
        <v>0.46776669224865697</v>
      </c>
      <c r="W222" s="149">
        <v>450</v>
      </c>
      <c r="X222" s="149">
        <v>245</v>
      </c>
      <c r="Y222" s="149">
        <v>438</v>
      </c>
      <c r="Z222" s="149">
        <v>800</v>
      </c>
      <c r="AA222" s="149">
        <v>996</v>
      </c>
      <c r="AB222" s="149">
        <v>415</v>
      </c>
      <c r="AC222" s="149">
        <v>100</v>
      </c>
      <c r="AD222" s="13">
        <f t="shared" si="59"/>
        <v>0.24096385542168675</v>
      </c>
      <c r="AE222" s="149">
        <v>0</v>
      </c>
      <c r="AF222" s="149">
        <v>0</v>
      </c>
      <c r="AG222" s="149">
        <v>92</v>
      </c>
      <c r="AH222" s="13">
        <f t="shared" si="57"/>
        <v>0.609271523178808</v>
      </c>
      <c r="AI222" s="203">
        <v>84</v>
      </c>
      <c r="AJ222" s="7">
        <v>3</v>
      </c>
      <c r="AK222" s="14">
        <f t="shared" si="54"/>
        <v>19.867549668874172</v>
      </c>
      <c r="AL222" s="149">
        <v>500</v>
      </c>
      <c r="AM222" s="149">
        <v>250</v>
      </c>
      <c r="AN222" s="15">
        <f t="shared" si="58"/>
        <v>0.20032051282051283</v>
      </c>
      <c r="AO222" s="156">
        <v>300</v>
      </c>
    </row>
    <row r="223" spans="1:41" ht="15">
      <c r="A223" s="232" t="s">
        <v>216</v>
      </c>
      <c r="B223" s="226">
        <v>143</v>
      </c>
      <c r="C223" s="4">
        <v>1</v>
      </c>
      <c r="D223" s="5" t="s">
        <v>46</v>
      </c>
      <c r="E223" s="4" t="s">
        <v>44</v>
      </c>
      <c r="F223" s="136">
        <v>971</v>
      </c>
      <c r="G223" s="7">
        <v>3</v>
      </c>
      <c r="H223" s="8">
        <v>1443.5</v>
      </c>
      <c r="I223" s="8">
        <f t="shared" si="47"/>
        <v>0.7931318681318681</v>
      </c>
      <c r="J223" s="149">
        <f t="shared" si="56"/>
        <v>180.29788708001385</v>
      </c>
      <c r="K223" s="7">
        <v>16</v>
      </c>
      <c r="L223" s="7">
        <v>159</v>
      </c>
      <c r="M223" s="8">
        <f t="shared" si="49"/>
        <v>0.08736263736263736</v>
      </c>
      <c r="N223" s="7">
        <v>6460</v>
      </c>
      <c r="O223" s="7">
        <v>0</v>
      </c>
      <c r="P223" s="7">
        <v>840</v>
      </c>
      <c r="Q223" s="149">
        <v>10</v>
      </c>
      <c r="R223" s="7">
        <f t="shared" si="50"/>
        <v>7310</v>
      </c>
      <c r="S223" s="9">
        <f t="shared" si="51"/>
        <v>51.11888111888112</v>
      </c>
      <c r="T223" s="149">
        <v>5338</v>
      </c>
      <c r="U223" s="9">
        <f t="shared" si="52"/>
        <v>37.32867132867133</v>
      </c>
      <c r="V223" s="9">
        <f t="shared" si="53"/>
        <v>0.7302325581395349</v>
      </c>
      <c r="W223" s="149">
        <v>1809</v>
      </c>
      <c r="X223" s="149">
        <v>2482</v>
      </c>
      <c r="Y223" s="149">
        <v>200</v>
      </c>
      <c r="Z223" s="149">
        <v>3008</v>
      </c>
      <c r="AA223" s="149" t="s">
        <v>76</v>
      </c>
      <c r="AB223" s="149">
        <v>587</v>
      </c>
      <c r="AC223" s="149">
        <v>12</v>
      </c>
      <c r="AD223" s="13">
        <f t="shared" si="59"/>
        <v>0.020442930153321975</v>
      </c>
      <c r="AE223" s="149">
        <v>75</v>
      </c>
      <c r="AF223" s="149">
        <v>664</v>
      </c>
      <c r="AG223" s="149">
        <v>1048.3</v>
      </c>
      <c r="AH223" s="13">
        <f t="shared" si="57"/>
        <v>7.3307692307692305</v>
      </c>
      <c r="AI223" s="203">
        <v>80.6</v>
      </c>
      <c r="AJ223" s="7">
        <v>6</v>
      </c>
      <c r="AK223" s="14">
        <f t="shared" si="54"/>
        <v>41.95804195804196</v>
      </c>
      <c r="AL223" s="149">
        <v>1365</v>
      </c>
      <c r="AM223" s="149">
        <v>1023.75</v>
      </c>
      <c r="AN223" s="15">
        <f t="shared" si="58"/>
        <v>0.17572090628218331</v>
      </c>
      <c r="AO223" s="156">
        <v>910</v>
      </c>
    </row>
    <row r="224" spans="1:41" ht="15">
      <c r="A224" s="232" t="s">
        <v>94</v>
      </c>
      <c r="B224" s="226">
        <v>134</v>
      </c>
      <c r="C224" s="4">
        <v>1</v>
      </c>
      <c r="D224" s="5" t="s">
        <v>40</v>
      </c>
      <c r="E224" s="4" t="s">
        <v>44</v>
      </c>
      <c r="F224" s="136">
        <v>1050</v>
      </c>
      <c r="G224" s="7">
        <v>1</v>
      </c>
      <c r="H224" s="8">
        <v>1050</v>
      </c>
      <c r="I224" s="8">
        <f t="shared" si="47"/>
        <v>0.5769230769230769</v>
      </c>
      <c r="J224" s="149">
        <f t="shared" si="56"/>
        <v>232.26666666666668</v>
      </c>
      <c r="K224" s="7">
        <v>1</v>
      </c>
      <c r="L224" s="7">
        <v>38</v>
      </c>
      <c r="M224" s="8">
        <f t="shared" si="49"/>
        <v>0.020879120879120878</v>
      </c>
      <c r="N224" s="7">
        <v>5716</v>
      </c>
      <c r="O224" s="7">
        <v>0</v>
      </c>
      <c r="P224" s="7">
        <v>499</v>
      </c>
      <c r="Q224" s="149">
        <v>0</v>
      </c>
      <c r="R224" s="7">
        <f t="shared" si="50"/>
        <v>6215</v>
      </c>
      <c r="S224" s="9">
        <f t="shared" si="51"/>
        <v>46.38059701492537</v>
      </c>
      <c r="T224" s="149">
        <v>2428</v>
      </c>
      <c r="U224" s="9">
        <f t="shared" si="52"/>
        <v>18.119402985074625</v>
      </c>
      <c r="V224" s="9">
        <f t="shared" si="53"/>
        <v>0.3906677393403057</v>
      </c>
      <c r="W224" s="149">
        <v>876</v>
      </c>
      <c r="X224" s="149">
        <v>2355</v>
      </c>
      <c r="Y224" s="149">
        <v>300</v>
      </c>
      <c r="Z224" s="149">
        <v>2250</v>
      </c>
      <c r="AA224" s="137" t="s">
        <v>41</v>
      </c>
      <c r="AB224" s="149">
        <v>700</v>
      </c>
      <c r="AC224" s="149">
        <v>100</v>
      </c>
      <c r="AD224" s="13">
        <f t="shared" si="59"/>
        <v>0.14285714285714285</v>
      </c>
      <c r="AE224" s="149">
        <v>10</v>
      </c>
      <c r="AF224" s="149">
        <v>40</v>
      </c>
      <c r="AG224" s="149">
        <v>100</v>
      </c>
      <c r="AH224" s="13">
        <f t="shared" si="57"/>
        <v>0.746268656716418</v>
      </c>
      <c r="AI224" s="203">
        <v>170</v>
      </c>
      <c r="AJ224" s="7">
        <v>3</v>
      </c>
      <c r="AK224" s="14">
        <f t="shared" si="54"/>
        <v>22.388059701492537</v>
      </c>
      <c r="AL224" s="149">
        <v>1000</v>
      </c>
      <c r="AM224" s="149">
        <v>1000</v>
      </c>
      <c r="AN224" s="15">
        <f t="shared" si="58"/>
        <v>0.31746031746031744</v>
      </c>
      <c r="AO224" s="156">
        <v>550</v>
      </c>
    </row>
    <row r="225" spans="1:41" ht="15">
      <c r="A225" s="232" t="s">
        <v>183</v>
      </c>
      <c r="B225" s="226">
        <v>122</v>
      </c>
      <c r="C225" s="4">
        <v>1</v>
      </c>
      <c r="D225" s="5" t="s">
        <v>53</v>
      </c>
      <c r="E225" s="4" t="s">
        <v>44</v>
      </c>
      <c r="F225" s="136">
        <v>1261</v>
      </c>
      <c r="G225" s="7">
        <v>0.948</v>
      </c>
      <c r="H225" s="8">
        <v>1972</v>
      </c>
      <c r="I225" s="8">
        <f t="shared" si="47"/>
        <v>1.0835164835164834</v>
      </c>
      <c r="J225" s="149">
        <f t="shared" si="56"/>
        <v>112.59634888438134</v>
      </c>
      <c r="K225" s="7">
        <v>167</v>
      </c>
      <c r="L225" s="7">
        <v>593.5</v>
      </c>
      <c r="M225" s="8">
        <f t="shared" si="49"/>
        <v>0.3260989010989011</v>
      </c>
      <c r="N225" s="7">
        <v>13946</v>
      </c>
      <c r="O225" s="7">
        <v>14</v>
      </c>
      <c r="P225" s="7">
        <v>1336</v>
      </c>
      <c r="Q225" s="149">
        <v>0</v>
      </c>
      <c r="R225" s="7">
        <f t="shared" si="50"/>
        <v>15296</v>
      </c>
      <c r="S225" s="9">
        <f t="shared" si="51"/>
        <v>125.37704918032787</v>
      </c>
      <c r="T225" s="149">
        <v>4420</v>
      </c>
      <c r="U225" s="9">
        <f t="shared" si="52"/>
        <v>36.22950819672131</v>
      </c>
      <c r="V225" s="9">
        <f t="shared" si="53"/>
        <v>0.2889644351464435</v>
      </c>
      <c r="W225" s="149">
        <v>451</v>
      </c>
      <c r="X225" s="149">
        <v>3993</v>
      </c>
      <c r="Y225" s="149">
        <v>510</v>
      </c>
      <c r="Z225" s="149">
        <v>5071</v>
      </c>
      <c r="AA225" s="149">
        <v>2651</v>
      </c>
      <c r="AB225" s="149">
        <v>4713</v>
      </c>
      <c r="AC225" s="149">
        <v>261</v>
      </c>
      <c r="AD225" s="13">
        <f t="shared" si="59"/>
        <v>0.05537873965626989</v>
      </c>
      <c r="AE225" s="149">
        <v>238</v>
      </c>
      <c r="AF225" s="149">
        <v>1263</v>
      </c>
      <c r="AG225" s="137">
        <v>525.9</v>
      </c>
      <c r="AH225" s="13">
        <f t="shared" si="57"/>
        <v>4.310655737704918</v>
      </c>
      <c r="AI225" s="137">
        <v>478.1</v>
      </c>
      <c r="AJ225" s="11">
        <v>4</v>
      </c>
      <c r="AK225" s="14">
        <f t="shared" si="54"/>
        <v>32.78688524590164</v>
      </c>
      <c r="AL225" s="149">
        <v>619</v>
      </c>
      <c r="AM225" s="149">
        <v>585.5</v>
      </c>
      <c r="AN225" s="15">
        <f t="shared" si="58"/>
        <v>0.11607850911974624</v>
      </c>
      <c r="AO225" s="158">
        <v>619</v>
      </c>
    </row>
    <row r="226" spans="1:41" ht="15">
      <c r="A226" s="232" t="s">
        <v>133</v>
      </c>
      <c r="B226" s="226">
        <v>119</v>
      </c>
      <c r="C226" s="4">
        <v>1</v>
      </c>
      <c r="D226" s="5" t="s">
        <v>48</v>
      </c>
      <c r="E226" s="4" t="s">
        <v>44</v>
      </c>
      <c r="F226" s="136">
        <v>475</v>
      </c>
      <c r="G226" s="7">
        <v>5</v>
      </c>
      <c r="H226" s="8">
        <v>611.5</v>
      </c>
      <c r="I226" s="8">
        <f t="shared" si="47"/>
        <v>0.335989010989011</v>
      </c>
      <c r="J226" s="149">
        <f t="shared" si="56"/>
        <v>354.17825020441535</v>
      </c>
      <c r="K226" s="7">
        <v>21</v>
      </c>
      <c r="L226" s="7">
        <v>121</v>
      </c>
      <c r="M226" s="8">
        <f t="shared" si="49"/>
        <v>0.06648351648351648</v>
      </c>
      <c r="N226" s="7">
        <v>2984</v>
      </c>
      <c r="O226" s="7">
        <v>0</v>
      </c>
      <c r="P226" s="7">
        <v>221</v>
      </c>
      <c r="Q226" s="149">
        <v>11</v>
      </c>
      <c r="R226" s="7">
        <f t="shared" si="50"/>
        <v>3216</v>
      </c>
      <c r="S226" s="9">
        <f t="shared" si="51"/>
        <v>27.025210084033613</v>
      </c>
      <c r="T226" s="149">
        <v>2025</v>
      </c>
      <c r="U226" s="9">
        <f t="shared" si="52"/>
        <v>17.016806722689076</v>
      </c>
      <c r="V226" s="9">
        <f t="shared" si="53"/>
        <v>0.6296641791044776</v>
      </c>
      <c r="W226" s="149">
        <v>1440</v>
      </c>
      <c r="X226" s="149">
        <v>683</v>
      </c>
      <c r="Y226" s="149">
        <v>45</v>
      </c>
      <c r="Z226" s="149">
        <v>1450</v>
      </c>
      <c r="AA226" s="149">
        <v>2015</v>
      </c>
      <c r="AB226" s="149">
        <v>150</v>
      </c>
      <c r="AC226" s="149">
        <v>0</v>
      </c>
      <c r="AD226" s="13">
        <f t="shared" si="59"/>
        <v>0</v>
      </c>
      <c r="AE226" s="149">
        <v>52</v>
      </c>
      <c r="AF226" s="149">
        <v>567</v>
      </c>
      <c r="AG226" s="149">
        <v>181</v>
      </c>
      <c r="AH226" s="13">
        <f t="shared" si="57"/>
        <v>1.5210084033613445</v>
      </c>
      <c r="AI226" s="203">
        <v>54</v>
      </c>
      <c r="AJ226" s="7">
        <v>4</v>
      </c>
      <c r="AK226" s="14">
        <f t="shared" si="54"/>
        <v>33.61344537815126</v>
      </c>
      <c r="AL226" s="149">
        <v>200</v>
      </c>
      <c r="AM226" s="149">
        <v>400</v>
      </c>
      <c r="AN226" s="15">
        <f t="shared" si="58"/>
        <v>0.21052631578947367</v>
      </c>
      <c r="AO226" s="156">
        <v>200</v>
      </c>
    </row>
    <row r="227" spans="1:41" ht="15">
      <c r="A227" s="235" t="s">
        <v>266</v>
      </c>
      <c r="B227" s="228">
        <f>SUBTOTAL(9,B2:B226)</f>
        <v>3427306</v>
      </c>
      <c r="C227" s="19">
        <f>SUBTOTAL(9,C2:C226)</f>
        <v>295</v>
      </c>
      <c r="D227" s="19">
        <f>COUNTA(A2:A226)</f>
        <v>225</v>
      </c>
      <c r="E227" s="19">
        <f>SUBTOTAL(9,E2:E226)</f>
        <v>52</v>
      </c>
      <c r="F227" s="45">
        <f>SUBTOTAL(9,F2:F226)</f>
        <v>543561.03</v>
      </c>
      <c r="G227" s="20">
        <f>SUBTOTAL(9,G2:G226)</f>
        <v>2998.008</v>
      </c>
      <c r="H227" s="21">
        <f>SUBTOTAL(9,H2:H226)</f>
        <v>3414802.5099999993</v>
      </c>
      <c r="I227" s="21">
        <f aca="true" t="shared" si="60" ref="I227:I234">H227/1820</f>
        <v>1876.265115384615</v>
      </c>
      <c r="J227" s="20">
        <f>B227/I227</f>
        <v>1826.6640315899267</v>
      </c>
      <c r="K227" s="20">
        <f>SUBTOTAL(9,K2:K226)</f>
        <v>11724</v>
      </c>
      <c r="L227" s="21">
        <f>SUBTOTAL(9,L2:L226)</f>
        <v>218100.95</v>
      </c>
      <c r="M227" s="22">
        <f>IF(L227="n.d.","n.d.",L227/1820)</f>
        <v>119.83568681318683</v>
      </c>
      <c r="N227" s="20">
        <f aca="true" t="shared" si="61" ref="N227:T227">SUBTOTAL(9,N2:N226)</f>
        <v>8045842</v>
      </c>
      <c r="O227" s="20">
        <f t="shared" si="61"/>
        <v>18760</v>
      </c>
      <c r="P227" s="20">
        <f t="shared" si="61"/>
        <v>1439578</v>
      </c>
      <c r="Q227" s="23">
        <f t="shared" si="61"/>
        <v>5108252</v>
      </c>
      <c r="R227" s="20">
        <f t="shared" si="61"/>
        <v>14612432</v>
      </c>
      <c r="S227" s="22">
        <f>R227/B227</f>
        <v>4.263532932279755</v>
      </c>
      <c r="T227" s="23">
        <f t="shared" si="61"/>
        <v>40633239</v>
      </c>
      <c r="U227" s="22">
        <f>T227/B227</f>
        <v>11.855737129979056</v>
      </c>
      <c r="V227" s="22">
        <f aca="true" t="shared" si="62" ref="V227:V238">T227/R227</f>
        <v>2.7807307503637997</v>
      </c>
      <c r="W227" s="152">
        <f aca="true" t="shared" si="63" ref="W227:AO227">SUBTOTAL(9,W2:W226)</f>
        <v>1748831</v>
      </c>
      <c r="X227" s="152">
        <f t="shared" si="63"/>
        <v>1661874</v>
      </c>
      <c r="Y227" s="23">
        <f t="shared" si="63"/>
        <v>5610696</v>
      </c>
      <c r="Z227" s="23">
        <f t="shared" si="63"/>
        <v>18220488.5</v>
      </c>
      <c r="AA227" s="23">
        <f t="shared" si="63"/>
        <v>25477302</v>
      </c>
      <c r="AB227" s="23">
        <f t="shared" si="63"/>
        <v>4168774</v>
      </c>
      <c r="AC227" s="23">
        <f t="shared" si="63"/>
        <v>184597</v>
      </c>
      <c r="AD227" s="24">
        <f>IF(AC227="n.d.","n.d.",(AC227/AB227))</f>
        <v>0.04428088449985535</v>
      </c>
      <c r="AE227" s="23">
        <f t="shared" si="63"/>
        <v>82614</v>
      </c>
      <c r="AF227" s="23">
        <f t="shared" si="63"/>
        <v>1190678</v>
      </c>
      <c r="AG227" s="23">
        <f t="shared" si="63"/>
        <v>1361165.8999999992</v>
      </c>
      <c r="AH227" s="24">
        <f t="shared" si="57"/>
        <v>0.39715330349843264</v>
      </c>
      <c r="AI227" s="25"/>
      <c r="AJ227" s="23">
        <f t="shared" si="63"/>
        <v>2762</v>
      </c>
      <c r="AK227" s="26">
        <f>AJ227*1000/B227</f>
        <v>0.8058807704943767</v>
      </c>
      <c r="AL227" s="23">
        <f t="shared" si="63"/>
        <v>3045396.2</v>
      </c>
      <c r="AM227" s="27">
        <f t="shared" si="63"/>
        <v>1929821.1300000001</v>
      </c>
      <c r="AN227" s="28">
        <f aca="true" t="shared" si="64" ref="AN227:AN238">IF(AM227="n.d.","n.d.",AM227/(F227*AJ227))</f>
        <v>0.0012854200510336803</v>
      </c>
      <c r="AO227" s="23">
        <f t="shared" si="63"/>
        <v>1892138</v>
      </c>
    </row>
    <row r="228" spans="1:41" ht="15">
      <c r="A228" s="236"/>
      <c r="B228" s="229"/>
      <c r="C228" s="29"/>
      <c r="D228" s="30"/>
      <c r="E228" s="29"/>
      <c r="F228" s="6"/>
      <c r="G228" s="31"/>
      <c r="H228" s="143"/>
      <c r="I228" s="8"/>
      <c r="J228" s="35"/>
      <c r="K228" s="31"/>
      <c r="L228" s="31"/>
      <c r="M228" s="33"/>
      <c r="N228" s="31"/>
      <c r="O228" s="31"/>
      <c r="P228" s="31"/>
      <c r="Q228" s="34"/>
      <c r="R228" s="31"/>
      <c r="S228" s="32"/>
      <c r="T228" s="34"/>
      <c r="U228" s="32"/>
      <c r="V228" s="9"/>
      <c r="W228" s="153"/>
      <c r="X228" s="153"/>
      <c r="Y228" s="34"/>
      <c r="Z228" s="34"/>
      <c r="AA228" s="34"/>
      <c r="AB228" s="34"/>
      <c r="AC228" s="34"/>
      <c r="AD228" s="13"/>
      <c r="AE228" s="34"/>
      <c r="AF228" s="34"/>
      <c r="AG228" s="154"/>
      <c r="AH228" s="31"/>
      <c r="AI228" s="31"/>
      <c r="AJ228" s="31"/>
      <c r="AK228" s="31"/>
      <c r="AL228" s="10"/>
      <c r="AM228" s="14"/>
      <c r="AN228" s="15"/>
      <c r="AO228" s="158"/>
    </row>
    <row r="229" spans="1:41" ht="15">
      <c r="A229" s="236" t="s">
        <v>267</v>
      </c>
      <c r="B229" s="286" t="s">
        <v>76</v>
      </c>
      <c r="C229" s="4">
        <v>1</v>
      </c>
      <c r="D229" s="5" t="s">
        <v>53</v>
      </c>
      <c r="E229" s="4" t="s">
        <v>44</v>
      </c>
      <c r="F229" s="136">
        <v>1040</v>
      </c>
      <c r="G229" s="142">
        <v>1</v>
      </c>
      <c r="H229" s="143">
        <v>1040</v>
      </c>
      <c r="I229" s="8">
        <f t="shared" si="60"/>
        <v>0.5714285714285714</v>
      </c>
      <c r="J229" s="7" t="s">
        <v>76</v>
      </c>
      <c r="K229" s="31">
        <v>3</v>
      </c>
      <c r="L229" s="143">
        <v>570</v>
      </c>
      <c r="M229" s="12">
        <f>L229/1820</f>
        <v>0.3131868131868132</v>
      </c>
      <c r="N229" s="35">
        <v>6292</v>
      </c>
      <c r="O229" s="35">
        <v>0</v>
      </c>
      <c r="P229" s="35">
        <v>1498</v>
      </c>
      <c r="Q229" s="162">
        <v>0</v>
      </c>
      <c r="R229" s="7">
        <f aca="true" t="shared" si="65" ref="R229:R234">SUM(N229:Q229)</f>
        <v>7790</v>
      </c>
      <c r="S229" s="9" t="s">
        <v>76</v>
      </c>
      <c r="T229" s="34">
        <v>2432</v>
      </c>
      <c r="U229" s="9" t="s">
        <v>76</v>
      </c>
      <c r="V229" s="9">
        <f t="shared" si="62"/>
        <v>0.3121951219512195</v>
      </c>
      <c r="W229" s="153">
        <v>466</v>
      </c>
      <c r="X229" s="153">
        <v>2874</v>
      </c>
      <c r="Y229" s="153">
        <v>1250</v>
      </c>
      <c r="Z229" s="153">
        <v>1750</v>
      </c>
      <c r="AA229" s="153">
        <v>2342</v>
      </c>
      <c r="AB229" s="34">
        <v>80</v>
      </c>
      <c r="AC229" s="34">
        <v>5</v>
      </c>
      <c r="AD229" s="13">
        <f aca="true" t="shared" si="66" ref="AD229:AD238">IF(AC229="n.d.","n.d.",(AC229/AB229))</f>
        <v>0.0625</v>
      </c>
      <c r="AE229" s="154">
        <v>13</v>
      </c>
      <c r="AF229" s="154">
        <v>43</v>
      </c>
      <c r="AG229" s="162">
        <v>143.6</v>
      </c>
      <c r="AH229" s="13" t="s">
        <v>76</v>
      </c>
      <c r="AI229" s="154">
        <v>188.8</v>
      </c>
      <c r="AJ229" s="31">
        <v>3</v>
      </c>
      <c r="AK229" s="13" t="s">
        <v>76</v>
      </c>
      <c r="AL229" s="149">
        <v>750</v>
      </c>
      <c r="AM229" s="149">
        <v>750</v>
      </c>
      <c r="AN229" s="15">
        <f t="shared" si="64"/>
        <v>0.2403846153846154</v>
      </c>
      <c r="AO229" s="158">
        <v>1250</v>
      </c>
    </row>
    <row r="230" spans="1:41" ht="15">
      <c r="A230" s="236" t="s">
        <v>268</v>
      </c>
      <c r="B230" s="286" t="s">
        <v>76</v>
      </c>
      <c r="C230" s="4">
        <v>6</v>
      </c>
      <c r="D230" s="5" t="s">
        <v>40</v>
      </c>
      <c r="E230" s="4">
        <v>1</v>
      </c>
      <c r="F230" s="136">
        <v>5843</v>
      </c>
      <c r="G230" s="142">
        <v>11</v>
      </c>
      <c r="H230" s="143">
        <v>7630</v>
      </c>
      <c r="I230" s="8">
        <f t="shared" si="60"/>
        <v>4.1923076923076925</v>
      </c>
      <c r="J230" s="7" t="s">
        <v>76</v>
      </c>
      <c r="K230" s="31">
        <v>48</v>
      </c>
      <c r="L230" s="143">
        <v>2730</v>
      </c>
      <c r="M230" s="12">
        <f>L230/1820</f>
        <v>1.5</v>
      </c>
      <c r="N230" s="35">
        <v>39971</v>
      </c>
      <c r="O230" s="35">
        <v>74</v>
      </c>
      <c r="P230" s="35">
        <v>1790</v>
      </c>
      <c r="Q230" s="162">
        <v>0</v>
      </c>
      <c r="R230" s="7">
        <f t="shared" si="65"/>
        <v>41835</v>
      </c>
      <c r="S230" s="9" t="s">
        <v>76</v>
      </c>
      <c r="T230" s="34">
        <v>22993</v>
      </c>
      <c r="U230" s="9" t="s">
        <v>76</v>
      </c>
      <c r="V230" s="9">
        <f t="shared" si="62"/>
        <v>0.5496115692601888</v>
      </c>
      <c r="W230" s="153">
        <v>8354</v>
      </c>
      <c r="X230" s="153">
        <v>15205</v>
      </c>
      <c r="Y230" s="153">
        <v>21950</v>
      </c>
      <c r="Z230" s="153">
        <v>21080</v>
      </c>
      <c r="AA230" s="153">
        <v>100</v>
      </c>
      <c r="AB230" s="34">
        <v>2874</v>
      </c>
      <c r="AC230" s="34">
        <v>20</v>
      </c>
      <c r="AD230" s="13">
        <f t="shared" si="66"/>
        <v>0.006958942240779402</v>
      </c>
      <c r="AE230" s="154">
        <v>200</v>
      </c>
      <c r="AF230" s="154">
        <v>2299</v>
      </c>
      <c r="AG230" s="162">
        <v>1590</v>
      </c>
      <c r="AH230" s="13" t="s">
        <v>76</v>
      </c>
      <c r="AI230" s="154">
        <v>709.8</v>
      </c>
      <c r="AJ230" s="31">
        <v>19</v>
      </c>
      <c r="AK230" s="13" t="s">
        <v>76</v>
      </c>
      <c r="AL230" s="149">
        <v>14692</v>
      </c>
      <c r="AM230" s="149">
        <v>2815</v>
      </c>
      <c r="AN230" s="15">
        <f t="shared" si="64"/>
        <v>0.025356476935964763</v>
      </c>
      <c r="AO230" s="158">
        <v>2172</v>
      </c>
    </row>
    <row r="231" spans="1:41" ht="15">
      <c r="A231" s="236" t="s">
        <v>269</v>
      </c>
      <c r="B231" s="286" t="s">
        <v>76</v>
      </c>
      <c r="C231" s="4">
        <v>2</v>
      </c>
      <c r="D231" s="5" t="s">
        <v>55</v>
      </c>
      <c r="E231" s="4">
        <v>1</v>
      </c>
      <c r="F231" s="136">
        <v>3356</v>
      </c>
      <c r="G231" s="142">
        <v>5</v>
      </c>
      <c r="H231" s="143">
        <v>4632</v>
      </c>
      <c r="I231" s="8">
        <f t="shared" si="60"/>
        <v>2.545054945054945</v>
      </c>
      <c r="J231" s="7" t="s">
        <v>76</v>
      </c>
      <c r="K231" s="31">
        <v>12</v>
      </c>
      <c r="L231" s="143">
        <v>214.75</v>
      </c>
      <c r="M231" s="12">
        <f>L231/1820</f>
        <v>0.11799450549450549</v>
      </c>
      <c r="N231" s="35">
        <v>19741</v>
      </c>
      <c r="O231" s="35">
        <v>18</v>
      </c>
      <c r="P231" s="35">
        <v>1368</v>
      </c>
      <c r="Q231" s="162">
        <v>0</v>
      </c>
      <c r="R231" s="7">
        <f t="shared" si="65"/>
        <v>21127</v>
      </c>
      <c r="S231" s="9" t="s">
        <v>76</v>
      </c>
      <c r="T231" s="34">
        <v>13207</v>
      </c>
      <c r="U231" s="9" t="s">
        <v>76</v>
      </c>
      <c r="V231" s="9">
        <f t="shared" si="62"/>
        <v>0.6251242485918493</v>
      </c>
      <c r="W231" s="153">
        <v>3450</v>
      </c>
      <c r="X231" s="153">
        <v>5437</v>
      </c>
      <c r="Y231" s="153">
        <v>19417</v>
      </c>
      <c r="Z231" s="153">
        <v>34863</v>
      </c>
      <c r="AA231" s="153">
        <v>4451</v>
      </c>
      <c r="AB231" s="34">
        <v>8614</v>
      </c>
      <c r="AC231" s="34">
        <v>411</v>
      </c>
      <c r="AD231" s="13">
        <f t="shared" si="66"/>
        <v>0.047713025307638726</v>
      </c>
      <c r="AE231" s="154">
        <v>141</v>
      </c>
      <c r="AF231" s="154">
        <v>1106</v>
      </c>
      <c r="AG231" s="162">
        <v>743.6</v>
      </c>
      <c r="AH231" s="13" t="s">
        <v>76</v>
      </c>
      <c r="AI231" s="154">
        <v>397</v>
      </c>
      <c r="AJ231" s="31">
        <v>8</v>
      </c>
      <c r="AK231" s="13" t="s">
        <v>76</v>
      </c>
      <c r="AL231" s="149">
        <v>3530</v>
      </c>
      <c r="AM231" s="149">
        <v>2915</v>
      </c>
      <c r="AN231" s="15">
        <f t="shared" si="64"/>
        <v>0.10857419547079857</v>
      </c>
      <c r="AO231" s="158">
        <v>2825</v>
      </c>
    </row>
    <row r="232" spans="1:41" ht="15">
      <c r="A232" s="236" t="s">
        <v>270</v>
      </c>
      <c r="B232" s="286" t="s">
        <v>76</v>
      </c>
      <c r="C232" s="4">
        <v>8</v>
      </c>
      <c r="D232" s="5" t="s">
        <v>65</v>
      </c>
      <c r="E232" s="4">
        <v>3</v>
      </c>
      <c r="F232" s="136">
        <v>3400</v>
      </c>
      <c r="G232" s="142">
        <v>9</v>
      </c>
      <c r="H232" s="143">
        <v>2099</v>
      </c>
      <c r="I232" s="8">
        <f t="shared" si="60"/>
        <v>1.1532967032967032</v>
      </c>
      <c r="J232" s="7" t="s">
        <v>76</v>
      </c>
      <c r="K232" s="31">
        <v>94</v>
      </c>
      <c r="L232" s="143">
        <v>2072</v>
      </c>
      <c r="M232" s="12">
        <f>L232/1820</f>
        <v>1.1384615384615384</v>
      </c>
      <c r="N232" s="35">
        <v>21349</v>
      </c>
      <c r="O232" s="35">
        <v>38</v>
      </c>
      <c r="P232" s="35">
        <v>2537</v>
      </c>
      <c r="Q232" s="162">
        <v>0</v>
      </c>
      <c r="R232" s="7">
        <f t="shared" si="65"/>
        <v>23924</v>
      </c>
      <c r="S232" s="9" t="s">
        <v>76</v>
      </c>
      <c r="T232" s="34">
        <v>11050</v>
      </c>
      <c r="U232" s="9" t="s">
        <v>76</v>
      </c>
      <c r="V232" s="9">
        <f t="shared" si="62"/>
        <v>0.4618792844006019</v>
      </c>
      <c r="W232" s="153">
        <v>4590</v>
      </c>
      <c r="X232" s="153">
        <v>4685</v>
      </c>
      <c r="Y232" s="153">
        <v>767</v>
      </c>
      <c r="Z232" s="153">
        <v>36979</v>
      </c>
      <c r="AA232" s="153">
        <v>3464</v>
      </c>
      <c r="AB232" s="34">
        <v>2410</v>
      </c>
      <c r="AC232" s="34">
        <v>149</v>
      </c>
      <c r="AD232" s="13">
        <f t="shared" si="66"/>
        <v>0.06182572614107884</v>
      </c>
      <c r="AE232" s="154">
        <v>63</v>
      </c>
      <c r="AF232" s="154">
        <v>752</v>
      </c>
      <c r="AG232" s="162">
        <v>865</v>
      </c>
      <c r="AH232" s="13" t="s">
        <v>76</v>
      </c>
      <c r="AI232" s="154">
        <v>888.6</v>
      </c>
      <c r="AJ232" s="31">
        <v>15</v>
      </c>
      <c r="AK232" s="13" t="s">
        <v>76</v>
      </c>
      <c r="AL232" s="149">
        <v>2275</v>
      </c>
      <c r="AM232" s="149">
        <v>24924</v>
      </c>
      <c r="AN232" s="15">
        <f t="shared" si="64"/>
        <v>0.48870588235294116</v>
      </c>
      <c r="AO232" s="158">
        <v>2091</v>
      </c>
    </row>
    <row r="233" spans="1:41" ht="15">
      <c r="A233" s="236" t="s">
        <v>325</v>
      </c>
      <c r="B233" s="286" t="s">
        <v>76</v>
      </c>
      <c r="C233" s="4">
        <v>4</v>
      </c>
      <c r="D233" s="5" t="s">
        <v>48</v>
      </c>
      <c r="E233" s="4">
        <v>2</v>
      </c>
      <c r="F233" s="136">
        <v>7483</v>
      </c>
      <c r="G233" s="142">
        <v>18</v>
      </c>
      <c r="H233" s="143">
        <v>6037.5</v>
      </c>
      <c r="I233" s="8">
        <f t="shared" si="60"/>
        <v>3.3173076923076925</v>
      </c>
      <c r="J233" s="7" t="s">
        <v>76</v>
      </c>
      <c r="K233" s="31">
        <v>86</v>
      </c>
      <c r="L233" s="143">
        <v>1994</v>
      </c>
      <c r="M233" s="12">
        <f>L233/1820</f>
        <v>1.0956043956043957</v>
      </c>
      <c r="N233" s="35">
        <v>72997</v>
      </c>
      <c r="O233" s="35">
        <v>52</v>
      </c>
      <c r="P233" s="35">
        <v>3761</v>
      </c>
      <c r="Q233" s="162">
        <v>0</v>
      </c>
      <c r="R233" s="7">
        <f t="shared" si="65"/>
        <v>76810</v>
      </c>
      <c r="S233" s="9" t="s">
        <v>76</v>
      </c>
      <c r="T233" s="34">
        <v>36902</v>
      </c>
      <c r="U233" s="9" t="s">
        <v>76</v>
      </c>
      <c r="V233" s="9">
        <f t="shared" si="62"/>
        <v>0.4804322353860174</v>
      </c>
      <c r="W233" s="153">
        <v>8655</v>
      </c>
      <c r="X233" s="153">
        <v>8584</v>
      </c>
      <c r="Y233" s="153">
        <v>10092</v>
      </c>
      <c r="Z233" s="153">
        <v>15420</v>
      </c>
      <c r="AA233" s="153">
        <v>1823</v>
      </c>
      <c r="AB233" s="34">
        <v>4447</v>
      </c>
      <c r="AC233" s="34">
        <v>375</v>
      </c>
      <c r="AD233" s="13">
        <f t="shared" si="66"/>
        <v>0.08432651225545311</v>
      </c>
      <c r="AE233" s="154">
        <v>118</v>
      </c>
      <c r="AF233" s="154">
        <v>1529</v>
      </c>
      <c r="AG233" s="162">
        <v>1084.5</v>
      </c>
      <c r="AH233" s="13" t="s">
        <v>76</v>
      </c>
      <c r="AI233" s="154">
        <v>276.2</v>
      </c>
      <c r="AJ233" s="31">
        <v>35</v>
      </c>
      <c r="AK233" s="13" t="s">
        <v>76</v>
      </c>
      <c r="AL233" s="149">
        <v>4128</v>
      </c>
      <c r="AM233" s="149">
        <v>6070.45</v>
      </c>
      <c r="AN233" s="15">
        <f t="shared" si="64"/>
        <v>0.023178060747217503</v>
      </c>
      <c r="AO233" s="158">
        <v>2787</v>
      </c>
    </row>
    <row r="234" spans="1:41" ht="15">
      <c r="A234" s="236" t="s">
        <v>272</v>
      </c>
      <c r="B234" s="286" t="s">
        <v>76</v>
      </c>
      <c r="C234" s="4">
        <v>1</v>
      </c>
      <c r="D234" s="16" t="s">
        <v>61</v>
      </c>
      <c r="E234" s="4" t="s">
        <v>44</v>
      </c>
      <c r="F234" s="136">
        <v>1950</v>
      </c>
      <c r="G234" s="142">
        <v>5</v>
      </c>
      <c r="H234" s="143">
        <v>3500</v>
      </c>
      <c r="I234" s="8">
        <f t="shared" si="60"/>
        <v>1.9230769230769231</v>
      </c>
      <c r="J234" s="7" t="s">
        <v>76</v>
      </c>
      <c r="K234" s="11" t="s">
        <v>41</v>
      </c>
      <c r="L234" s="8" t="s">
        <v>41</v>
      </c>
      <c r="M234" s="8" t="str">
        <f>IF(L234="n/a","n/a",IF(L234="n.d.","n.d.",L234/1820))</f>
        <v>n.d.</v>
      </c>
      <c r="N234" s="35">
        <v>21706</v>
      </c>
      <c r="O234" s="35">
        <v>10</v>
      </c>
      <c r="P234" s="35">
        <v>1627</v>
      </c>
      <c r="Q234" s="162">
        <v>2575</v>
      </c>
      <c r="R234" s="7">
        <f t="shared" si="65"/>
        <v>25918</v>
      </c>
      <c r="S234" s="9" t="s">
        <v>76</v>
      </c>
      <c r="T234" s="34">
        <v>9478</v>
      </c>
      <c r="U234" s="9" t="s">
        <v>76</v>
      </c>
      <c r="V234" s="9">
        <f t="shared" si="62"/>
        <v>0.3656917972065746</v>
      </c>
      <c r="W234" s="149" t="s">
        <v>41</v>
      </c>
      <c r="X234" s="149" t="s">
        <v>41</v>
      </c>
      <c r="Y234" s="153">
        <v>2104</v>
      </c>
      <c r="Z234" s="153">
        <v>12523</v>
      </c>
      <c r="AA234" s="153">
        <v>3721</v>
      </c>
      <c r="AB234" s="162">
        <v>140</v>
      </c>
      <c r="AC234" s="162">
        <v>15</v>
      </c>
      <c r="AD234" s="13">
        <v>0</v>
      </c>
      <c r="AE234" s="154">
        <v>30</v>
      </c>
      <c r="AF234" s="154">
        <v>1013</v>
      </c>
      <c r="AG234" s="162">
        <v>276.5</v>
      </c>
      <c r="AH234" s="13" t="s">
        <v>76</v>
      </c>
      <c r="AI234" s="154">
        <v>189</v>
      </c>
      <c r="AJ234" s="31">
        <v>7</v>
      </c>
      <c r="AK234" s="13" t="s">
        <v>76</v>
      </c>
      <c r="AL234" s="149" t="s">
        <v>41</v>
      </c>
      <c r="AM234" s="149">
        <v>1263</v>
      </c>
      <c r="AN234" s="15">
        <f t="shared" si="64"/>
        <v>0.09252747252747252</v>
      </c>
      <c r="AO234" s="158">
        <v>1898</v>
      </c>
    </row>
    <row r="235" spans="1:41" ht="15">
      <c r="A235" s="236" t="s">
        <v>324</v>
      </c>
      <c r="B235" s="286" t="s">
        <v>76</v>
      </c>
      <c r="C235" s="4">
        <v>0</v>
      </c>
      <c r="D235" s="16" t="s">
        <v>46</v>
      </c>
      <c r="E235" s="4"/>
      <c r="F235" s="435" t="s">
        <v>76</v>
      </c>
      <c r="G235" s="435" t="s">
        <v>76</v>
      </c>
      <c r="H235" s="435" t="s">
        <v>76</v>
      </c>
      <c r="I235" s="435" t="s">
        <v>76</v>
      </c>
      <c r="J235" s="435" t="s">
        <v>76</v>
      </c>
      <c r="K235" s="435" t="s">
        <v>76</v>
      </c>
      <c r="L235" s="435" t="s">
        <v>76</v>
      </c>
      <c r="M235" s="435" t="s">
        <v>76</v>
      </c>
      <c r="N235" s="435" t="s">
        <v>76</v>
      </c>
      <c r="O235" s="435" t="s">
        <v>76</v>
      </c>
      <c r="P235" s="435" t="s">
        <v>76</v>
      </c>
      <c r="Q235" s="435" t="s">
        <v>76</v>
      </c>
      <c r="R235" s="435" t="s">
        <v>76</v>
      </c>
      <c r="S235" s="435" t="s">
        <v>76</v>
      </c>
      <c r="T235" s="435" t="s">
        <v>76</v>
      </c>
      <c r="U235" s="435" t="s">
        <v>76</v>
      </c>
      <c r="V235" s="435" t="s">
        <v>76</v>
      </c>
      <c r="W235" s="435" t="s">
        <v>76</v>
      </c>
      <c r="X235" s="435" t="s">
        <v>76</v>
      </c>
      <c r="Y235" s="435" t="s">
        <v>76</v>
      </c>
      <c r="Z235" s="435" t="s">
        <v>76</v>
      </c>
      <c r="AA235" s="435" t="s">
        <v>76</v>
      </c>
      <c r="AB235" s="435" t="s">
        <v>76</v>
      </c>
      <c r="AC235" s="435" t="s">
        <v>76</v>
      </c>
      <c r="AD235" s="435" t="s">
        <v>76</v>
      </c>
      <c r="AE235" s="435" t="s">
        <v>76</v>
      </c>
      <c r="AF235" s="435" t="s">
        <v>76</v>
      </c>
      <c r="AG235" s="435" t="s">
        <v>76</v>
      </c>
      <c r="AH235" s="435" t="s">
        <v>76</v>
      </c>
      <c r="AI235" s="435" t="s">
        <v>76</v>
      </c>
      <c r="AJ235" s="435" t="s">
        <v>76</v>
      </c>
      <c r="AK235" s="435" t="s">
        <v>76</v>
      </c>
      <c r="AL235" s="435" t="s">
        <v>76</v>
      </c>
      <c r="AM235" s="435" t="s">
        <v>76</v>
      </c>
      <c r="AN235" s="435" t="s">
        <v>76</v>
      </c>
      <c r="AO235" s="435" t="s">
        <v>76</v>
      </c>
    </row>
    <row r="236" spans="1:41" ht="15">
      <c r="A236" s="235" t="s">
        <v>266</v>
      </c>
      <c r="B236" s="228"/>
      <c r="C236" s="19">
        <f>SUBTOTAL(9,C229:C235)</f>
        <v>22</v>
      </c>
      <c r="D236" s="19">
        <f>SUBTOTAL(3,D229:D235)</f>
        <v>7</v>
      </c>
      <c r="E236" s="19">
        <f>SUBTOTAL(9,E229:E235)</f>
        <v>7</v>
      </c>
      <c r="F236" s="37">
        <f>SUBTOTAL(9,F229:F234)</f>
        <v>23072</v>
      </c>
      <c r="G236" s="19">
        <f>SUBTOTAL(9,G229:G234)</f>
        <v>49</v>
      </c>
      <c r="H236" s="145">
        <f>SUBTOTAL(9,H229:H234)</f>
        <v>24938.5</v>
      </c>
      <c r="I236" s="145">
        <f>SUBTOTAL(9,I229:I234)</f>
        <v>13.702472527472526</v>
      </c>
      <c r="J236" s="19"/>
      <c r="K236" s="19">
        <f>SUBTOTAL(9,K229:K234)</f>
        <v>243</v>
      </c>
      <c r="L236" s="151">
        <f>SUBTOTAL(9,(L229:L234))</f>
        <v>7580.75</v>
      </c>
      <c r="M236" s="39">
        <f aca="true" t="shared" si="67" ref="M236:R236">SUBTOTAL(9,M229:M234)</f>
        <v>4.165247252747253</v>
      </c>
      <c r="N236" s="19">
        <f t="shared" si="67"/>
        <v>182056</v>
      </c>
      <c r="O236" s="19">
        <f t="shared" si="67"/>
        <v>192</v>
      </c>
      <c r="P236" s="19">
        <f t="shared" si="67"/>
        <v>12581</v>
      </c>
      <c r="Q236" s="40">
        <f t="shared" si="67"/>
        <v>2575</v>
      </c>
      <c r="R236" s="19">
        <f t="shared" si="67"/>
        <v>197404</v>
      </c>
      <c r="S236" s="39"/>
      <c r="T236" s="19">
        <f>SUBTOTAL(9,T229:T234)</f>
        <v>96062</v>
      </c>
      <c r="U236" s="39"/>
      <c r="V236" s="22">
        <f t="shared" si="62"/>
        <v>0.4866264108123442</v>
      </c>
      <c r="W236" s="19">
        <f aca="true" t="shared" si="68" ref="W236:AC236">SUBTOTAL(9,W229:W234)</f>
        <v>25515</v>
      </c>
      <c r="X236" s="19">
        <f t="shared" si="68"/>
        <v>36785</v>
      </c>
      <c r="Y236" s="19">
        <f t="shared" si="68"/>
        <v>55580</v>
      </c>
      <c r="Z236" s="19">
        <f t="shared" si="68"/>
        <v>122615</v>
      </c>
      <c r="AA236" s="19">
        <f t="shared" si="68"/>
        <v>15901</v>
      </c>
      <c r="AB236" s="19">
        <f t="shared" si="68"/>
        <v>18565</v>
      </c>
      <c r="AC236" s="19">
        <f t="shared" si="68"/>
        <v>975</v>
      </c>
      <c r="AD236" s="41">
        <f t="shared" si="66"/>
        <v>0.05251817936978185</v>
      </c>
      <c r="AE236" s="40">
        <f>SUBTOTAL(9,AE229:AE234)</f>
        <v>565</v>
      </c>
      <c r="AF236" s="40">
        <f>SUBTOTAL(9,AF229:AF234)</f>
        <v>6742</v>
      </c>
      <c r="AG236" s="19">
        <f>SUBTOTAL(9,AG229:AG234)</f>
        <v>4703.2</v>
      </c>
      <c r="AH236" s="42"/>
      <c r="AI236" s="43"/>
      <c r="AJ236" s="19">
        <f>SUBTOTAL(9,AJ229:AJ234)</f>
        <v>87</v>
      </c>
      <c r="AK236" s="44"/>
      <c r="AL236" s="40">
        <f>SUBTOTAL(9,AL229:AL234)</f>
        <v>25375</v>
      </c>
      <c r="AM236" s="45">
        <f>SUBTOTAL(9,AM229:AM234)</f>
        <v>38737.45</v>
      </c>
      <c r="AN236" s="28">
        <f t="shared" si="64"/>
        <v>0.019298632367242174</v>
      </c>
      <c r="AO236" s="46">
        <f>SUBTOTAL(9,AO229:AO234)</f>
        <v>13023</v>
      </c>
    </row>
    <row r="237" spans="1:41" ht="15">
      <c r="A237" s="237"/>
      <c r="B237" s="230"/>
      <c r="C237" s="29"/>
      <c r="D237" s="30"/>
      <c r="E237" s="29"/>
      <c r="F237" s="36"/>
      <c r="G237" s="35"/>
      <c r="H237" s="143"/>
      <c r="I237" s="143"/>
      <c r="J237" s="35"/>
      <c r="K237" s="31"/>
      <c r="L237" s="31"/>
      <c r="M237" s="33"/>
      <c r="N237" s="31"/>
      <c r="O237" s="31"/>
      <c r="P237" s="31"/>
      <c r="Q237" s="34"/>
      <c r="R237" s="31"/>
      <c r="S237" s="32"/>
      <c r="T237" s="34"/>
      <c r="U237" s="32"/>
      <c r="V237" s="9"/>
      <c r="W237" s="35"/>
      <c r="X237" s="35"/>
      <c r="Y237" s="31"/>
      <c r="Z237" s="31"/>
      <c r="AA237" s="31"/>
      <c r="AB237" s="31"/>
      <c r="AC237" s="31"/>
      <c r="AD237" s="47"/>
      <c r="AE237" s="34"/>
      <c r="AF237" s="34"/>
      <c r="AG237" s="34"/>
      <c r="AH237" s="31"/>
      <c r="AI237" s="31"/>
      <c r="AJ237" s="31"/>
      <c r="AK237" s="31"/>
      <c r="AL237" s="34"/>
      <c r="AM237" s="14"/>
      <c r="AN237" s="15"/>
      <c r="AO237" s="48"/>
    </row>
    <row r="238" spans="1:41" ht="15">
      <c r="A238" s="235" t="s">
        <v>273</v>
      </c>
      <c r="B238" s="228">
        <f>SUBTOTAL(9,(B2:B226,B229:B234))</f>
        <v>3427306</v>
      </c>
      <c r="C238" s="19">
        <f>SUBTOTAL(9,(C2:C226,C229:C235))</f>
        <v>317</v>
      </c>
      <c r="D238" s="19">
        <f>D236+D227</f>
        <v>232</v>
      </c>
      <c r="E238" s="19">
        <f>SUBTOTAL(9,(E2:E226,E229:E234))</f>
        <v>59</v>
      </c>
      <c r="F238" s="49">
        <f>SUBTOTAL(9,(F2:F226,F229:F234))</f>
        <v>566633.03</v>
      </c>
      <c r="G238" s="50">
        <f>SUBTOTAL(9,(G2:G226,G229:G234))</f>
        <v>3047.008</v>
      </c>
      <c r="H238" s="146">
        <f>SUBTOTAL(9,(H2:H226,H229:H234))</f>
        <v>3439741.0099999993</v>
      </c>
      <c r="I238" s="146">
        <f>SUBTOTAL(9,(I2:I226,I229:I234))</f>
        <v>1889.9675879120884</v>
      </c>
      <c r="J238" s="19">
        <f>B238/I238</f>
        <v>1813.420516796408</v>
      </c>
      <c r="K238" s="38">
        <f>SUBTOTAL(9,(K2:K226,K229:K234))</f>
        <v>11967</v>
      </c>
      <c r="L238" s="38">
        <f>SUBTOTAL(9,(L2:L226,L229:L234))</f>
        <v>225681.7</v>
      </c>
      <c r="M238" s="39">
        <f>IF(L238="n.d.","n.d.",L238/1820)</f>
        <v>124.00093406593408</v>
      </c>
      <c r="N238" s="38">
        <f>SUBTOTAL(9,(N2:N226,N229:N234))</f>
        <v>8227898</v>
      </c>
      <c r="O238" s="38">
        <f>SUBTOTAL(9,(O2:O226,O229:O234))</f>
        <v>18952</v>
      </c>
      <c r="P238" s="38">
        <f>SUBTOTAL(9,(P2:P226,P229:P234))</f>
        <v>1452159</v>
      </c>
      <c r="Q238" s="38">
        <f>SUBTOTAL(9,(Q2:Q226,Q229:Q234))</f>
        <v>5110827</v>
      </c>
      <c r="R238" s="38">
        <f>SUBTOTAL(9,(R2:R226,R229:R234))</f>
        <v>14809836</v>
      </c>
      <c r="S238" s="39">
        <f>R238/B238</f>
        <v>4.321130357196002</v>
      </c>
      <c r="T238" s="38">
        <f>SUBTOTAL(9,(T2:T226,T229:T234))</f>
        <v>40729301</v>
      </c>
      <c r="U238" s="39">
        <f>T238/B238</f>
        <v>11.883765558138084</v>
      </c>
      <c r="V238" s="22">
        <f t="shared" si="62"/>
        <v>2.750152061103175</v>
      </c>
      <c r="W238" s="50">
        <f>SUBTOTAL(9,(W2:W226,W229:W234))</f>
        <v>1774346</v>
      </c>
      <c r="X238" s="50">
        <f>SUBTOTAL(9,(X2:X226,X229:X234))</f>
        <v>1698659</v>
      </c>
      <c r="Y238" s="38">
        <f>SUBTOTAL(9,(Y2:Y226,Y229:Y234))</f>
        <v>5666276</v>
      </c>
      <c r="Z238" s="38">
        <f>SUBTOTAL(9,(Z2:Z226,Z229:Z234))</f>
        <v>18343103.5</v>
      </c>
      <c r="AA238" s="38">
        <f>SUBTOTAL(9,(AA2:AA226,AA229:AA234))</f>
        <v>25493203</v>
      </c>
      <c r="AB238" s="38">
        <f>SUBTOTAL(9,(AB2:AB226,AB229:AB234))</f>
        <v>4187339</v>
      </c>
      <c r="AC238" s="38">
        <f>SUBTOTAL(9,(AC2:AC226,AC229:AC234))</f>
        <v>185572</v>
      </c>
      <c r="AD238" s="41">
        <f t="shared" si="66"/>
        <v>0.044317405397556776</v>
      </c>
      <c r="AE238" s="38">
        <f>SUBTOTAL(9,(AE2:AE226,AE229:AE234))</f>
        <v>83179</v>
      </c>
      <c r="AF238" s="38">
        <f>SUBTOTAL(9,(AF2:AF226,AF229:AF234))</f>
        <v>1197420</v>
      </c>
      <c r="AG238" s="38">
        <f>SUBTOTAL(9,(AG2:AG226,AG229:AG234))</f>
        <v>1365869.0999999994</v>
      </c>
      <c r="AH238" s="42">
        <f>IF(AG238="n.d.","n.d.",AG238/B238)</f>
        <v>0.3985255766482477</v>
      </c>
      <c r="AI238" s="43"/>
      <c r="AJ238" s="38">
        <f>SUBTOTAL(9,(AJ2:AJ226,AJ229:AJ234))</f>
        <v>2849</v>
      </c>
      <c r="AK238" s="44">
        <f>AJ238*1000/B238</f>
        <v>0.8312651394418823</v>
      </c>
      <c r="AL238" s="38">
        <f>SUBTOTAL(9,(AL2:AL226,AL229:AL234))</f>
        <v>3070771.2</v>
      </c>
      <c r="AM238" s="51">
        <f>SUBTOTAL(9,(AM2:AM226,AM229:AM234))</f>
        <v>1968558.58</v>
      </c>
      <c r="AN238" s="28">
        <f t="shared" si="64"/>
        <v>0.0012194219467664153</v>
      </c>
      <c r="AO238" s="52">
        <f>SUBTOTAL(9,(AO2:AO226,AO229:AO234))</f>
        <v>1905161</v>
      </c>
    </row>
    <row r="239" spans="1:41" ht="15">
      <c r="A239" s="235" t="s">
        <v>274</v>
      </c>
      <c r="B239" s="228">
        <f>SUBTOTAL(1,B2:B226)</f>
        <v>15232.471111111112</v>
      </c>
      <c r="C239" s="53"/>
      <c r="D239" s="54"/>
      <c r="E239" s="53"/>
      <c r="F239" s="49">
        <f>SUBTOTAL(1,(F2:F226,F229:F234))</f>
        <v>2496.1807488986788</v>
      </c>
      <c r="G239" s="50">
        <f aca="true" t="shared" si="69" ref="G239:M239">SUBTOTAL(1,G2:G226,G229:G234)</f>
        <v>13.913278538812785</v>
      </c>
      <c r="H239" s="146">
        <f t="shared" si="69"/>
        <v>15706.579954337896</v>
      </c>
      <c r="I239" s="146">
        <f t="shared" si="69"/>
        <v>8.629988985899947</v>
      </c>
      <c r="J239" s="50">
        <f t="shared" si="69"/>
        <v>2225.2722039769774</v>
      </c>
      <c r="K239" s="38">
        <f t="shared" si="69"/>
        <v>55.40277777777778</v>
      </c>
      <c r="L239" s="38">
        <f t="shared" si="69"/>
        <v>1044.8226851851853</v>
      </c>
      <c r="M239" s="55">
        <f t="shared" si="69"/>
        <v>0.5740783984533988</v>
      </c>
      <c r="N239" s="38">
        <f>SUBTOTAL(1,(N2:N226,N229:N234))</f>
        <v>36246.24669603524</v>
      </c>
      <c r="O239" s="38">
        <f>SUBTOTAL(1,(O2:O226,O229:O234))</f>
        <v>85.36936936936937</v>
      </c>
      <c r="P239" s="38">
        <f>SUBTOTAL(1,(P2:P226,P229:P234))</f>
        <v>6397.176211453744</v>
      </c>
      <c r="Q239" s="38">
        <f>SUBTOTAL(1,(Q2:Q226,Q229:Q234))</f>
        <v>22514.6563876652</v>
      </c>
      <c r="R239" s="38">
        <f>SUBTOTAL(1,(R2:R226,R229:R234))</f>
        <v>64111.844155844155</v>
      </c>
      <c r="S239" s="55">
        <f>SUBTOTAL(1,(S2:S226,S229:S234))</f>
        <v>14.707160196020833</v>
      </c>
      <c r="T239" s="38">
        <f>SUBTOTAL(1,(T2:T226,T229:T234))</f>
        <v>180218.14601769912</v>
      </c>
      <c r="U239" s="55">
        <f>SUBTOTAL(1,(U2:U226,U229:U234))</f>
        <v>12.48553796719492</v>
      </c>
      <c r="V239" s="56">
        <f>SUBTOTAL(1,(V2:V226,V229:V234))</f>
        <v>1.3492892779714059</v>
      </c>
      <c r="W239" s="50">
        <f>SUBTOTAL(1,(W2:W226,W229:W234))</f>
        <v>8102.036529680366</v>
      </c>
      <c r="X239" s="50">
        <f>SUBTOTAL(1,(X2:X226,X229:X234))</f>
        <v>7864.162037037037</v>
      </c>
      <c r="Y239" s="38">
        <f>SUBTOTAL(1,(Y2:Y226,Y229:Y234))</f>
        <v>29057.82564102564</v>
      </c>
      <c r="Z239" s="38">
        <f>SUBTOTAL(1,(Z2:Z226,Z229:Z234))</f>
        <v>82626.59234234234</v>
      </c>
      <c r="AA239" s="38">
        <f>SUBTOTAL(1,(AA2:AA226,AA229:AA234))</f>
        <v>135602.14361702127</v>
      </c>
      <c r="AB239" s="38">
        <f>SUBTOTAL(1,(AB2:AB226,AB229:AB234))</f>
        <v>18528.048672566372</v>
      </c>
      <c r="AC239" s="38">
        <f>SUBTOTAL(1,(AC2:AC226,AC229:AC234))</f>
        <v>883.6761904761905</v>
      </c>
      <c r="AD239" s="41">
        <f>SUBTOTAL(1,(AD2:AD226,AD229:AD234))</f>
        <v>0.10150021544645343</v>
      </c>
      <c r="AE239" s="38">
        <f>SUBTOTAL(1,(AE2:AE226,AE229:AE234))</f>
        <v>373</v>
      </c>
      <c r="AF239" s="38">
        <f>SUBTOTAL(1,(AF2:AF226,AF229:AF234))</f>
        <v>5393.783783783784</v>
      </c>
      <c r="AG239" s="38">
        <f>SUBTOTAL(1,(AG2:AG226,AG229:AG234))</f>
        <v>6017.044493392068</v>
      </c>
      <c r="AH239" s="57">
        <f>SUBTOTAL(1,(AH2:AH226))</f>
        <v>0.6296828721698189</v>
      </c>
      <c r="AI239" s="49">
        <f>SUBTOTAL(1,(AI2:AI226,AI229:AI234))</f>
        <v>962.5275553097347</v>
      </c>
      <c r="AJ239" s="38">
        <f>SUBTOTAL(1,(AJ2:AJ226,AJ229:AJ234))</f>
        <v>12.550660792951541</v>
      </c>
      <c r="AK239" s="43"/>
      <c r="AL239" s="38">
        <f>SUBTOTAL(1,(AL2:AL226,AL229:AL234))</f>
        <v>13894.89230769231</v>
      </c>
      <c r="AM239" s="51">
        <f>SUBTOTAL(1,(AM2:AM226,AM229:AM234))</f>
        <v>9464.223942307694</v>
      </c>
      <c r="AN239" s="58">
        <f>SUBTOTAL(1,(AN2:AN226,AN229:AN234))</f>
        <v>0.22044987798492932</v>
      </c>
      <c r="AO239" s="52">
        <f>SUBTOTAL(1,(AO2:AO226,AO229:AO234))</f>
        <v>8739.270642201835</v>
      </c>
    </row>
    <row r="240" spans="1:41" ht="15.75" thickBot="1">
      <c r="A240" s="238" t="s">
        <v>275</v>
      </c>
      <c r="B240" s="231">
        <f>MEDIAN(B2:B226)</f>
        <v>1753</v>
      </c>
      <c r="C240" s="60"/>
      <c r="D240" s="61"/>
      <c r="E240" s="60"/>
      <c r="F240" s="62">
        <f aca="true" t="shared" si="70" ref="F240:AJ240">MEDIAN(F2:F226,F229:F234)</f>
        <v>1800</v>
      </c>
      <c r="G240" s="59">
        <f t="shared" si="70"/>
        <v>5</v>
      </c>
      <c r="H240" s="63">
        <f t="shared" si="70"/>
        <v>2571</v>
      </c>
      <c r="I240" s="63">
        <f t="shared" si="70"/>
        <v>1.4126373626373627</v>
      </c>
      <c r="J240" s="59">
        <f t="shared" si="70"/>
        <v>1143.5578582345884</v>
      </c>
      <c r="K240" s="59">
        <f t="shared" si="70"/>
        <v>21</v>
      </c>
      <c r="L240" s="59">
        <f t="shared" si="70"/>
        <v>437.25</v>
      </c>
      <c r="M240" s="64">
        <f t="shared" si="70"/>
        <v>0.24024725274725275</v>
      </c>
      <c r="N240" s="59">
        <f t="shared" si="70"/>
        <v>15032</v>
      </c>
      <c r="O240" s="59">
        <f t="shared" si="70"/>
        <v>28.5</v>
      </c>
      <c r="P240" s="65">
        <f t="shared" si="70"/>
        <v>1186</v>
      </c>
      <c r="Q240" s="65">
        <f t="shared" si="70"/>
        <v>0</v>
      </c>
      <c r="R240" s="65">
        <f t="shared" si="70"/>
        <v>16437</v>
      </c>
      <c r="S240" s="64">
        <f t="shared" si="70"/>
        <v>8.293569431500465</v>
      </c>
      <c r="T240" s="59">
        <f t="shared" si="70"/>
        <v>15347.5</v>
      </c>
      <c r="U240" s="64">
        <f t="shared" si="70"/>
        <v>9.86859927578752</v>
      </c>
      <c r="V240" s="66">
        <f t="shared" si="70"/>
        <v>1.0903072795802018</v>
      </c>
      <c r="W240" s="59">
        <f t="shared" si="70"/>
        <v>3999</v>
      </c>
      <c r="X240" s="59">
        <f t="shared" si="70"/>
        <v>3494</v>
      </c>
      <c r="Y240" s="59">
        <f t="shared" si="70"/>
        <v>2650</v>
      </c>
      <c r="Z240" s="59">
        <f t="shared" si="70"/>
        <v>10176</v>
      </c>
      <c r="AA240" s="59">
        <f t="shared" si="70"/>
        <v>4507.5</v>
      </c>
      <c r="AB240" s="59">
        <f t="shared" si="70"/>
        <v>1562.5</v>
      </c>
      <c r="AC240" s="59">
        <f t="shared" si="70"/>
        <v>75.5</v>
      </c>
      <c r="AD240" s="67">
        <f t="shared" si="70"/>
        <v>0.049227133996258735</v>
      </c>
      <c r="AE240" s="65">
        <f t="shared" si="70"/>
        <v>75</v>
      </c>
      <c r="AF240" s="65">
        <f t="shared" si="70"/>
        <v>846.5</v>
      </c>
      <c r="AG240" s="59">
        <f t="shared" si="70"/>
        <v>764</v>
      </c>
      <c r="AH240" s="68">
        <f t="shared" si="70"/>
        <v>0.4521452145214521</v>
      </c>
      <c r="AI240" s="69">
        <f t="shared" si="70"/>
        <v>261.35</v>
      </c>
      <c r="AJ240" s="59">
        <f t="shared" si="70"/>
        <v>6</v>
      </c>
      <c r="AK240" s="70"/>
      <c r="AL240" s="65">
        <f>MEDIAN(AL2:AL226,AL229:AL234)</f>
        <v>2325</v>
      </c>
      <c r="AM240" s="71">
        <f>MEDIAN(AM2:AM226,AM229:AM234)</f>
        <v>1732.25</v>
      </c>
      <c r="AN240" s="72">
        <f>MEDIAN(AN2:AN226,AN229:AN234)</f>
        <v>0.17642156862745098</v>
      </c>
      <c r="AO240" s="73">
        <f>MEDIAN(AO2:AO226,AO229:AO234)</f>
        <v>1750</v>
      </c>
    </row>
  </sheetData>
  <sheetProtection/>
  <autoFilter ref="A1:AO226"/>
  <printOptions horizontalCentered="1"/>
  <pageMargins left="0.5" right="0.5" top="0.75" bottom="0.5" header="0.3" footer="0.3"/>
  <pageSetup horizontalDpi="600" verticalDpi="600" orientation="landscape" r:id="rId2"/>
  <headerFooter>
    <oddHeader>&amp;L&amp;G&amp;C&amp;12 2012 Output Measures</oddHeader>
  </headerFooter>
  <colBreaks count="2" manualBreakCount="2">
    <brk id="10" max="65535" man="1"/>
    <brk id="35" max="65535" man="1"/>
  </colBreaks>
  <ignoredErrors>
    <ignoredError sqref="S227 D227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6"/>
  <sheetViews>
    <sheetView zoomScalePageLayoutView="0" workbookViewId="0" topLeftCell="A1">
      <pane xSplit="2" ySplit="1" topLeftCell="C227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K236" sqref="K236"/>
    </sheetView>
  </sheetViews>
  <sheetFormatPr defaultColWidth="9.140625" defaultRowHeight="15"/>
  <cols>
    <col min="1" max="1" width="36.8515625" style="107" bestFit="1" customWidth="1"/>
    <col min="2" max="2" width="10.57421875" style="110" customWidth="1"/>
    <col min="3" max="3" width="10.57421875" style="107" bestFit="1" customWidth="1"/>
    <col min="4" max="4" width="10.7109375" style="107" bestFit="1" customWidth="1"/>
    <col min="5" max="10" width="11.28125" style="107" bestFit="1" customWidth="1"/>
    <col min="11" max="11" width="11.28125" style="109" bestFit="1" customWidth="1"/>
    <col min="12" max="12" width="10.140625" style="111" bestFit="1" customWidth="1"/>
    <col min="13" max="13" width="10.00390625" style="111" bestFit="1" customWidth="1"/>
    <col min="14" max="14" width="10.28125" style="111" bestFit="1" customWidth="1"/>
    <col min="15" max="16384" width="9.140625" style="107" customWidth="1"/>
  </cols>
  <sheetData>
    <row r="1" spans="1:14" s="106" customFormat="1" ht="75" customHeight="1">
      <c r="A1" s="274" t="s">
        <v>276</v>
      </c>
      <c r="B1" s="165" t="s">
        <v>483</v>
      </c>
      <c r="C1" s="241" t="s">
        <v>313</v>
      </c>
      <c r="D1" s="241" t="s">
        <v>323</v>
      </c>
      <c r="E1" s="241" t="s">
        <v>314</v>
      </c>
      <c r="F1" s="241" t="s">
        <v>315</v>
      </c>
      <c r="G1" s="241" t="s">
        <v>316</v>
      </c>
      <c r="H1" s="241" t="s">
        <v>317</v>
      </c>
      <c r="I1" s="241" t="s">
        <v>318</v>
      </c>
      <c r="J1" s="241" t="s">
        <v>319</v>
      </c>
      <c r="K1" s="241" t="s">
        <v>320</v>
      </c>
      <c r="L1" s="242" t="s">
        <v>321</v>
      </c>
      <c r="M1" s="242" t="s">
        <v>482</v>
      </c>
      <c r="N1" s="243" t="s">
        <v>322</v>
      </c>
    </row>
    <row r="2" spans="1:14" ht="15">
      <c r="A2" s="244" t="s">
        <v>39</v>
      </c>
      <c r="B2" s="174">
        <v>495</v>
      </c>
      <c r="C2" s="245">
        <v>5</v>
      </c>
      <c r="D2" s="246">
        <f aca="true" t="shared" si="0" ref="D2:D29">IF(C2="n.d.","n.d.",C2/B2)</f>
        <v>0.010101010101010102</v>
      </c>
      <c r="E2" s="247">
        <v>5</v>
      </c>
      <c r="F2" s="247">
        <v>4</v>
      </c>
      <c r="G2" s="247">
        <v>4.5</v>
      </c>
      <c r="H2" s="247">
        <v>3</v>
      </c>
      <c r="I2" s="247">
        <v>4</v>
      </c>
      <c r="J2" s="247">
        <v>3</v>
      </c>
      <c r="K2" s="247">
        <v>3.9</v>
      </c>
      <c r="L2" s="248">
        <v>0.8</v>
      </c>
      <c r="M2" s="249">
        <v>0</v>
      </c>
      <c r="N2" s="250">
        <v>0.2</v>
      </c>
    </row>
    <row r="3" spans="1:15" ht="15">
      <c r="A3" s="244" t="s">
        <v>42</v>
      </c>
      <c r="B3" s="174">
        <v>653</v>
      </c>
      <c r="C3" s="260" t="s">
        <v>41</v>
      </c>
      <c r="D3" s="246" t="str">
        <f t="shared" si="0"/>
        <v>n.d.</v>
      </c>
      <c r="E3" s="252" t="s">
        <v>41</v>
      </c>
      <c r="F3" s="252" t="s">
        <v>41</v>
      </c>
      <c r="G3" s="252" t="s">
        <v>41</v>
      </c>
      <c r="H3" s="252" t="s">
        <v>41</v>
      </c>
      <c r="I3" s="252" t="s">
        <v>41</v>
      </c>
      <c r="J3" s="252" t="s">
        <v>41</v>
      </c>
      <c r="K3" s="252" t="s">
        <v>41</v>
      </c>
      <c r="L3" s="253" t="s">
        <v>41</v>
      </c>
      <c r="M3" s="254" t="s">
        <v>41</v>
      </c>
      <c r="N3" s="255" t="s">
        <v>41</v>
      </c>
      <c r="O3" s="240"/>
    </row>
    <row r="4" spans="1:14" ht="15">
      <c r="A4" s="244" t="s">
        <v>43</v>
      </c>
      <c r="B4" s="174">
        <v>45711</v>
      </c>
      <c r="C4" s="245">
        <v>459</v>
      </c>
      <c r="D4" s="246">
        <f t="shared" si="0"/>
        <v>0.01004134672179563</v>
      </c>
      <c r="E4" s="247">
        <v>4.84</v>
      </c>
      <c r="F4" s="247">
        <v>4.25</v>
      </c>
      <c r="G4" s="247">
        <v>4.5</v>
      </c>
      <c r="H4" s="247">
        <v>4.59</v>
      </c>
      <c r="I4" s="247">
        <v>4.37</v>
      </c>
      <c r="J4" s="247">
        <v>4.39</v>
      </c>
      <c r="K4" s="247">
        <v>4.64</v>
      </c>
      <c r="L4" s="248">
        <v>0.875</v>
      </c>
      <c r="M4" s="248">
        <v>0.02</v>
      </c>
      <c r="N4" s="256">
        <v>0.105</v>
      </c>
    </row>
    <row r="5" spans="1:15" ht="15">
      <c r="A5" s="244" t="s">
        <v>45</v>
      </c>
      <c r="B5" s="174">
        <v>865</v>
      </c>
      <c r="C5" s="251">
        <v>0</v>
      </c>
      <c r="D5" s="246">
        <f t="shared" si="0"/>
        <v>0</v>
      </c>
      <c r="E5" s="252" t="s">
        <v>41</v>
      </c>
      <c r="F5" s="252" t="s">
        <v>41</v>
      </c>
      <c r="G5" s="252" t="s">
        <v>41</v>
      </c>
      <c r="H5" s="252" t="s">
        <v>41</v>
      </c>
      <c r="I5" s="252" t="s">
        <v>41</v>
      </c>
      <c r="J5" s="252" t="s">
        <v>41</v>
      </c>
      <c r="K5" s="252" t="s">
        <v>41</v>
      </c>
      <c r="L5" s="254" t="s">
        <v>41</v>
      </c>
      <c r="M5" s="254" t="s">
        <v>41</v>
      </c>
      <c r="N5" s="255" t="s">
        <v>41</v>
      </c>
      <c r="O5" s="240"/>
    </row>
    <row r="6" spans="1:15" ht="15">
      <c r="A6" s="244" t="s">
        <v>47</v>
      </c>
      <c r="B6" s="174">
        <v>830</v>
      </c>
      <c r="C6" s="260" t="s">
        <v>41</v>
      </c>
      <c r="D6" s="246" t="str">
        <f t="shared" si="0"/>
        <v>n.d.</v>
      </c>
      <c r="E6" s="252" t="s">
        <v>41</v>
      </c>
      <c r="F6" s="252" t="s">
        <v>41</v>
      </c>
      <c r="G6" s="252" t="s">
        <v>41</v>
      </c>
      <c r="H6" s="252" t="s">
        <v>41</v>
      </c>
      <c r="I6" s="252" t="s">
        <v>41</v>
      </c>
      <c r="J6" s="252" t="s">
        <v>41</v>
      </c>
      <c r="K6" s="252" t="s">
        <v>41</v>
      </c>
      <c r="L6" s="254" t="s">
        <v>41</v>
      </c>
      <c r="M6" s="254" t="s">
        <v>41</v>
      </c>
      <c r="N6" s="255" t="s">
        <v>41</v>
      </c>
      <c r="O6" s="240"/>
    </row>
    <row r="7" spans="1:14" ht="15">
      <c r="A7" s="244" t="s">
        <v>49</v>
      </c>
      <c r="B7" s="174">
        <v>174</v>
      </c>
      <c r="C7" s="245">
        <v>10</v>
      </c>
      <c r="D7" s="246">
        <f t="shared" si="0"/>
        <v>0.05747126436781609</v>
      </c>
      <c r="E7" s="247">
        <v>4</v>
      </c>
      <c r="F7" s="247">
        <v>4</v>
      </c>
      <c r="G7" s="247">
        <v>5</v>
      </c>
      <c r="H7" s="247">
        <v>3</v>
      </c>
      <c r="I7" s="247">
        <v>4</v>
      </c>
      <c r="J7" s="247">
        <v>3</v>
      </c>
      <c r="K7" s="247">
        <v>3.25</v>
      </c>
      <c r="L7" s="248">
        <v>0.6</v>
      </c>
      <c r="M7" s="248">
        <v>0.25</v>
      </c>
      <c r="N7" s="256">
        <v>0.15</v>
      </c>
    </row>
    <row r="8" spans="1:14" ht="15">
      <c r="A8" s="244" t="s">
        <v>50</v>
      </c>
      <c r="B8" s="174">
        <v>207</v>
      </c>
      <c r="C8" s="245">
        <v>19</v>
      </c>
      <c r="D8" s="246">
        <f t="shared" si="0"/>
        <v>0.09178743961352658</v>
      </c>
      <c r="E8" s="247">
        <v>5</v>
      </c>
      <c r="F8" s="247">
        <v>4.5</v>
      </c>
      <c r="G8" s="247">
        <v>5</v>
      </c>
      <c r="H8" s="247">
        <v>5</v>
      </c>
      <c r="I8" s="247">
        <v>3</v>
      </c>
      <c r="J8" s="247">
        <v>3</v>
      </c>
      <c r="K8" s="247">
        <v>5</v>
      </c>
      <c r="L8" s="248">
        <v>1</v>
      </c>
      <c r="M8" s="254">
        <v>0</v>
      </c>
      <c r="N8" s="250">
        <v>0</v>
      </c>
    </row>
    <row r="9" spans="1:14" ht="15">
      <c r="A9" s="244" t="s">
        <v>51</v>
      </c>
      <c r="B9" s="174">
        <v>379</v>
      </c>
      <c r="C9" s="245">
        <v>11</v>
      </c>
      <c r="D9" s="246">
        <f t="shared" si="0"/>
        <v>0.029023746701846966</v>
      </c>
      <c r="E9" s="247">
        <v>4.82</v>
      </c>
      <c r="F9" s="247">
        <v>4.23</v>
      </c>
      <c r="G9" s="247">
        <v>4.8</v>
      </c>
      <c r="H9" s="247">
        <v>4.88</v>
      </c>
      <c r="I9" s="247">
        <v>4.56</v>
      </c>
      <c r="J9" s="247">
        <v>4</v>
      </c>
      <c r="K9" s="247">
        <v>4.59</v>
      </c>
      <c r="L9" s="248">
        <v>1</v>
      </c>
      <c r="M9" s="249">
        <v>0</v>
      </c>
      <c r="N9" s="256">
        <v>0</v>
      </c>
    </row>
    <row r="10" spans="1:14" ht="15">
      <c r="A10" s="244" t="s">
        <v>52</v>
      </c>
      <c r="B10" s="174">
        <v>188</v>
      </c>
      <c r="C10" s="245">
        <v>25</v>
      </c>
      <c r="D10" s="246">
        <f t="shared" si="0"/>
        <v>0.13297872340425532</v>
      </c>
      <c r="E10" s="247">
        <v>4.9</v>
      </c>
      <c r="F10" s="247">
        <v>4.4</v>
      </c>
      <c r="G10" s="247">
        <v>4.9</v>
      </c>
      <c r="H10" s="247">
        <v>4.8</v>
      </c>
      <c r="I10" s="247">
        <v>4.4</v>
      </c>
      <c r="J10" s="247">
        <v>4.3</v>
      </c>
      <c r="K10" s="247">
        <v>4.8</v>
      </c>
      <c r="L10" s="248">
        <v>0.96</v>
      </c>
      <c r="M10" s="249">
        <v>0</v>
      </c>
      <c r="N10" s="256">
        <v>0.04</v>
      </c>
    </row>
    <row r="11" spans="1:14" ht="15">
      <c r="A11" s="244" t="s">
        <v>54</v>
      </c>
      <c r="B11" s="174">
        <v>2990</v>
      </c>
      <c r="C11" s="245">
        <v>64</v>
      </c>
      <c r="D11" s="246">
        <f t="shared" si="0"/>
        <v>0.02140468227424749</v>
      </c>
      <c r="E11" s="247">
        <v>4.8</v>
      </c>
      <c r="F11" s="247">
        <v>4.7</v>
      </c>
      <c r="G11" s="247">
        <v>4.4</v>
      </c>
      <c r="H11" s="247">
        <v>4.2</v>
      </c>
      <c r="I11" s="247">
        <v>4.5</v>
      </c>
      <c r="J11" s="247">
        <v>4.3</v>
      </c>
      <c r="K11" s="257">
        <v>4.7</v>
      </c>
      <c r="L11" s="248">
        <v>0.94</v>
      </c>
      <c r="M11" s="254">
        <v>0.02</v>
      </c>
      <c r="N11" s="250">
        <v>0.04</v>
      </c>
    </row>
    <row r="12" spans="1:14" ht="15">
      <c r="A12" s="244" t="s">
        <v>56</v>
      </c>
      <c r="B12" s="174">
        <v>7662</v>
      </c>
      <c r="C12" s="245">
        <v>40</v>
      </c>
      <c r="D12" s="246">
        <f t="shared" si="0"/>
        <v>0.0052205690420255805</v>
      </c>
      <c r="E12" s="247">
        <v>4.83333</v>
      </c>
      <c r="F12" s="247">
        <v>4.66667</v>
      </c>
      <c r="G12" s="247">
        <v>4.5</v>
      </c>
      <c r="H12" s="247">
        <v>4.76667</v>
      </c>
      <c r="I12" s="247">
        <v>4.5</v>
      </c>
      <c r="J12" s="247">
        <v>3.76667</v>
      </c>
      <c r="K12" s="247">
        <v>4.8</v>
      </c>
      <c r="L12" s="248">
        <v>0.9333333</v>
      </c>
      <c r="M12" s="248">
        <v>0.03</v>
      </c>
      <c r="N12" s="256">
        <v>0.0466667</v>
      </c>
    </row>
    <row r="13" spans="1:14" ht="15">
      <c r="A13" s="244" t="s">
        <v>57</v>
      </c>
      <c r="B13" s="174">
        <v>8244</v>
      </c>
      <c r="C13" s="245">
        <v>96</v>
      </c>
      <c r="D13" s="246">
        <f t="shared" si="0"/>
        <v>0.011644832605531296</v>
      </c>
      <c r="E13" s="247">
        <v>4.8</v>
      </c>
      <c r="F13" s="247">
        <v>4.3</v>
      </c>
      <c r="G13" s="247">
        <v>4.8</v>
      </c>
      <c r="H13" s="247">
        <v>4.8</v>
      </c>
      <c r="I13" s="247">
        <v>4.6</v>
      </c>
      <c r="J13" s="247">
        <v>3.5</v>
      </c>
      <c r="K13" s="247">
        <v>4.6</v>
      </c>
      <c r="L13" s="248">
        <v>0.88</v>
      </c>
      <c r="M13" s="248">
        <v>0.02</v>
      </c>
      <c r="N13" s="256">
        <v>0.1</v>
      </c>
    </row>
    <row r="14" spans="1:14" ht="15">
      <c r="A14" s="244" t="s">
        <v>58</v>
      </c>
      <c r="B14" s="174">
        <v>812</v>
      </c>
      <c r="C14" s="251">
        <v>15</v>
      </c>
      <c r="D14" s="246">
        <f t="shared" si="0"/>
        <v>0.01847290640394089</v>
      </c>
      <c r="E14" s="258">
        <v>5</v>
      </c>
      <c r="F14" s="258">
        <v>4</v>
      </c>
      <c r="G14" s="258">
        <v>5</v>
      </c>
      <c r="H14" s="258">
        <v>4.5</v>
      </c>
      <c r="I14" s="258">
        <v>4</v>
      </c>
      <c r="J14" s="258">
        <v>4.3</v>
      </c>
      <c r="K14" s="257">
        <v>4.5</v>
      </c>
      <c r="L14" s="249">
        <v>0.8</v>
      </c>
      <c r="M14" s="249">
        <v>0</v>
      </c>
      <c r="N14" s="250">
        <v>0.2</v>
      </c>
    </row>
    <row r="15" spans="1:14" ht="15">
      <c r="A15" s="244" t="s">
        <v>469</v>
      </c>
      <c r="B15" s="174">
        <v>10528</v>
      </c>
      <c r="C15" s="245">
        <v>298</v>
      </c>
      <c r="D15" s="246">
        <f t="shared" si="0"/>
        <v>0.02830547112462006</v>
      </c>
      <c r="E15" s="247">
        <v>4.735</v>
      </c>
      <c r="F15" s="247">
        <v>4.08</v>
      </c>
      <c r="G15" s="247">
        <v>4.425</v>
      </c>
      <c r="H15" s="247">
        <v>4.465</v>
      </c>
      <c r="I15" s="247">
        <v>4.28</v>
      </c>
      <c r="J15" s="247">
        <v>4.11</v>
      </c>
      <c r="K15" s="247">
        <v>4.495</v>
      </c>
      <c r="L15" s="248">
        <v>0.865</v>
      </c>
      <c r="M15" s="248">
        <v>0.015</v>
      </c>
      <c r="N15" s="256">
        <v>0.12</v>
      </c>
    </row>
    <row r="16" spans="1:14" ht="15">
      <c r="A16" s="244" t="s">
        <v>59</v>
      </c>
      <c r="B16" s="174">
        <v>873</v>
      </c>
      <c r="C16" s="245">
        <v>30</v>
      </c>
      <c r="D16" s="246">
        <f t="shared" si="0"/>
        <v>0.03436426116838488</v>
      </c>
      <c r="E16" s="247">
        <v>4.7</v>
      </c>
      <c r="F16" s="247">
        <v>4.6</v>
      </c>
      <c r="G16" s="247">
        <v>4.7</v>
      </c>
      <c r="H16" s="247">
        <v>4.4</v>
      </c>
      <c r="I16" s="247">
        <v>4.1</v>
      </c>
      <c r="J16" s="247">
        <v>4.1</v>
      </c>
      <c r="K16" s="247">
        <v>4.7</v>
      </c>
      <c r="L16" s="248">
        <v>0.87</v>
      </c>
      <c r="M16" s="248">
        <v>0.03</v>
      </c>
      <c r="N16" s="256">
        <v>0.1</v>
      </c>
    </row>
    <row r="17" spans="1:15" ht="15">
      <c r="A17" s="244" t="s">
        <v>60</v>
      </c>
      <c r="B17" s="174">
        <v>1282</v>
      </c>
      <c r="C17" s="245">
        <v>37</v>
      </c>
      <c r="D17" s="246">
        <f t="shared" si="0"/>
        <v>0.028861154446177848</v>
      </c>
      <c r="E17" s="259">
        <v>4</v>
      </c>
      <c r="F17" s="259">
        <v>3</v>
      </c>
      <c r="G17" s="259">
        <v>4</v>
      </c>
      <c r="H17" s="259">
        <v>5</v>
      </c>
      <c r="I17" s="259">
        <v>4</v>
      </c>
      <c r="J17" s="259">
        <v>4</v>
      </c>
      <c r="K17" s="437" t="s">
        <v>41</v>
      </c>
      <c r="L17" s="253">
        <v>0.75</v>
      </c>
      <c r="M17" s="254">
        <v>0.1</v>
      </c>
      <c r="N17" s="255">
        <v>0.15</v>
      </c>
      <c r="O17" s="240"/>
    </row>
    <row r="18" spans="1:14" ht="15">
      <c r="A18" s="244" t="s">
        <v>62</v>
      </c>
      <c r="B18" s="174">
        <v>403</v>
      </c>
      <c r="C18" s="245">
        <v>10</v>
      </c>
      <c r="D18" s="246">
        <f t="shared" si="0"/>
        <v>0.02481389578163772</v>
      </c>
      <c r="E18" s="247">
        <v>4.9</v>
      </c>
      <c r="F18" s="247">
        <v>4.5</v>
      </c>
      <c r="G18" s="247">
        <v>4.8</v>
      </c>
      <c r="H18" s="247">
        <v>5</v>
      </c>
      <c r="I18" s="247">
        <v>4.2</v>
      </c>
      <c r="J18" s="247">
        <v>4.4</v>
      </c>
      <c r="K18" s="247">
        <v>4.7</v>
      </c>
      <c r="L18" s="248">
        <v>1</v>
      </c>
      <c r="M18" s="249">
        <v>0</v>
      </c>
      <c r="N18" s="256">
        <v>0</v>
      </c>
    </row>
    <row r="19" spans="1:14" ht="15">
      <c r="A19" s="244" t="s">
        <v>63</v>
      </c>
      <c r="B19" s="174">
        <v>13977</v>
      </c>
      <c r="C19" s="245">
        <v>123</v>
      </c>
      <c r="D19" s="246">
        <f t="shared" si="0"/>
        <v>0.008800171710667526</v>
      </c>
      <c r="E19" s="247">
        <v>4.9</v>
      </c>
      <c r="F19" s="247">
        <v>3</v>
      </c>
      <c r="G19" s="247">
        <v>4.1</v>
      </c>
      <c r="H19" s="247">
        <v>3.55</v>
      </c>
      <c r="I19" s="247">
        <v>3.9</v>
      </c>
      <c r="J19" s="247">
        <v>3.85</v>
      </c>
      <c r="K19" s="247">
        <v>3.9</v>
      </c>
      <c r="L19" s="248">
        <v>0.8</v>
      </c>
      <c r="M19" s="248">
        <v>0.08</v>
      </c>
      <c r="N19" s="250">
        <v>0.12</v>
      </c>
    </row>
    <row r="20" spans="1:14" ht="15">
      <c r="A20" s="244" t="s">
        <v>64</v>
      </c>
      <c r="B20" s="174">
        <v>2365</v>
      </c>
      <c r="C20" s="245">
        <v>51</v>
      </c>
      <c r="D20" s="246">
        <f t="shared" si="0"/>
        <v>0.02156448202959831</v>
      </c>
      <c r="E20" s="247">
        <v>4.78</v>
      </c>
      <c r="F20" s="247">
        <v>4.47</v>
      </c>
      <c r="G20" s="247">
        <v>4.8</v>
      </c>
      <c r="H20" s="247">
        <v>4.86</v>
      </c>
      <c r="I20" s="247">
        <v>4.74</v>
      </c>
      <c r="J20" s="247">
        <v>4.41</v>
      </c>
      <c r="K20" s="247">
        <v>4.76</v>
      </c>
      <c r="L20" s="248">
        <v>0.0092</v>
      </c>
      <c r="M20" s="249">
        <v>0</v>
      </c>
      <c r="N20" s="256">
        <v>0.0008</v>
      </c>
    </row>
    <row r="21" spans="1:14" ht="15">
      <c r="A21" s="244" t="s">
        <v>66</v>
      </c>
      <c r="B21" s="174">
        <v>785</v>
      </c>
      <c r="C21" s="245">
        <v>10</v>
      </c>
      <c r="D21" s="246">
        <f t="shared" si="0"/>
        <v>0.012738853503184714</v>
      </c>
      <c r="E21" s="247">
        <v>4.9</v>
      </c>
      <c r="F21" s="247">
        <v>4.1</v>
      </c>
      <c r="G21" s="247">
        <v>4.7</v>
      </c>
      <c r="H21" s="247">
        <v>4.4</v>
      </c>
      <c r="I21" s="247">
        <v>4.5</v>
      </c>
      <c r="J21" s="247">
        <v>4.1</v>
      </c>
      <c r="K21" s="247">
        <v>4.7</v>
      </c>
      <c r="L21" s="249">
        <v>0.8971</v>
      </c>
      <c r="M21" s="249">
        <v>0.1029</v>
      </c>
      <c r="N21" s="250">
        <v>0</v>
      </c>
    </row>
    <row r="22" spans="1:14" ht="15">
      <c r="A22" s="244" t="s">
        <v>67</v>
      </c>
      <c r="B22" s="174">
        <v>1073</v>
      </c>
      <c r="C22" s="245">
        <v>53</v>
      </c>
      <c r="D22" s="246">
        <f t="shared" si="0"/>
        <v>0.049394221808014914</v>
      </c>
      <c r="E22" s="247">
        <v>4.9</v>
      </c>
      <c r="F22" s="247">
        <v>4.5</v>
      </c>
      <c r="G22" s="247">
        <v>4.8</v>
      </c>
      <c r="H22" s="247">
        <v>4.9</v>
      </c>
      <c r="I22" s="247">
        <v>4.7</v>
      </c>
      <c r="J22" s="247">
        <v>4.5</v>
      </c>
      <c r="K22" s="247">
        <v>4.8</v>
      </c>
      <c r="L22" s="248">
        <v>0.98</v>
      </c>
      <c r="M22" s="248">
        <v>0</v>
      </c>
      <c r="N22" s="256">
        <v>0.02</v>
      </c>
    </row>
    <row r="23" spans="1:14" ht="15">
      <c r="A23" s="244" t="s">
        <v>68</v>
      </c>
      <c r="B23" s="174">
        <v>526</v>
      </c>
      <c r="C23" s="245">
        <v>12</v>
      </c>
      <c r="D23" s="246">
        <f t="shared" si="0"/>
        <v>0.022813688212927757</v>
      </c>
      <c r="E23" s="252" t="s">
        <v>41</v>
      </c>
      <c r="F23" s="252" t="s">
        <v>41</v>
      </c>
      <c r="G23" s="252" t="s">
        <v>41</v>
      </c>
      <c r="H23" s="252" t="s">
        <v>41</v>
      </c>
      <c r="I23" s="252" t="s">
        <v>41</v>
      </c>
      <c r="J23" s="252" t="s">
        <v>41</v>
      </c>
      <c r="K23" s="257">
        <v>4</v>
      </c>
      <c r="L23" s="249">
        <v>0.8333</v>
      </c>
      <c r="M23" s="249">
        <v>0</v>
      </c>
      <c r="N23" s="250">
        <v>0.1667</v>
      </c>
    </row>
    <row r="24" spans="1:14" ht="15">
      <c r="A24" s="244" t="s">
        <v>69</v>
      </c>
      <c r="B24" s="174">
        <v>4194</v>
      </c>
      <c r="C24" s="424" t="s">
        <v>41</v>
      </c>
      <c r="D24" s="246" t="str">
        <f t="shared" si="0"/>
        <v>n.d.</v>
      </c>
      <c r="E24" s="259" t="s">
        <v>41</v>
      </c>
      <c r="F24" s="259" t="s">
        <v>41</v>
      </c>
      <c r="G24" s="259" t="s">
        <v>41</v>
      </c>
      <c r="H24" s="259" t="s">
        <v>41</v>
      </c>
      <c r="I24" s="259" t="s">
        <v>41</v>
      </c>
      <c r="J24" s="259" t="s">
        <v>41</v>
      </c>
      <c r="K24" s="259" t="s">
        <v>41</v>
      </c>
      <c r="L24" s="253" t="s">
        <v>41</v>
      </c>
      <c r="M24" s="254" t="s">
        <v>41</v>
      </c>
      <c r="N24" s="255" t="s">
        <v>41</v>
      </c>
    </row>
    <row r="25" spans="1:14" ht="15">
      <c r="A25" s="244" t="s">
        <v>70</v>
      </c>
      <c r="B25" s="174">
        <v>364</v>
      </c>
      <c r="C25" s="245">
        <v>32</v>
      </c>
      <c r="D25" s="246">
        <f t="shared" si="0"/>
        <v>0.08791208791208792</v>
      </c>
      <c r="E25" s="247">
        <v>4.2</v>
      </c>
      <c r="F25" s="247">
        <v>4</v>
      </c>
      <c r="G25" s="247">
        <v>4.4</v>
      </c>
      <c r="H25" s="247">
        <v>3.7</v>
      </c>
      <c r="I25" s="247">
        <v>4</v>
      </c>
      <c r="J25" s="247">
        <v>3.7</v>
      </c>
      <c r="K25" s="247">
        <v>3.8</v>
      </c>
      <c r="L25" s="248">
        <v>0.5</v>
      </c>
      <c r="M25" s="248">
        <v>0.21</v>
      </c>
      <c r="N25" s="256">
        <v>0.29</v>
      </c>
    </row>
    <row r="26" spans="1:14" ht="15">
      <c r="A26" s="244" t="s">
        <v>71</v>
      </c>
      <c r="B26" s="174">
        <v>1582</v>
      </c>
      <c r="C26" s="251">
        <v>36</v>
      </c>
      <c r="D26" s="246">
        <f t="shared" si="0"/>
        <v>0.022756005056890013</v>
      </c>
      <c r="E26" s="252">
        <v>4.75</v>
      </c>
      <c r="F26" s="252">
        <v>4.5</v>
      </c>
      <c r="G26" s="252">
        <v>4.5</v>
      </c>
      <c r="H26" s="252">
        <v>5</v>
      </c>
      <c r="I26" s="252">
        <v>5</v>
      </c>
      <c r="J26" s="258">
        <v>3.75</v>
      </c>
      <c r="K26" s="257">
        <v>4.75</v>
      </c>
      <c r="L26" s="249">
        <v>0.85</v>
      </c>
      <c r="M26" s="249">
        <v>0.05</v>
      </c>
      <c r="N26" s="250">
        <v>0.125</v>
      </c>
    </row>
    <row r="27" spans="1:14" ht="15">
      <c r="A27" s="244" t="s">
        <v>72</v>
      </c>
      <c r="B27" s="174">
        <v>6767</v>
      </c>
      <c r="C27" s="245">
        <v>164</v>
      </c>
      <c r="D27" s="246">
        <f t="shared" si="0"/>
        <v>0.024235259346830205</v>
      </c>
      <c r="E27" s="247">
        <v>4.88</v>
      </c>
      <c r="F27" s="247">
        <v>4.39</v>
      </c>
      <c r="G27" s="247">
        <v>4.72</v>
      </c>
      <c r="H27" s="247">
        <v>4.85</v>
      </c>
      <c r="I27" s="247">
        <v>4.32</v>
      </c>
      <c r="J27" s="247">
        <v>4.53</v>
      </c>
      <c r="K27" s="247" t="s">
        <v>44</v>
      </c>
      <c r="L27" s="248">
        <v>0.9329</v>
      </c>
      <c r="M27" s="249">
        <v>0</v>
      </c>
      <c r="N27" s="256">
        <v>0.0549</v>
      </c>
    </row>
    <row r="28" spans="1:14" ht="15">
      <c r="A28" s="244" t="s">
        <v>73</v>
      </c>
      <c r="B28" s="174">
        <v>1488</v>
      </c>
      <c r="C28" s="251">
        <v>50</v>
      </c>
      <c r="D28" s="246">
        <f t="shared" si="0"/>
        <v>0.033602150537634407</v>
      </c>
      <c r="E28" s="258">
        <v>4.94</v>
      </c>
      <c r="F28" s="258">
        <v>4.26</v>
      </c>
      <c r="G28" s="258">
        <v>4.85</v>
      </c>
      <c r="H28" s="258">
        <v>4.14</v>
      </c>
      <c r="I28" s="258">
        <v>4.55</v>
      </c>
      <c r="J28" s="258">
        <v>4.48</v>
      </c>
      <c r="K28" s="257">
        <v>4.8</v>
      </c>
      <c r="L28" s="249">
        <v>0.98</v>
      </c>
      <c r="M28" s="249">
        <v>0.02</v>
      </c>
      <c r="N28" s="250">
        <v>0</v>
      </c>
    </row>
    <row r="29" spans="1:14" ht="15">
      <c r="A29" s="244" t="s">
        <v>74</v>
      </c>
      <c r="B29" s="174">
        <v>6837</v>
      </c>
      <c r="C29" s="245">
        <v>141</v>
      </c>
      <c r="D29" s="246">
        <f t="shared" si="0"/>
        <v>0.020623080298376482</v>
      </c>
      <c r="E29" s="247">
        <v>4.84</v>
      </c>
      <c r="F29" s="247">
        <v>4.44</v>
      </c>
      <c r="G29" s="247">
        <v>4.75</v>
      </c>
      <c r="H29" s="247">
        <v>4.82</v>
      </c>
      <c r="I29" s="247">
        <v>4.57</v>
      </c>
      <c r="J29" s="247">
        <v>4.66</v>
      </c>
      <c r="K29" s="247">
        <v>4.77</v>
      </c>
      <c r="L29" s="248">
        <v>0.99</v>
      </c>
      <c r="M29" s="248">
        <v>0.005</v>
      </c>
      <c r="N29" s="256">
        <v>0.005</v>
      </c>
    </row>
    <row r="30" spans="1:14" ht="15">
      <c r="A30" s="244" t="s">
        <v>75</v>
      </c>
      <c r="B30" s="174">
        <v>10101</v>
      </c>
      <c r="C30" s="251" t="s">
        <v>76</v>
      </c>
      <c r="D30" s="251" t="s">
        <v>76</v>
      </c>
      <c r="E30" s="258" t="s">
        <v>76</v>
      </c>
      <c r="F30" s="258" t="s">
        <v>76</v>
      </c>
      <c r="G30" s="258" t="s">
        <v>76</v>
      </c>
      <c r="H30" s="258" t="s">
        <v>76</v>
      </c>
      <c r="I30" s="258" t="s">
        <v>76</v>
      </c>
      <c r="J30" s="258" t="s">
        <v>76</v>
      </c>
      <c r="K30" s="257" t="s">
        <v>76</v>
      </c>
      <c r="L30" s="249" t="s">
        <v>76</v>
      </c>
      <c r="M30" s="249" t="s">
        <v>76</v>
      </c>
      <c r="N30" s="250" t="s">
        <v>76</v>
      </c>
    </row>
    <row r="31" spans="1:14" ht="15">
      <c r="A31" s="244" t="s">
        <v>77</v>
      </c>
      <c r="B31" s="174">
        <v>2025</v>
      </c>
      <c r="C31" s="245">
        <v>47</v>
      </c>
      <c r="D31" s="246">
        <f>IF(C31="n.d.","n.d.",C31/B31)</f>
        <v>0.023209876543209877</v>
      </c>
      <c r="E31" s="247">
        <v>4.93</v>
      </c>
      <c r="F31" s="247">
        <v>4.51</v>
      </c>
      <c r="G31" s="247">
        <v>4.82</v>
      </c>
      <c r="H31" s="247">
        <v>4.87</v>
      </c>
      <c r="I31" s="247">
        <v>4.71</v>
      </c>
      <c r="J31" s="247">
        <v>4.68</v>
      </c>
      <c r="K31" s="247">
        <v>4.85</v>
      </c>
      <c r="L31" s="248">
        <v>0.98</v>
      </c>
      <c r="M31" s="254">
        <v>0</v>
      </c>
      <c r="N31" s="256">
        <v>0.02</v>
      </c>
    </row>
    <row r="32" spans="1:14" ht="15">
      <c r="A32" s="244" t="s">
        <v>78</v>
      </c>
      <c r="B32" s="174">
        <v>1241</v>
      </c>
      <c r="C32" s="245">
        <v>0</v>
      </c>
      <c r="D32" s="246">
        <f>IF(C32="n.d.","n.d.",C32/B32)</f>
        <v>0</v>
      </c>
      <c r="E32" s="259" t="s">
        <v>41</v>
      </c>
      <c r="F32" s="259" t="s">
        <v>41</v>
      </c>
      <c r="G32" s="259" t="s">
        <v>41</v>
      </c>
      <c r="H32" s="259" t="s">
        <v>41</v>
      </c>
      <c r="I32" s="259" t="s">
        <v>41</v>
      </c>
      <c r="J32" s="259" t="s">
        <v>41</v>
      </c>
      <c r="K32" s="259" t="s">
        <v>41</v>
      </c>
      <c r="L32" s="253" t="s">
        <v>41</v>
      </c>
      <c r="M32" s="254" t="s">
        <v>41</v>
      </c>
      <c r="N32" s="262" t="s">
        <v>41</v>
      </c>
    </row>
    <row r="33" spans="1:14" ht="15">
      <c r="A33" s="244" t="s">
        <v>79</v>
      </c>
      <c r="B33" s="174">
        <v>916</v>
      </c>
      <c r="C33" s="245">
        <v>19</v>
      </c>
      <c r="D33" s="246">
        <f>IF(C33="n.d.","n.d.",C33/B33)</f>
        <v>0.02074235807860262</v>
      </c>
      <c r="E33" s="247">
        <v>4.89</v>
      </c>
      <c r="F33" s="247">
        <v>4.21</v>
      </c>
      <c r="G33" s="247">
        <v>4.78</v>
      </c>
      <c r="H33" s="247">
        <v>4.84</v>
      </c>
      <c r="I33" s="247">
        <v>4.78</v>
      </c>
      <c r="J33" s="247">
        <v>3.84</v>
      </c>
      <c r="K33" s="247">
        <v>4.56</v>
      </c>
      <c r="L33" s="248">
        <v>1</v>
      </c>
      <c r="M33" s="249">
        <v>0</v>
      </c>
      <c r="N33" s="250">
        <v>0</v>
      </c>
    </row>
    <row r="34" spans="1:14" ht="15">
      <c r="A34" s="244" t="s">
        <v>80</v>
      </c>
      <c r="B34" s="174">
        <v>7201</v>
      </c>
      <c r="C34" s="260" t="s">
        <v>76</v>
      </c>
      <c r="D34" s="251" t="s">
        <v>76</v>
      </c>
      <c r="E34" s="251" t="s">
        <v>76</v>
      </c>
      <c r="F34" s="251" t="s">
        <v>76</v>
      </c>
      <c r="G34" s="251" t="s">
        <v>76</v>
      </c>
      <c r="H34" s="251" t="s">
        <v>76</v>
      </c>
      <c r="I34" s="251" t="s">
        <v>76</v>
      </c>
      <c r="J34" s="251" t="s">
        <v>76</v>
      </c>
      <c r="K34" s="251" t="s">
        <v>76</v>
      </c>
      <c r="L34" s="251" t="s">
        <v>76</v>
      </c>
      <c r="M34" s="251" t="s">
        <v>76</v>
      </c>
      <c r="N34" s="251" t="s">
        <v>76</v>
      </c>
    </row>
    <row r="35" spans="1:15" ht="15">
      <c r="A35" s="244" t="s">
        <v>81</v>
      </c>
      <c r="B35" s="174">
        <v>581</v>
      </c>
      <c r="C35" s="251">
        <v>0</v>
      </c>
      <c r="D35" s="246">
        <f aca="true" t="shared" si="1" ref="D35:D66">IF(C35="n.d.","n.d.",C35/B35)</f>
        <v>0</v>
      </c>
      <c r="E35" s="252" t="s">
        <v>41</v>
      </c>
      <c r="F35" s="252" t="s">
        <v>41</v>
      </c>
      <c r="G35" s="252" t="s">
        <v>41</v>
      </c>
      <c r="H35" s="252" t="s">
        <v>41</v>
      </c>
      <c r="I35" s="252" t="s">
        <v>41</v>
      </c>
      <c r="J35" s="252" t="s">
        <v>41</v>
      </c>
      <c r="K35" s="252" t="s">
        <v>41</v>
      </c>
      <c r="L35" s="254" t="s">
        <v>41</v>
      </c>
      <c r="M35" s="254" t="s">
        <v>41</v>
      </c>
      <c r="N35" s="255" t="s">
        <v>41</v>
      </c>
      <c r="O35" s="240"/>
    </row>
    <row r="36" spans="1:14" ht="15">
      <c r="A36" s="244" t="s">
        <v>82</v>
      </c>
      <c r="B36" s="174">
        <v>13676</v>
      </c>
      <c r="C36" s="245">
        <v>124</v>
      </c>
      <c r="D36" s="246">
        <f t="shared" si="1"/>
        <v>0.009066978648727698</v>
      </c>
      <c r="E36" s="247">
        <v>4.75</v>
      </c>
      <c r="F36" s="247">
        <v>4.63</v>
      </c>
      <c r="G36" s="247">
        <v>4.75</v>
      </c>
      <c r="H36" s="247">
        <v>4.91</v>
      </c>
      <c r="I36" s="247">
        <v>4.23</v>
      </c>
      <c r="J36" s="247">
        <v>4.52</v>
      </c>
      <c r="K36" s="247">
        <v>4.63</v>
      </c>
      <c r="L36" s="248">
        <v>0.91</v>
      </c>
      <c r="M36" s="248">
        <v>0.01</v>
      </c>
      <c r="N36" s="256">
        <v>0.08</v>
      </c>
    </row>
    <row r="37" spans="1:14" ht="15">
      <c r="A37" s="244" t="s">
        <v>83</v>
      </c>
      <c r="B37" s="174">
        <v>1298</v>
      </c>
      <c r="C37" s="245">
        <v>8</v>
      </c>
      <c r="D37" s="246">
        <f t="shared" si="1"/>
        <v>0.0061633281972265025</v>
      </c>
      <c r="E37" s="247">
        <v>4.38</v>
      </c>
      <c r="F37" s="247">
        <v>4.25</v>
      </c>
      <c r="G37" s="247">
        <v>3.63</v>
      </c>
      <c r="H37" s="247">
        <v>4.5</v>
      </c>
      <c r="I37" s="247">
        <v>3.75</v>
      </c>
      <c r="J37" s="247">
        <v>3.5</v>
      </c>
      <c r="K37" s="247">
        <v>4.63</v>
      </c>
      <c r="L37" s="248">
        <v>0.875</v>
      </c>
      <c r="M37" s="249">
        <v>0</v>
      </c>
      <c r="N37" s="250">
        <v>0.125</v>
      </c>
    </row>
    <row r="38" spans="1:14" ht="15">
      <c r="A38" s="244" t="s">
        <v>84</v>
      </c>
      <c r="B38" s="174">
        <v>1120225</v>
      </c>
      <c r="C38" s="245">
        <v>400</v>
      </c>
      <c r="D38" s="246">
        <f t="shared" si="1"/>
        <v>0.00035707112410453257</v>
      </c>
      <c r="E38" s="252" t="s">
        <v>41</v>
      </c>
      <c r="F38" s="252" t="s">
        <v>41</v>
      </c>
      <c r="G38" s="252" t="s">
        <v>41</v>
      </c>
      <c r="H38" s="252" t="s">
        <v>41</v>
      </c>
      <c r="I38" s="252" t="s">
        <v>41</v>
      </c>
      <c r="J38" s="252" t="s">
        <v>41</v>
      </c>
      <c r="K38" s="247">
        <v>4.48</v>
      </c>
      <c r="L38" s="254" t="s">
        <v>41</v>
      </c>
      <c r="M38" s="254" t="s">
        <v>41</v>
      </c>
      <c r="N38" s="255" t="s">
        <v>41</v>
      </c>
    </row>
    <row r="39" spans="1:14" ht="15">
      <c r="A39" s="244" t="s">
        <v>85</v>
      </c>
      <c r="B39" s="174">
        <v>1970</v>
      </c>
      <c r="C39" s="245">
        <v>20</v>
      </c>
      <c r="D39" s="246">
        <f t="shared" si="1"/>
        <v>0.01015228426395939</v>
      </c>
      <c r="E39" s="247">
        <v>5</v>
      </c>
      <c r="F39" s="247">
        <v>4.45</v>
      </c>
      <c r="G39" s="247">
        <v>4.8</v>
      </c>
      <c r="H39" s="247">
        <v>4.85</v>
      </c>
      <c r="I39" s="247">
        <v>4.8</v>
      </c>
      <c r="J39" s="247">
        <v>4.35</v>
      </c>
      <c r="K39" s="257">
        <v>4.9</v>
      </c>
      <c r="L39" s="248">
        <v>0.95</v>
      </c>
      <c r="M39" s="248">
        <v>0.05</v>
      </c>
      <c r="N39" s="256">
        <v>0</v>
      </c>
    </row>
    <row r="40" spans="1:14" ht="15">
      <c r="A40" s="244" t="s">
        <v>86</v>
      </c>
      <c r="B40" s="174">
        <v>17286</v>
      </c>
      <c r="C40" s="245">
        <v>99</v>
      </c>
      <c r="D40" s="246">
        <f t="shared" si="1"/>
        <v>0.005727178063172509</v>
      </c>
      <c r="E40" s="258">
        <v>4.1</v>
      </c>
      <c r="F40" s="258">
        <v>3.7</v>
      </c>
      <c r="G40" s="258">
        <v>4.1</v>
      </c>
      <c r="H40" s="258">
        <v>4.2</v>
      </c>
      <c r="I40" s="258">
        <v>3.8</v>
      </c>
      <c r="J40" s="258">
        <v>0.7</v>
      </c>
      <c r="K40" s="257">
        <v>4</v>
      </c>
      <c r="L40" s="249">
        <v>0.773</v>
      </c>
      <c r="M40" s="249">
        <v>0.045</v>
      </c>
      <c r="N40" s="250">
        <v>0.012</v>
      </c>
    </row>
    <row r="41" spans="1:14" ht="15">
      <c r="A41" s="244" t="s">
        <v>87</v>
      </c>
      <c r="B41" s="174">
        <v>12317</v>
      </c>
      <c r="C41" s="245">
        <v>95</v>
      </c>
      <c r="D41" s="246">
        <f t="shared" si="1"/>
        <v>0.007712917106438256</v>
      </c>
      <c r="E41" s="247">
        <v>4.9</v>
      </c>
      <c r="F41" s="247">
        <v>4.4</v>
      </c>
      <c r="G41" s="247">
        <v>4.9</v>
      </c>
      <c r="H41" s="247">
        <v>4.6</v>
      </c>
      <c r="I41" s="247">
        <v>4.4</v>
      </c>
      <c r="J41" s="247">
        <v>4.3</v>
      </c>
      <c r="K41" s="247">
        <v>4.8</v>
      </c>
      <c r="L41" s="248">
        <v>0.93</v>
      </c>
      <c r="M41" s="248">
        <v>0.02</v>
      </c>
      <c r="N41" s="256">
        <v>0.05</v>
      </c>
    </row>
    <row r="42" spans="1:14" ht="15">
      <c r="A42" s="244" t="s">
        <v>88</v>
      </c>
      <c r="B42" s="174">
        <v>592</v>
      </c>
      <c r="C42" s="245">
        <v>4</v>
      </c>
      <c r="D42" s="246">
        <f t="shared" si="1"/>
        <v>0.006756756756756757</v>
      </c>
      <c r="E42" s="259">
        <v>5</v>
      </c>
      <c r="F42" s="259">
        <v>4.5</v>
      </c>
      <c r="G42" s="259">
        <v>4.75</v>
      </c>
      <c r="H42" s="247">
        <v>4.5</v>
      </c>
      <c r="I42" s="247">
        <v>4.5</v>
      </c>
      <c r="J42" s="247">
        <v>4.25</v>
      </c>
      <c r="K42" s="247">
        <v>4.5</v>
      </c>
      <c r="L42" s="248">
        <v>1</v>
      </c>
      <c r="M42" s="254">
        <v>0</v>
      </c>
      <c r="N42" s="255">
        <v>0</v>
      </c>
    </row>
    <row r="43" spans="1:14" ht="15">
      <c r="A43" s="244" t="s">
        <v>89</v>
      </c>
      <c r="B43" s="174">
        <v>3580</v>
      </c>
      <c r="C43" s="245">
        <v>118</v>
      </c>
      <c r="D43" s="246">
        <f t="shared" si="1"/>
        <v>0.0329608938547486</v>
      </c>
      <c r="E43" s="247">
        <v>5</v>
      </c>
      <c r="F43" s="247">
        <v>4</v>
      </c>
      <c r="G43" s="247">
        <v>5</v>
      </c>
      <c r="H43" s="247">
        <v>5</v>
      </c>
      <c r="I43" s="247">
        <v>5</v>
      </c>
      <c r="J43" s="247">
        <v>5</v>
      </c>
      <c r="K43" s="247" t="s">
        <v>41</v>
      </c>
      <c r="L43" s="248">
        <v>0.88</v>
      </c>
      <c r="M43" s="248">
        <v>0.12</v>
      </c>
      <c r="N43" s="256">
        <v>0</v>
      </c>
    </row>
    <row r="44" spans="1:14" ht="15">
      <c r="A44" s="244" t="s">
        <v>90</v>
      </c>
      <c r="B44" s="174">
        <v>367</v>
      </c>
      <c r="C44" s="245">
        <v>11</v>
      </c>
      <c r="D44" s="246">
        <f t="shared" si="1"/>
        <v>0.02997275204359673</v>
      </c>
      <c r="E44" s="247">
        <v>4.7</v>
      </c>
      <c r="F44" s="247">
        <v>4</v>
      </c>
      <c r="G44" s="247">
        <v>4.7</v>
      </c>
      <c r="H44" s="247">
        <v>5</v>
      </c>
      <c r="I44" s="247">
        <v>4.5</v>
      </c>
      <c r="J44" s="247">
        <v>4.6</v>
      </c>
      <c r="K44" s="247">
        <v>4.8</v>
      </c>
      <c r="L44" s="248">
        <v>0.91</v>
      </c>
      <c r="M44" s="254">
        <v>0.09</v>
      </c>
      <c r="N44" s="256">
        <v>0</v>
      </c>
    </row>
    <row r="45" spans="1:14" ht="15">
      <c r="A45" s="244" t="s">
        <v>91</v>
      </c>
      <c r="B45" s="174">
        <v>501</v>
      </c>
      <c r="C45" s="245">
        <v>6</v>
      </c>
      <c r="D45" s="246">
        <f t="shared" si="1"/>
        <v>0.011976047904191617</v>
      </c>
      <c r="E45" s="247">
        <v>4.67</v>
      </c>
      <c r="F45" s="247">
        <v>4.17</v>
      </c>
      <c r="G45" s="247">
        <v>4.67</v>
      </c>
      <c r="H45" s="247">
        <v>4.5</v>
      </c>
      <c r="I45" s="247">
        <v>4.25</v>
      </c>
      <c r="J45" s="247">
        <v>4.33</v>
      </c>
      <c r="K45" s="247">
        <v>4.33</v>
      </c>
      <c r="L45" s="248">
        <v>1</v>
      </c>
      <c r="M45" s="249">
        <v>0</v>
      </c>
      <c r="N45" s="256">
        <v>0</v>
      </c>
    </row>
    <row r="46" spans="1:14" ht="15">
      <c r="A46" s="244" t="s">
        <v>92</v>
      </c>
      <c r="B46" s="174">
        <v>3442</v>
      </c>
      <c r="C46" s="245">
        <v>26</v>
      </c>
      <c r="D46" s="246">
        <f t="shared" si="1"/>
        <v>0.007553747821034283</v>
      </c>
      <c r="E46" s="247">
        <v>4.85</v>
      </c>
      <c r="F46" s="247">
        <v>4.24</v>
      </c>
      <c r="G46" s="247">
        <v>4.89</v>
      </c>
      <c r="H46" s="247">
        <v>4.92</v>
      </c>
      <c r="I46" s="247">
        <v>4.64</v>
      </c>
      <c r="J46" s="247">
        <v>4.5</v>
      </c>
      <c r="K46" s="247">
        <v>4.81</v>
      </c>
      <c r="L46" s="248">
        <v>0.9231</v>
      </c>
      <c r="M46" s="249">
        <v>0</v>
      </c>
      <c r="N46" s="256">
        <v>0</v>
      </c>
    </row>
    <row r="47" spans="1:14" ht="15">
      <c r="A47" s="244" t="s">
        <v>93</v>
      </c>
      <c r="B47" s="174">
        <v>932</v>
      </c>
      <c r="C47" s="245">
        <v>52</v>
      </c>
      <c r="D47" s="246">
        <f t="shared" si="1"/>
        <v>0.055793991416309016</v>
      </c>
      <c r="E47" s="247">
        <v>5</v>
      </c>
      <c r="F47" s="247">
        <v>5</v>
      </c>
      <c r="G47" s="247">
        <v>5</v>
      </c>
      <c r="H47" s="247">
        <v>5</v>
      </c>
      <c r="I47" s="247">
        <v>4</v>
      </c>
      <c r="J47" s="247">
        <v>4.5</v>
      </c>
      <c r="K47" s="247">
        <v>4.75</v>
      </c>
      <c r="L47" s="248">
        <v>0.98</v>
      </c>
      <c r="M47" s="248">
        <v>0.02</v>
      </c>
      <c r="N47" s="256">
        <v>0</v>
      </c>
    </row>
    <row r="48" spans="1:14" ht="15">
      <c r="A48" s="244" t="s">
        <v>94</v>
      </c>
      <c r="B48" s="174">
        <v>134</v>
      </c>
      <c r="C48" s="245">
        <v>18</v>
      </c>
      <c r="D48" s="246">
        <f t="shared" si="1"/>
        <v>0.13432835820895522</v>
      </c>
      <c r="E48" s="247">
        <v>5</v>
      </c>
      <c r="F48" s="247">
        <v>4.3</v>
      </c>
      <c r="G48" s="247">
        <v>4.8</v>
      </c>
      <c r="H48" s="247">
        <v>4.6</v>
      </c>
      <c r="I48" s="247">
        <v>4.6</v>
      </c>
      <c r="J48" s="247">
        <v>3.9</v>
      </c>
      <c r="K48" s="247">
        <v>4.8</v>
      </c>
      <c r="L48" s="248">
        <v>0.88</v>
      </c>
      <c r="M48" s="254">
        <v>0</v>
      </c>
      <c r="N48" s="256">
        <v>0.12</v>
      </c>
    </row>
    <row r="49" spans="1:14" ht="15">
      <c r="A49" s="244" t="s">
        <v>95</v>
      </c>
      <c r="B49" s="174">
        <v>378</v>
      </c>
      <c r="C49" s="245">
        <v>5</v>
      </c>
      <c r="D49" s="246">
        <f t="shared" si="1"/>
        <v>0.013227513227513227</v>
      </c>
      <c r="E49" s="247">
        <v>5</v>
      </c>
      <c r="F49" s="247">
        <v>4</v>
      </c>
      <c r="G49" s="247">
        <v>5</v>
      </c>
      <c r="H49" s="247">
        <v>5</v>
      </c>
      <c r="I49" s="247">
        <v>5</v>
      </c>
      <c r="J49" s="247">
        <v>4</v>
      </c>
      <c r="K49" s="247" t="s">
        <v>44</v>
      </c>
      <c r="L49" s="248">
        <v>0.97</v>
      </c>
      <c r="M49" s="254">
        <v>0</v>
      </c>
      <c r="N49" s="256">
        <v>0.03</v>
      </c>
    </row>
    <row r="50" spans="1:14" ht="15">
      <c r="A50" s="244" t="s">
        <v>96</v>
      </c>
      <c r="B50" s="174">
        <v>340</v>
      </c>
      <c r="C50" s="245">
        <v>20</v>
      </c>
      <c r="D50" s="246">
        <f t="shared" si="1"/>
        <v>0.058823529411764705</v>
      </c>
      <c r="E50" s="247">
        <v>4</v>
      </c>
      <c r="F50" s="247">
        <v>4</v>
      </c>
      <c r="G50" s="247">
        <v>4</v>
      </c>
      <c r="H50" s="247">
        <v>4</v>
      </c>
      <c r="I50" s="247">
        <v>4</v>
      </c>
      <c r="J50" s="247">
        <v>3</v>
      </c>
      <c r="K50" s="247">
        <v>3</v>
      </c>
      <c r="L50" s="248">
        <v>0.95</v>
      </c>
      <c r="M50" s="248">
        <v>0.05</v>
      </c>
      <c r="N50" s="250">
        <v>0</v>
      </c>
    </row>
    <row r="51" spans="1:14" ht="15">
      <c r="A51" s="244" t="s">
        <v>97</v>
      </c>
      <c r="B51" s="174">
        <v>15352</v>
      </c>
      <c r="C51" s="245">
        <v>132</v>
      </c>
      <c r="D51" s="246">
        <f t="shared" si="1"/>
        <v>0.008598228243877019</v>
      </c>
      <c r="E51" s="247">
        <v>4.43</v>
      </c>
      <c r="F51" s="247">
        <v>4.02</v>
      </c>
      <c r="G51" s="247">
        <v>4.4</v>
      </c>
      <c r="H51" s="247">
        <v>4.48</v>
      </c>
      <c r="I51" s="247">
        <v>4.19</v>
      </c>
      <c r="J51" s="247">
        <v>4.08</v>
      </c>
      <c r="K51" s="247">
        <v>4.45</v>
      </c>
      <c r="L51" s="248">
        <v>0.9</v>
      </c>
      <c r="M51" s="248">
        <v>0.01</v>
      </c>
      <c r="N51" s="256">
        <v>0.09</v>
      </c>
    </row>
    <row r="52" spans="1:14" ht="15">
      <c r="A52" s="244" t="s">
        <v>98</v>
      </c>
      <c r="B52" s="174">
        <v>3758</v>
      </c>
      <c r="C52" s="245">
        <v>145</v>
      </c>
      <c r="D52" s="246">
        <f t="shared" si="1"/>
        <v>0.038584353379457155</v>
      </c>
      <c r="E52" s="247">
        <v>4.75</v>
      </c>
      <c r="F52" s="247">
        <v>4.1</v>
      </c>
      <c r="G52" s="247">
        <v>4.72</v>
      </c>
      <c r="H52" s="247">
        <v>4.64</v>
      </c>
      <c r="I52" s="247">
        <v>3.88</v>
      </c>
      <c r="J52" s="247">
        <v>3.35</v>
      </c>
      <c r="K52" s="247">
        <v>4.64</v>
      </c>
      <c r="L52" s="248">
        <v>0.89</v>
      </c>
      <c r="M52" s="248">
        <v>0.03</v>
      </c>
      <c r="N52" s="256">
        <v>0.08</v>
      </c>
    </row>
    <row r="53" spans="1:14" ht="15">
      <c r="A53" s="244" t="s">
        <v>99</v>
      </c>
      <c r="B53" s="174">
        <v>675</v>
      </c>
      <c r="C53" s="245">
        <v>53</v>
      </c>
      <c r="D53" s="246">
        <f t="shared" si="1"/>
        <v>0.07851851851851852</v>
      </c>
      <c r="E53" s="247">
        <v>4.8</v>
      </c>
      <c r="F53" s="247">
        <v>4.8</v>
      </c>
      <c r="G53" s="247">
        <v>4.4</v>
      </c>
      <c r="H53" s="247">
        <v>4.2</v>
      </c>
      <c r="I53" s="247">
        <v>4.8</v>
      </c>
      <c r="J53" s="247">
        <v>4.8</v>
      </c>
      <c r="K53" s="247">
        <v>4.6</v>
      </c>
      <c r="L53" s="248">
        <v>0.98</v>
      </c>
      <c r="M53" s="254">
        <v>0</v>
      </c>
      <c r="N53" s="256">
        <v>0.02</v>
      </c>
    </row>
    <row r="54" spans="1:14" ht="15">
      <c r="A54" s="244" t="s">
        <v>100</v>
      </c>
      <c r="B54" s="174">
        <v>7493</v>
      </c>
      <c r="C54" s="424" t="s">
        <v>41</v>
      </c>
      <c r="D54" s="246" t="str">
        <f t="shared" si="1"/>
        <v>n.d.</v>
      </c>
      <c r="E54" s="259" t="s">
        <v>41</v>
      </c>
      <c r="F54" s="259" t="s">
        <v>41</v>
      </c>
      <c r="G54" s="259" t="s">
        <v>41</v>
      </c>
      <c r="H54" s="259" t="s">
        <v>41</v>
      </c>
      <c r="I54" s="259" t="s">
        <v>41</v>
      </c>
      <c r="J54" s="259" t="s">
        <v>41</v>
      </c>
      <c r="K54" s="259" t="s">
        <v>41</v>
      </c>
      <c r="L54" s="253" t="s">
        <v>41</v>
      </c>
      <c r="M54" s="254" t="s">
        <v>41</v>
      </c>
      <c r="N54" s="262" t="s">
        <v>41</v>
      </c>
    </row>
    <row r="55" spans="1:14" ht="15">
      <c r="A55" s="244" t="s">
        <v>101</v>
      </c>
      <c r="B55" s="174">
        <v>17580</v>
      </c>
      <c r="C55" s="245">
        <v>64</v>
      </c>
      <c r="D55" s="246">
        <f t="shared" si="1"/>
        <v>0.0036405005688282138</v>
      </c>
      <c r="E55" s="247">
        <v>4.72</v>
      </c>
      <c r="F55" s="247">
        <v>4.27</v>
      </c>
      <c r="G55" s="247">
        <v>4.59</v>
      </c>
      <c r="H55" s="247">
        <v>4.67</v>
      </c>
      <c r="I55" s="247">
        <v>4.44</v>
      </c>
      <c r="J55" s="247">
        <v>4.44</v>
      </c>
      <c r="K55" s="247">
        <v>4.69</v>
      </c>
      <c r="L55" s="248">
        <v>0.87</v>
      </c>
      <c r="M55" s="249">
        <v>0.04</v>
      </c>
      <c r="N55" s="256">
        <v>0.09</v>
      </c>
    </row>
    <row r="56" spans="1:14" ht="15">
      <c r="A56" s="244" t="s">
        <v>102</v>
      </c>
      <c r="B56" s="174">
        <v>14400</v>
      </c>
      <c r="C56" s="245">
        <v>456</v>
      </c>
      <c r="D56" s="246">
        <f t="shared" si="1"/>
        <v>0.03166666666666667</v>
      </c>
      <c r="E56" s="247">
        <v>4.98</v>
      </c>
      <c r="F56" s="247">
        <v>4.56</v>
      </c>
      <c r="G56" s="247">
        <v>4.92</v>
      </c>
      <c r="H56" s="247">
        <v>4.8</v>
      </c>
      <c r="I56" s="247">
        <v>4.95</v>
      </c>
      <c r="J56" s="247">
        <v>4.91</v>
      </c>
      <c r="K56" s="247">
        <v>4.86</v>
      </c>
      <c r="L56" s="248">
        <v>0.975</v>
      </c>
      <c r="M56" s="248">
        <v>0.01</v>
      </c>
      <c r="N56" s="256">
        <v>0.015</v>
      </c>
    </row>
    <row r="57" spans="1:14" ht="15">
      <c r="A57" s="244" t="s">
        <v>103</v>
      </c>
      <c r="B57" s="174">
        <v>722</v>
      </c>
      <c r="C57" s="245">
        <v>25</v>
      </c>
      <c r="D57" s="246">
        <f t="shared" si="1"/>
        <v>0.03462603878116344</v>
      </c>
      <c r="E57" s="247">
        <v>4.5</v>
      </c>
      <c r="F57" s="247">
        <v>4.9</v>
      </c>
      <c r="G57" s="247">
        <v>4</v>
      </c>
      <c r="H57" s="247">
        <v>4</v>
      </c>
      <c r="I57" s="247">
        <v>4.5</v>
      </c>
      <c r="J57" s="247">
        <v>4.5</v>
      </c>
      <c r="K57" s="247">
        <v>4.2</v>
      </c>
      <c r="L57" s="248">
        <v>0.9</v>
      </c>
      <c r="M57" s="248">
        <v>0.03</v>
      </c>
      <c r="N57" s="256">
        <v>0.07</v>
      </c>
    </row>
    <row r="58" spans="1:14" ht="15">
      <c r="A58" s="244" t="s">
        <v>104</v>
      </c>
      <c r="B58" s="174">
        <v>947</v>
      </c>
      <c r="C58" s="245">
        <v>12</v>
      </c>
      <c r="D58" s="246">
        <f t="shared" si="1"/>
        <v>0.012671594508975714</v>
      </c>
      <c r="E58" s="247">
        <v>4.5</v>
      </c>
      <c r="F58" s="247">
        <v>4</v>
      </c>
      <c r="G58" s="247">
        <v>4</v>
      </c>
      <c r="H58" s="247">
        <v>5</v>
      </c>
      <c r="I58" s="247">
        <v>4</v>
      </c>
      <c r="J58" s="247">
        <v>4</v>
      </c>
      <c r="K58" s="247">
        <v>4.5</v>
      </c>
      <c r="L58" s="248">
        <v>0.85</v>
      </c>
      <c r="M58" s="248">
        <v>0.06</v>
      </c>
      <c r="N58" s="256">
        <v>0.1</v>
      </c>
    </row>
    <row r="59" spans="1:14" ht="15">
      <c r="A59" s="244" t="s">
        <v>105</v>
      </c>
      <c r="B59" s="174">
        <v>277</v>
      </c>
      <c r="C59" s="251">
        <v>0</v>
      </c>
      <c r="D59" s="246">
        <f t="shared" si="1"/>
        <v>0</v>
      </c>
      <c r="E59" s="252" t="s">
        <v>41</v>
      </c>
      <c r="F59" s="252" t="s">
        <v>41</v>
      </c>
      <c r="G59" s="252" t="s">
        <v>41</v>
      </c>
      <c r="H59" s="252" t="s">
        <v>41</v>
      </c>
      <c r="I59" s="252" t="s">
        <v>41</v>
      </c>
      <c r="J59" s="252" t="s">
        <v>41</v>
      </c>
      <c r="K59" s="252" t="s">
        <v>41</v>
      </c>
      <c r="L59" s="260" t="s">
        <v>41</v>
      </c>
      <c r="M59" s="260" t="s">
        <v>41</v>
      </c>
      <c r="N59" s="261" t="s">
        <v>41</v>
      </c>
    </row>
    <row r="60" spans="1:14" ht="15">
      <c r="A60" s="244" t="s">
        <v>106</v>
      </c>
      <c r="B60" s="174">
        <v>457</v>
      </c>
      <c r="C60" s="245">
        <v>11</v>
      </c>
      <c r="D60" s="246">
        <f t="shared" si="1"/>
        <v>0.024070021881838075</v>
      </c>
      <c r="E60" s="247">
        <v>5</v>
      </c>
      <c r="F60" s="247">
        <v>4</v>
      </c>
      <c r="G60" s="247">
        <v>5</v>
      </c>
      <c r="H60" s="247">
        <v>5</v>
      </c>
      <c r="I60" s="247">
        <v>5</v>
      </c>
      <c r="J60" s="247">
        <v>4</v>
      </c>
      <c r="K60" s="247">
        <v>5</v>
      </c>
      <c r="L60" s="248">
        <v>0.82</v>
      </c>
      <c r="M60" s="249">
        <v>0</v>
      </c>
      <c r="N60" s="250">
        <v>0.18</v>
      </c>
    </row>
    <row r="61" spans="1:14" ht="15">
      <c r="A61" s="244" t="s">
        <v>107</v>
      </c>
      <c r="B61" s="174">
        <v>2853</v>
      </c>
      <c r="C61" s="245">
        <v>43</v>
      </c>
      <c r="D61" s="246">
        <f t="shared" si="1"/>
        <v>0.015071854188573432</v>
      </c>
      <c r="E61" s="247">
        <v>4.9</v>
      </c>
      <c r="F61" s="247">
        <v>4.4</v>
      </c>
      <c r="G61" s="247">
        <v>4.4</v>
      </c>
      <c r="H61" s="247">
        <v>3.6</v>
      </c>
      <c r="I61" s="247">
        <v>3.3</v>
      </c>
      <c r="J61" s="247">
        <v>4.6</v>
      </c>
      <c r="K61" s="247">
        <v>4.7</v>
      </c>
      <c r="L61" s="248">
        <v>0.84</v>
      </c>
      <c r="M61" s="249">
        <v>0.07</v>
      </c>
      <c r="N61" s="256">
        <v>0.09</v>
      </c>
    </row>
    <row r="62" spans="1:14" ht="15">
      <c r="A62" s="244" t="s">
        <v>108</v>
      </c>
      <c r="B62" s="174">
        <v>5565</v>
      </c>
      <c r="C62" s="245">
        <v>1</v>
      </c>
      <c r="D62" s="246">
        <f t="shared" si="1"/>
        <v>0.00017969451931716083</v>
      </c>
      <c r="E62" s="247">
        <v>4.9</v>
      </c>
      <c r="F62" s="247">
        <v>4.21</v>
      </c>
      <c r="G62" s="247">
        <v>4.56</v>
      </c>
      <c r="H62" s="247">
        <v>4.68</v>
      </c>
      <c r="I62" s="247">
        <v>4.66</v>
      </c>
      <c r="J62" s="247">
        <v>4.79</v>
      </c>
      <c r="K62" s="247">
        <v>4.63</v>
      </c>
      <c r="L62" s="248">
        <v>1</v>
      </c>
      <c r="M62" s="248">
        <v>0</v>
      </c>
      <c r="N62" s="250">
        <v>0</v>
      </c>
    </row>
    <row r="63" spans="1:14" ht="15">
      <c r="A63" s="244" t="s">
        <v>109</v>
      </c>
      <c r="B63" s="174">
        <v>167</v>
      </c>
      <c r="C63" s="245">
        <v>5</v>
      </c>
      <c r="D63" s="246">
        <f t="shared" si="1"/>
        <v>0.029940119760479042</v>
      </c>
      <c r="E63" s="247">
        <v>5</v>
      </c>
      <c r="F63" s="247">
        <v>5</v>
      </c>
      <c r="G63" s="247">
        <v>5</v>
      </c>
      <c r="H63" s="247">
        <v>5</v>
      </c>
      <c r="I63" s="247">
        <v>5</v>
      </c>
      <c r="J63" s="247">
        <v>4</v>
      </c>
      <c r="K63" s="247">
        <v>5</v>
      </c>
      <c r="L63" s="248">
        <v>0.9</v>
      </c>
      <c r="M63" s="248">
        <v>0.05</v>
      </c>
      <c r="N63" s="256">
        <v>0.05</v>
      </c>
    </row>
    <row r="64" spans="1:14" ht="15">
      <c r="A64" s="244" t="s">
        <v>110</v>
      </c>
      <c r="B64" s="174">
        <v>807</v>
      </c>
      <c r="C64" s="245">
        <v>8</v>
      </c>
      <c r="D64" s="246">
        <f t="shared" si="1"/>
        <v>0.009913258983890954</v>
      </c>
      <c r="E64" s="247">
        <v>5</v>
      </c>
      <c r="F64" s="247">
        <v>3</v>
      </c>
      <c r="G64" s="247">
        <v>3</v>
      </c>
      <c r="H64" s="247">
        <v>4</v>
      </c>
      <c r="I64" s="247">
        <v>2</v>
      </c>
      <c r="J64" s="247">
        <v>2</v>
      </c>
      <c r="K64" s="247">
        <v>3</v>
      </c>
      <c r="L64" s="248">
        <v>1</v>
      </c>
      <c r="M64" s="248">
        <v>0</v>
      </c>
      <c r="N64" s="256">
        <v>0</v>
      </c>
    </row>
    <row r="65" spans="1:14" ht="15">
      <c r="A65" s="244" t="s">
        <v>111</v>
      </c>
      <c r="B65" s="174">
        <v>830</v>
      </c>
      <c r="C65" s="245">
        <v>12</v>
      </c>
      <c r="D65" s="246">
        <f t="shared" si="1"/>
        <v>0.014457831325301205</v>
      </c>
      <c r="E65" s="259">
        <v>4.75</v>
      </c>
      <c r="F65" s="259">
        <v>4.4</v>
      </c>
      <c r="G65" s="259">
        <v>4.8</v>
      </c>
      <c r="H65" s="247">
        <v>5</v>
      </c>
      <c r="I65" s="247">
        <v>4</v>
      </c>
      <c r="J65" s="247">
        <v>4.4</v>
      </c>
      <c r="K65" s="247">
        <v>4.8</v>
      </c>
      <c r="L65" s="248">
        <v>0.9</v>
      </c>
      <c r="M65" s="248">
        <v>0</v>
      </c>
      <c r="N65" s="256">
        <v>0.1</v>
      </c>
    </row>
    <row r="66" spans="1:14" ht="15">
      <c r="A66" s="244" t="s">
        <v>112</v>
      </c>
      <c r="B66" s="174">
        <v>186</v>
      </c>
      <c r="C66" s="245">
        <v>68</v>
      </c>
      <c r="D66" s="246">
        <f t="shared" si="1"/>
        <v>0.3655913978494624</v>
      </c>
      <c r="E66" s="247">
        <v>4.82</v>
      </c>
      <c r="F66" s="247">
        <v>4.44</v>
      </c>
      <c r="G66" s="247">
        <v>4.8</v>
      </c>
      <c r="H66" s="247">
        <v>4.53</v>
      </c>
      <c r="I66" s="247">
        <v>4.64</v>
      </c>
      <c r="J66" s="247">
        <v>4</v>
      </c>
      <c r="K66" s="247">
        <v>5</v>
      </c>
      <c r="L66" s="248">
        <v>0.7273</v>
      </c>
      <c r="M66" s="249">
        <v>0.2273</v>
      </c>
      <c r="N66" s="256">
        <v>0.0454</v>
      </c>
    </row>
    <row r="67" spans="1:14" ht="15">
      <c r="A67" s="244" t="s">
        <v>113</v>
      </c>
      <c r="B67" s="174">
        <v>6510</v>
      </c>
      <c r="C67" s="245">
        <v>49</v>
      </c>
      <c r="D67" s="246">
        <f aca="true" t="shared" si="2" ref="D67:D98">IF(C67="n.d.","n.d.",C67/B67)</f>
        <v>0.007526881720430108</v>
      </c>
      <c r="E67" s="247">
        <v>5</v>
      </c>
      <c r="F67" s="247">
        <v>5</v>
      </c>
      <c r="G67" s="247">
        <v>5</v>
      </c>
      <c r="H67" s="247">
        <v>5</v>
      </c>
      <c r="I67" s="247">
        <v>5</v>
      </c>
      <c r="J67" s="247">
        <v>5</v>
      </c>
      <c r="K67" s="247">
        <v>5</v>
      </c>
      <c r="L67" s="248">
        <v>0.878</v>
      </c>
      <c r="M67" s="249">
        <v>0</v>
      </c>
      <c r="N67" s="256">
        <v>0.122</v>
      </c>
    </row>
    <row r="68" spans="1:14" ht="15">
      <c r="A68" s="244" t="s">
        <v>114</v>
      </c>
      <c r="B68" s="174">
        <v>4957</v>
      </c>
      <c r="C68" s="245">
        <v>136</v>
      </c>
      <c r="D68" s="246">
        <f t="shared" si="2"/>
        <v>0.02743594916280008</v>
      </c>
      <c r="E68" s="247">
        <v>4.94</v>
      </c>
      <c r="F68" s="247">
        <v>4.5</v>
      </c>
      <c r="G68" s="247">
        <v>4.92</v>
      </c>
      <c r="H68" s="247">
        <v>4.81</v>
      </c>
      <c r="I68" s="247">
        <v>4.75</v>
      </c>
      <c r="J68" s="247">
        <v>4.79</v>
      </c>
      <c r="K68" s="247">
        <v>4.93</v>
      </c>
      <c r="L68" s="248">
        <v>0.9328</v>
      </c>
      <c r="M68" s="248">
        <v>0.0149</v>
      </c>
      <c r="N68" s="256">
        <v>0.0522</v>
      </c>
    </row>
    <row r="69" spans="1:14" ht="15">
      <c r="A69" s="244" t="s">
        <v>115</v>
      </c>
      <c r="B69" s="174">
        <v>259</v>
      </c>
      <c r="C69" s="245">
        <v>3</v>
      </c>
      <c r="D69" s="246">
        <f t="shared" si="2"/>
        <v>0.011583011583011582</v>
      </c>
      <c r="E69" s="247">
        <v>4.3</v>
      </c>
      <c r="F69" s="247">
        <v>4.3</v>
      </c>
      <c r="G69" s="247">
        <v>4.7</v>
      </c>
      <c r="H69" s="247">
        <v>4.3</v>
      </c>
      <c r="I69" s="247">
        <v>4.7</v>
      </c>
      <c r="J69" s="247">
        <v>2.7</v>
      </c>
      <c r="K69" s="247">
        <v>4</v>
      </c>
      <c r="L69" s="248">
        <v>0</v>
      </c>
      <c r="M69" s="248">
        <v>0</v>
      </c>
      <c r="N69" s="256">
        <v>1</v>
      </c>
    </row>
    <row r="70" spans="1:14" ht="15">
      <c r="A70" s="244" t="s">
        <v>116</v>
      </c>
      <c r="B70" s="174">
        <v>7049</v>
      </c>
      <c r="C70" s="245">
        <v>50</v>
      </c>
      <c r="D70" s="246">
        <f t="shared" si="2"/>
        <v>0.007093204709887928</v>
      </c>
      <c r="E70" s="247">
        <v>4.7</v>
      </c>
      <c r="F70" s="247">
        <v>4</v>
      </c>
      <c r="G70" s="247">
        <v>4</v>
      </c>
      <c r="H70" s="247">
        <v>4.3</v>
      </c>
      <c r="I70" s="247">
        <v>4.1</v>
      </c>
      <c r="J70" s="247">
        <v>4.2</v>
      </c>
      <c r="K70" s="247">
        <v>4.3</v>
      </c>
      <c r="L70" s="248">
        <v>0.9</v>
      </c>
      <c r="M70" s="248">
        <v>0.04</v>
      </c>
      <c r="N70" s="256">
        <v>0.06</v>
      </c>
    </row>
    <row r="71" spans="1:14" ht="15">
      <c r="A71" s="244" t="s">
        <v>117</v>
      </c>
      <c r="B71" s="174">
        <v>8029</v>
      </c>
      <c r="C71" s="245">
        <v>222</v>
      </c>
      <c r="D71" s="246">
        <f t="shared" si="2"/>
        <v>0.027649769585253458</v>
      </c>
      <c r="E71" s="247">
        <v>4.7</v>
      </c>
      <c r="F71" s="247">
        <v>4.4</v>
      </c>
      <c r="G71" s="247">
        <v>4.6</v>
      </c>
      <c r="H71" s="247">
        <v>4.9</v>
      </c>
      <c r="I71" s="247">
        <v>4.6</v>
      </c>
      <c r="J71" s="247">
        <v>4.4</v>
      </c>
      <c r="K71" s="247">
        <v>4.7</v>
      </c>
      <c r="L71" s="248">
        <v>0.75</v>
      </c>
      <c r="M71" s="248">
        <v>0</v>
      </c>
      <c r="N71" s="256">
        <v>0.25</v>
      </c>
    </row>
    <row r="72" spans="1:14" ht="15">
      <c r="A72" s="244" t="s">
        <v>118</v>
      </c>
      <c r="B72" s="174">
        <v>992</v>
      </c>
      <c r="C72" s="245">
        <v>0</v>
      </c>
      <c r="D72" s="246">
        <f t="shared" si="2"/>
        <v>0</v>
      </c>
      <c r="E72" s="252" t="s">
        <v>41</v>
      </c>
      <c r="F72" s="252" t="s">
        <v>41</v>
      </c>
      <c r="G72" s="252" t="s">
        <v>41</v>
      </c>
      <c r="H72" s="252" t="s">
        <v>41</v>
      </c>
      <c r="I72" s="252" t="s">
        <v>41</v>
      </c>
      <c r="J72" s="252" t="s">
        <v>41</v>
      </c>
      <c r="K72" s="252" t="s">
        <v>41</v>
      </c>
      <c r="L72" s="254" t="s">
        <v>41</v>
      </c>
      <c r="M72" s="254" t="s">
        <v>41</v>
      </c>
      <c r="N72" s="255" t="s">
        <v>41</v>
      </c>
    </row>
    <row r="73" spans="1:14" ht="15">
      <c r="A73" s="244" t="s">
        <v>119</v>
      </c>
      <c r="B73" s="174">
        <v>1125</v>
      </c>
      <c r="C73" s="245">
        <v>13</v>
      </c>
      <c r="D73" s="246">
        <f t="shared" si="2"/>
        <v>0.011555555555555555</v>
      </c>
      <c r="E73" s="247">
        <v>4.9</v>
      </c>
      <c r="F73" s="247">
        <v>4.5</v>
      </c>
      <c r="G73" s="247">
        <v>4.9</v>
      </c>
      <c r="H73" s="247">
        <v>4.9</v>
      </c>
      <c r="I73" s="247">
        <v>4.5</v>
      </c>
      <c r="J73" s="247">
        <v>4.5</v>
      </c>
      <c r="K73" s="247">
        <v>4.8</v>
      </c>
      <c r="L73" s="248">
        <v>0.98</v>
      </c>
      <c r="M73" s="249">
        <v>0.02</v>
      </c>
      <c r="N73" s="256">
        <v>0.02</v>
      </c>
    </row>
    <row r="74" spans="1:14" ht="15">
      <c r="A74" s="244" t="s">
        <v>120</v>
      </c>
      <c r="B74" s="174">
        <v>168</v>
      </c>
      <c r="C74" s="245">
        <v>24</v>
      </c>
      <c r="D74" s="246">
        <f t="shared" si="2"/>
        <v>0.14285714285714285</v>
      </c>
      <c r="E74" s="259">
        <v>4</v>
      </c>
      <c r="F74" s="259">
        <v>4</v>
      </c>
      <c r="G74" s="259">
        <v>4</v>
      </c>
      <c r="H74" s="259">
        <v>4</v>
      </c>
      <c r="I74" s="259">
        <v>2</v>
      </c>
      <c r="J74" s="259">
        <v>3</v>
      </c>
      <c r="K74" s="259">
        <v>4</v>
      </c>
      <c r="L74" s="253">
        <v>0.85</v>
      </c>
      <c r="M74" s="253">
        <v>0.05</v>
      </c>
      <c r="N74" s="262">
        <v>0.1</v>
      </c>
    </row>
    <row r="75" spans="1:14" ht="15">
      <c r="A75" s="244" t="s">
        <v>121</v>
      </c>
      <c r="B75" s="174">
        <v>401</v>
      </c>
      <c r="C75" s="424" t="s">
        <v>41</v>
      </c>
      <c r="D75" s="246" t="str">
        <f t="shared" si="2"/>
        <v>n.d.</v>
      </c>
      <c r="E75" s="252" t="s">
        <v>41</v>
      </c>
      <c r="F75" s="252" t="s">
        <v>41</v>
      </c>
      <c r="G75" s="252" t="s">
        <v>41</v>
      </c>
      <c r="H75" s="252" t="s">
        <v>41</v>
      </c>
      <c r="I75" s="252" t="s">
        <v>41</v>
      </c>
      <c r="J75" s="252" t="s">
        <v>41</v>
      </c>
      <c r="K75" s="252" t="s">
        <v>41</v>
      </c>
      <c r="L75" s="254" t="s">
        <v>41</v>
      </c>
      <c r="M75" s="254" t="s">
        <v>41</v>
      </c>
      <c r="N75" s="255" t="s">
        <v>41</v>
      </c>
    </row>
    <row r="76" spans="1:14" ht="15">
      <c r="A76" s="244" t="s">
        <v>122</v>
      </c>
      <c r="B76" s="174">
        <v>817498</v>
      </c>
      <c r="C76" s="245">
        <v>2334</v>
      </c>
      <c r="D76" s="246">
        <f t="shared" si="2"/>
        <v>0.0028550528563984255</v>
      </c>
      <c r="E76" s="259">
        <v>4.48</v>
      </c>
      <c r="F76" s="259">
        <v>3.9</v>
      </c>
      <c r="G76" s="259">
        <v>4.57</v>
      </c>
      <c r="H76" s="259">
        <v>3.95</v>
      </c>
      <c r="I76" s="259">
        <v>3.98</v>
      </c>
      <c r="J76" s="259">
        <v>3.99</v>
      </c>
      <c r="K76" s="259">
        <v>4.35</v>
      </c>
      <c r="L76" s="254" t="s">
        <v>41</v>
      </c>
      <c r="M76" s="254" t="s">
        <v>41</v>
      </c>
      <c r="N76" s="255" t="s">
        <v>41</v>
      </c>
    </row>
    <row r="77" spans="1:14" ht="15">
      <c r="A77" s="244" t="s">
        <v>123</v>
      </c>
      <c r="B77" s="174">
        <v>8646</v>
      </c>
      <c r="C77" s="245">
        <v>114</v>
      </c>
      <c r="D77" s="246">
        <f t="shared" si="2"/>
        <v>0.0131852879944483</v>
      </c>
      <c r="E77" s="247">
        <v>4.85</v>
      </c>
      <c r="F77" s="247">
        <v>4.3</v>
      </c>
      <c r="G77" s="247">
        <v>4.74</v>
      </c>
      <c r="H77" s="247">
        <v>4.71</v>
      </c>
      <c r="I77" s="247">
        <v>4.45</v>
      </c>
      <c r="J77" s="247">
        <v>4.59</v>
      </c>
      <c r="K77" s="247">
        <v>4.65</v>
      </c>
      <c r="L77" s="248">
        <v>0.91</v>
      </c>
      <c r="M77" s="248">
        <v>0</v>
      </c>
      <c r="N77" s="256">
        <v>0.09</v>
      </c>
    </row>
    <row r="78" spans="1:14" ht="15">
      <c r="A78" s="244" t="s">
        <v>124</v>
      </c>
      <c r="B78" s="174">
        <v>1571</v>
      </c>
      <c r="C78" s="245">
        <v>67</v>
      </c>
      <c r="D78" s="246">
        <f t="shared" si="2"/>
        <v>0.0426479949077021</v>
      </c>
      <c r="E78" s="247">
        <v>4.5</v>
      </c>
      <c r="F78" s="247">
        <v>4.5</v>
      </c>
      <c r="G78" s="247">
        <v>5</v>
      </c>
      <c r="H78" s="247">
        <v>4</v>
      </c>
      <c r="I78" s="247">
        <v>4.5</v>
      </c>
      <c r="J78" s="247">
        <v>4.5</v>
      </c>
      <c r="K78" s="247">
        <v>5</v>
      </c>
      <c r="L78" s="248">
        <v>0.96</v>
      </c>
      <c r="M78" s="248">
        <v>0</v>
      </c>
      <c r="N78" s="256">
        <v>0.04</v>
      </c>
    </row>
    <row r="79" spans="1:14" ht="15">
      <c r="A79" s="244" t="s">
        <v>125</v>
      </c>
      <c r="B79" s="174">
        <v>320</v>
      </c>
      <c r="C79" s="245">
        <v>14</v>
      </c>
      <c r="D79" s="246">
        <f t="shared" si="2"/>
        <v>0.04375</v>
      </c>
      <c r="E79" s="247">
        <v>4.6</v>
      </c>
      <c r="F79" s="247">
        <v>4.4</v>
      </c>
      <c r="G79" s="247">
        <v>4.6</v>
      </c>
      <c r="H79" s="247">
        <v>4.6</v>
      </c>
      <c r="I79" s="247">
        <v>4.6</v>
      </c>
      <c r="J79" s="247">
        <v>4</v>
      </c>
      <c r="K79" s="247">
        <v>4.7</v>
      </c>
      <c r="L79" s="248">
        <v>0.98</v>
      </c>
      <c r="M79" s="248">
        <v>0.02</v>
      </c>
      <c r="N79" s="256">
        <v>0</v>
      </c>
    </row>
    <row r="80" spans="1:14" ht="15">
      <c r="A80" s="244" t="s">
        <v>126</v>
      </c>
      <c r="B80" s="174">
        <v>188</v>
      </c>
      <c r="C80" s="245">
        <v>11</v>
      </c>
      <c r="D80" s="246">
        <f t="shared" si="2"/>
        <v>0.05851063829787234</v>
      </c>
      <c r="E80" s="247">
        <v>5</v>
      </c>
      <c r="F80" s="247">
        <v>5</v>
      </c>
      <c r="G80" s="247">
        <v>5</v>
      </c>
      <c r="H80" s="247">
        <v>5</v>
      </c>
      <c r="I80" s="247">
        <v>4</v>
      </c>
      <c r="J80" s="247">
        <v>4</v>
      </c>
      <c r="K80" s="247">
        <v>5</v>
      </c>
      <c r="L80" s="248">
        <v>0.85</v>
      </c>
      <c r="M80" s="248">
        <v>0.05</v>
      </c>
      <c r="N80" s="256">
        <v>0.1</v>
      </c>
    </row>
    <row r="81" spans="1:14" ht="15">
      <c r="A81" s="244" t="s">
        <v>471</v>
      </c>
      <c r="B81" s="174">
        <v>4835</v>
      </c>
      <c r="C81" s="245">
        <v>41</v>
      </c>
      <c r="D81" s="246">
        <f t="shared" si="2"/>
        <v>0.008479834539813857</v>
      </c>
      <c r="E81" s="247">
        <v>4.25</v>
      </c>
      <c r="F81" s="247">
        <v>4.5</v>
      </c>
      <c r="G81" s="247">
        <v>4.5</v>
      </c>
      <c r="H81" s="247">
        <v>4</v>
      </c>
      <c r="I81" s="247">
        <v>4.75</v>
      </c>
      <c r="J81" s="247">
        <v>4.5</v>
      </c>
      <c r="K81" s="247" t="s">
        <v>41</v>
      </c>
      <c r="L81" s="248">
        <v>0.69</v>
      </c>
      <c r="M81" s="248">
        <v>0.2</v>
      </c>
      <c r="N81" s="256">
        <v>0.11</v>
      </c>
    </row>
    <row r="82" spans="1:14" ht="15">
      <c r="A82" s="244" t="s">
        <v>127</v>
      </c>
      <c r="B82" s="174">
        <v>1075</v>
      </c>
      <c r="C82" s="245">
        <v>24</v>
      </c>
      <c r="D82" s="246">
        <f t="shared" si="2"/>
        <v>0.022325581395348838</v>
      </c>
      <c r="E82" s="247">
        <v>5</v>
      </c>
      <c r="F82" s="247">
        <v>4.3</v>
      </c>
      <c r="G82" s="247">
        <v>4.9</v>
      </c>
      <c r="H82" s="247">
        <v>4.8</v>
      </c>
      <c r="I82" s="247">
        <v>4.75</v>
      </c>
      <c r="J82" s="247">
        <v>4.3</v>
      </c>
      <c r="K82" s="247">
        <v>4.73</v>
      </c>
      <c r="L82" s="248">
        <v>0.957</v>
      </c>
      <c r="M82" s="254">
        <v>0</v>
      </c>
      <c r="N82" s="256">
        <v>0.043</v>
      </c>
    </row>
    <row r="83" spans="1:14" ht="15">
      <c r="A83" s="244" t="s">
        <v>128</v>
      </c>
      <c r="B83" s="174">
        <v>526</v>
      </c>
      <c r="C83" s="245">
        <v>20</v>
      </c>
      <c r="D83" s="246">
        <f t="shared" si="2"/>
        <v>0.03802281368821293</v>
      </c>
      <c r="E83" s="247">
        <v>4.84</v>
      </c>
      <c r="F83" s="247">
        <v>4.84</v>
      </c>
      <c r="G83" s="247">
        <v>4.75</v>
      </c>
      <c r="H83" s="247">
        <v>4.95</v>
      </c>
      <c r="I83" s="247">
        <v>4.78</v>
      </c>
      <c r="J83" s="247">
        <v>4.47</v>
      </c>
      <c r="K83" s="247">
        <v>4.85</v>
      </c>
      <c r="L83" s="254" t="s">
        <v>41</v>
      </c>
      <c r="M83" s="254" t="s">
        <v>41</v>
      </c>
      <c r="N83" s="255" t="s">
        <v>41</v>
      </c>
    </row>
    <row r="84" spans="1:14" ht="15">
      <c r="A84" s="244" t="s">
        <v>129</v>
      </c>
      <c r="B84" s="174">
        <v>831</v>
      </c>
      <c r="C84" s="245">
        <v>25</v>
      </c>
      <c r="D84" s="246">
        <f t="shared" si="2"/>
        <v>0.030084235860409144</v>
      </c>
      <c r="E84" s="247">
        <v>4.76</v>
      </c>
      <c r="F84" s="247">
        <v>4.36</v>
      </c>
      <c r="G84" s="247">
        <v>4.4</v>
      </c>
      <c r="H84" s="247">
        <v>4.56</v>
      </c>
      <c r="I84" s="247">
        <v>4.4</v>
      </c>
      <c r="J84" s="247">
        <v>4.36</v>
      </c>
      <c r="K84" s="247">
        <v>4.56</v>
      </c>
      <c r="L84" s="248">
        <v>0.8</v>
      </c>
      <c r="M84" s="254" t="s">
        <v>41</v>
      </c>
      <c r="N84" s="256">
        <v>0.04</v>
      </c>
    </row>
    <row r="85" spans="1:14" ht="15">
      <c r="A85" s="244" t="s">
        <v>130</v>
      </c>
      <c r="B85" s="174">
        <v>3117</v>
      </c>
      <c r="C85" s="245">
        <v>50</v>
      </c>
      <c r="D85" s="246">
        <f t="shared" si="2"/>
        <v>0.016041065126724416</v>
      </c>
      <c r="E85" s="247">
        <v>5</v>
      </c>
      <c r="F85" s="247">
        <v>5</v>
      </c>
      <c r="G85" s="247">
        <v>4.75</v>
      </c>
      <c r="H85" s="247">
        <v>5</v>
      </c>
      <c r="I85" s="247">
        <v>4.75</v>
      </c>
      <c r="J85" s="247">
        <v>5</v>
      </c>
      <c r="K85" s="247">
        <v>4.75</v>
      </c>
      <c r="L85" s="248">
        <v>0.95</v>
      </c>
      <c r="M85" s="248">
        <v>0.01</v>
      </c>
      <c r="N85" s="256">
        <v>0.04</v>
      </c>
    </row>
    <row r="86" spans="1:14" ht="15">
      <c r="A86" s="244" t="s">
        <v>131</v>
      </c>
      <c r="B86" s="174">
        <v>20475</v>
      </c>
      <c r="C86" s="245">
        <v>40</v>
      </c>
      <c r="D86" s="246">
        <f t="shared" si="2"/>
        <v>0.0019536019536019536</v>
      </c>
      <c r="E86" s="247">
        <v>4.47</v>
      </c>
      <c r="F86" s="247">
        <v>4.08</v>
      </c>
      <c r="G86" s="247">
        <v>4.56</v>
      </c>
      <c r="H86" s="247">
        <v>4.29</v>
      </c>
      <c r="I86" s="247">
        <v>4.24</v>
      </c>
      <c r="J86" s="247">
        <v>4.41</v>
      </c>
      <c r="K86" s="247">
        <v>4.49</v>
      </c>
      <c r="L86" s="248">
        <v>0.868</v>
      </c>
      <c r="M86" s="248">
        <v>0.053</v>
      </c>
      <c r="N86" s="256">
        <v>0.079</v>
      </c>
    </row>
    <row r="87" spans="1:14" ht="15">
      <c r="A87" s="244" t="s">
        <v>132</v>
      </c>
      <c r="B87" s="174">
        <v>1969</v>
      </c>
      <c r="C87" s="245">
        <v>61</v>
      </c>
      <c r="D87" s="246">
        <f t="shared" si="2"/>
        <v>0.030980192991366177</v>
      </c>
      <c r="E87" s="247">
        <v>4.9</v>
      </c>
      <c r="F87" s="247">
        <v>4.5</v>
      </c>
      <c r="G87" s="247">
        <v>4.9</v>
      </c>
      <c r="H87" s="247">
        <v>4.6</v>
      </c>
      <c r="I87" s="247">
        <v>4.5</v>
      </c>
      <c r="J87" s="247">
        <v>4.25</v>
      </c>
      <c r="K87" s="247">
        <v>4.75</v>
      </c>
      <c r="L87" s="248">
        <v>0.73</v>
      </c>
      <c r="M87" s="248">
        <v>0.07</v>
      </c>
      <c r="N87" s="256">
        <v>0.2</v>
      </c>
    </row>
    <row r="88" spans="1:14" ht="15">
      <c r="A88" s="244" t="s">
        <v>133</v>
      </c>
      <c r="B88" s="174">
        <v>119</v>
      </c>
      <c r="C88" s="251">
        <v>0</v>
      </c>
      <c r="D88" s="246">
        <f t="shared" si="2"/>
        <v>0</v>
      </c>
      <c r="E88" s="252" t="s">
        <v>41</v>
      </c>
      <c r="F88" s="252" t="s">
        <v>41</v>
      </c>
      <c r="G88" s="252" t="s">
        <v>41</v>
      </c>
      <c r="H88" s="252" t="s">
        <v>41</v>
      </c>
      <c r="I88" s="252" t="s">
        <v>41</v>
      </c>
      <c r="J88" s="252" t="s">
        <v>41</v>
      </c>
      <c r="K88" s="252" t="s">
        <v>41</v>
      </c>
      <c r="L88" s="254" t="s">
        <v>41</v>
      </c>
      <c r="M88" s="254" t="s">
        <v>41</v>
      </c>
      <c r="N88" s="255" t="s">
        <v>41</v>
      </c>
    </row>
    <row r="89" spans="1:14" ht="15">
      <c r="A89" s="244" t="s">
        <v>134</v>
      </c>
      <c r="B89" s="174">
        <v>3030</v>
      </c>
      <c r="C89" s="245">
        <v>13</v>
      </c>
      <c r="D89" s="246">
        <f t="shared" si="2"/>
        <v>0.0042904290429042905</v>
      </c>
      <c r="E89" s="247">
        <v>4.54</v>
      </c>
      <c r="F89" s="247">
        <v>4</v>
      </c>
      <c r="G89" s="247">
        <v>4.31</v>
      </c>
      <c r="H89" s="247">
        <v>4.38</v>
      </c>
      <c r="I89" s="247">
        <v>3.77</v>
      </c>
      <c r="J89" s="247">
        <v>3.62</v>
      </c>
      <c r="K89" s="247">
        <v>4.31</v>
      </c>
      <c r="L89" s="249">
        <v>0.99</v>
      </c>
      <c r="M89" s="254">
        <v>0.01</v>
      </c>
      <c r="N89" s="256">
        <v>0</v>
      </c>
    </row>
    <row r="90" spans="1:14" ht="15">
      <c r="A90" s="244" t="s">
        <v>135</v>
      </c>
      <c r="B90" s="174">
        <v>287</v>
      </c>
      <c r="C90" s="245">
        <v>21</v>
      </c>
      <c r="D90" s="246">
        <f t="shared" si="2"/>
        <v>0.07317073170731707</v>
      </c>
      <c r="E90" s="259">
        <v>5</v>
      </c>
      <c r="F90" s="259">
        <v>4</v>
      </c>
      <c r="G90" s="259">
        <v>4</v>
      </c>
      <c r="H90" s="259">
        <v>5</v>
      </c>
      <c r="I90" s="259">
        <v>3</v>
      </c>
      <c r="J90" s="259">
        <v>4</v>
      </c>
      <c r="K90" s="259">
        <v>4</v>
      </c>
      <c r="L90" s="253">
        <v>0.5</v>
      </c>
      <c r="M90" s="253">
        <v>0.1</v>
      </c>
      <c r="N90" s="262">
        <v>0.4</v>
      </c>
    </row>
    <row r="91" spans="1:14" ht="15">
      <c r="A91" s="244" t="s">
        <v>136</v>
      </c>
      <c r="B91" s="174">
        <v>4319</v>
      </c>
      <c r="C91" s="260" t="s">
        <v>41</v>
      </c>
      <c r="D91" s="246" t="str">
        <f t="shared" si="2"/>
        <v>n.d.</v>
      </c>
      <c r="E91" s="252" t="s">
        <v>41</v>
      </c>
      <c r="F91" s="252" t="s">
        <v>41</v>
      </c>
      <c r="G91" s="252" t="s">
        <v>41</v>
      </c>
      <c r="H91" s="252" t="s">
        <v>41</v>
      </c>
      <c r="I91" s="252" t="s">
        <v>41</v>
      </c>
      <c r="J91" s="252" t="s">
        <v>41</v>
      </c>
      <c r="K91" s="252" t="s">
        <v>41</v>
      </c>
      <c r="L91" s="254" t="s">
        <v>41</v>
      </c>
      <c r="M91" s="254" t="s">
        <v>41</v>
      </c>
      <c r="N91" s="255" t="s">
        <v>41</v>
      </c>
    </row>
    <row r="92" spans="1:14" ht="15">
      <c r="A92" s="244" t="s">
        <v>137</v>
      </c>
      <c r="B92" s="174">
        <v>55032</v>
      </c>
      <c r="C92" s="245">
        <v>209</v>
      </c>
      <c r="D92" s="246">
        <f t="shared" si="2"/>
        <v>0.0037977903765082136</v>
      </c>
      <c r="E92" s="247">
        <v>4.81</v>
      </c>
      <c r="F92" s="247">
        <v>4.34</v>
      </c>
      <c r="G92" s="247">
        <v>4.78</v>
      </c>
      <c r="H92" s="247">
        <v>4.77</v>
      </c>
      <c r="I92" s="247">
        <v>4.57</v>
      </c>
      <c r="J92" s="247">
        <v>4.25</v>
      </c>
      <c r="K92" s="247">
        <v>4.68</v>
      </c>
      <c r="L92" s="248">
        <v>0.88</v>
      </c>
      <c r="M92" s="248">
        <v>0.01</v>
      </c>
      <c r="N92" s="256">
        <v>0.11</v>
      </c>
    </row>
    <row r="93" spans="1:14" ht="15">
      <c r="A93" s="244" t="s">
        <v>138</v>
      </c>
      <c r="B93" s="174">
        <v>20347</v>
      </c>
      <c r="C93" s="245">
        <v>42</v>
      </c>
      <c r="D93" s="246">
        <f t="shared" si="2"/>
        <v>0.002064186366540522</v>
      </c>
      <c r="E93" s="247">
        <v>4.9</v>
      </c>
      <c r="F93" s="247">
        <v>4.6</v>
      </c>
      <c r="G93" s="247">
        <v>4.9</v>
      </c>
      <c r="H93" s="247">
        <v>4.75</v>
      </c>
      <c r="I93" s="247">
        <v>4.8</v>
      </c>
      <c r="J93" s="247">
        <v>4.7</v>
      </c>
      <c r="K93" s="247">
        <v>4.9</v>
      </c>
      <c r="L93" s="248">
        <v>0.5035</v>
      </c>
      <c r="M93" s="249">
        <v>0.01075</v>
      </c>
      <c r="N93" s="256">
        <v>0.01075</v>
      </c>
    </row>
    <row r="94" spans="1:14" ht="15">
      <c r="A94" s="244" t="s">
        <v>139</v>
      </c>
      <c r="B94" s="174">
        <v>447</v>
      </c>
      <c r="C94" s="251">
        <v>51</v>
      </c>
      <c r="D94" s="246">
        <f t="shared" si="2"/>
        <v>0.11409395973154363</v>
      </c>
      <c r="E94" s="258">
        <v>4.5</v>
      </c>
      <c r="F94" s="258">
        <v>2.75</v>
      </c>
      <c r="G94" s="258">
        <v>4.5</v>
      </c>
      <c r="H94" s="258">
        <v>5</v>
      </c>
      <c r="I94" s="258">
        <v>2.5</v>
      </c>
      <c r="J94" s="258">
        <v>4.5</v>
      </c>
      <c r="K94" s="257" t="s">
        <v>44</v>
      </c>
      <c r="L94" s="248">
        <v>0.81</v>
      </c>
      <c r="M94" s="248">
        <v>0.1</v>
      </c>
      <c r="N94" s="256">
        <v>0.09</v>
      </c>
    </row>
    <row r="95" spans="1:14" ht="15">
      <c r="A95" s="244" t="s">
        <v>140</v>
      </c>
      <c r="B95" s="174">
        <v>2515</v>
      </c>
      <c r="C95" s="245">
        <v>39</v>
      </c>
      <c r="D95" s="246">
        <f t="shared" si="2"/>
        <v>0.015506958250497018</v>
      </c>
      <c r="E95" s="259">
        <v>5</v>
      </c>
      <c r="F95" s="259">
        <v>5</v>
      </c>
      <c r="G95" s="259">
        <v>5</v>
      </c>
      <c r="H95" s="259">
        <v>5</v>
      </c>
      <c r="I95" s="259">
        <v>4</v>
      </c>
      <c r="J95" s="259">
        <v>3</v>
      </c>
      <c r="K95" s="259">
        <v>4</v>
      </c>
      <c r="L95" s="253">
        <v>0.93</v>
      </c>
      <c r="M95" s="253">
        <v>0.07</v>
      </c>
      <c r="N95" s="262">
        <v>0</v>
      </c>
    </row>
    <row r="96" spans="1:14" ht="15">
      <c r="A96" s="244" t="s">
        <v>141</v>
      </c>
      <c r="B96" s="174">
        <v>2673</v>
      </c>
      <c r="C96" s="245">
        <v>32</v>
      </c>
      <c r="D96" s="246">
        <f t="shared" si="2"/>
        <v>0.011971567527123082</v>
      </c>
      <c r="E96" s="247">
        <v>4.8</v>
      </c>
      <c r="F96" s="247">
        <v>4.3</v>
      </c>
      <c r="G96" s="247">
        <v>4.8</v>
      </c>
      <c r="H96" s="247">
        <v>4.7</v>
      </c>
      <c r="I96" s="247">
        <v>4.3</v>
      </c>
      <c r="J96" s="247">
        <v>4.8</v>
      </c>
      <c r="K96" s="247">
        <v>4.8</v>
      </c>
      <c r="L96" s="248">
        <v>0.97</v>
      </c>
      <c r="M96" s="248">
        <v>0.02</v>
      </c>
      <c r="N96" s="256">
        <v>0.01</v>
      </c>
    </row>
    <row r="97" spans="1:14" ht="15">
      <c r="A97" s="244" t="s">
        <v>142</v>
      </c>
      <c r="B97" s="174">
        <v>639</v>
      </c>
      <c r="C97" s="245">
        <v>7</v>
      </c>
      <c r="D97" s="246">
        <f t="shared" si="2"/>
        <v>0.010954616588419406</v>
      </c>
      <c r="E97" s="247">
        <v>4.85</v>
      </c>
      <c r="F97" s="247">
        <v>4.2</v>
      </c>
      <c r="G97" s="247">
        <v>4.4</v>
      </c>
      <c r="H97" s="247">
        <v>4.7</v>
      </c>
      <c r="I97" s="247">
        <v>4.4</v>
      </c>
      <c r="J97" s="247">
        <v>3.7</v>
      </c>
      <c r="K97" s="247">
        <v>4.4</v>
      </c>
      <c r="L97" s="248">
        <v>1</v>
      </c>
      <c r="M97" s="248">
        <v>0</v>
      </c>
      <c r="N97" s="256">
        <v>0</v>
      </c>
    </row>
    <row r="98" spans="1:14" ht="15">
      <c r="A98" s="244" t="s">
        <v>143</v>
      </c>
      <c r="B98" s="174">
        <v>425</v>
      </c>
      <c r="C98" s="245">
        <v>14</v>
      </c>
      <c r="D98" s="246">
        <f t="shared" si="2"/>
        <v>0.03294117647058824</v>
      </c>
      <c r="E98" s="247">
        <v>5</v>
      </c>
      <c r="F98" s="247">
        <v>4</v>
      </c>
      <c r="G98" s="247">
        <v>5</v>
      </c>
      <c r="H98" s="247">
        <v>4</v>
      </c>
      <c r="I98" s="247">
        <v>4</v>
      </c>
      <c r="J98" s="247">
        <v>4</v>
      </c>
      <c r="K98" s="247">
        <v>5</v>
      </c>
      <c r="L98" s="248">
        <v>0.82</v>
      </c>
      <c r="M98" s="248">
        <v>0</v>
      </c>
      <c r="N98" s="256">
        <v>0.18</v>
      </c>
    </row>
    <row r="99" spans="1:14" ht="15">
      <c r="A99" s="244" t="s">
        <v>144</v>
      </c>
      <c r="B99" s="174">
        <v>151</v>
      </c>
      <c r="C99" s="245">
        <v>1</v>
      </c>
      <c r="D99" s="246">
        <f aca="true" t="shared" si="3" ref="D99:D110">IF(C99="n.d.","n.d.",C99/B99)</f>
        <v>0.006622516556291391</v>
      </c>
      <c r="E99" s="247">
        <v>5</v>
      </c>
      <c r="F99" s="247">
        <v>4</v>
      </c>
      <c r="G99" s="247">
        <v>4</v>
      </c>
      <c r="H99" s="247">
        <v>4</v>
      </c>
      <c r="I99" s="247">
        <v>3</v>
      </c>
      <c r="J99" s="247">
        <v>4</v>
      </c>
      <c r="K99" s="247">
        <v>4</v>
      </c>
      <c r="L99" s="248">
        <v>0.85</v>
      </c>
      <c r="M99" s="249">
        <v>0.1</v>
      </c>
      <c r="N99" s="256">
        <v>0.05</v>
      </c>
    </row>
    <row r="100" spans="1:14" ht="15">
      <c r="A100" s="244" t="s">
        <v>145</v>
      </c>
      <c r="B100" s="174">
        <v>3641</v>
      </c>
      <c r="C100" s="245">
        <v>50</v>
      </c>
      <c r="D100" s="246">
        <f t="shared" si="3"/>
        <v>0.013732491073880802</v>
      </c>
      <c r="E100" s="247">
        <v>4.9</v>
      </c>
      <c r="F100" s="247">
        <v>4</v>
      </c>
      <c r="G100" s="247">
        <v>4.8</v>
      </c>
      <c r="H100" s="247">
        <v>4.6</v>
      </c>
      <c r="I100" s="247">
        <v>4.2</v>
      </c>
      <c r="J100" s="247">
        <v>4.4</v>
      </c>
      <c r="K100" s="247">
        <v>4.6</v>
      </c>
      <c r="L100" s="248">
        <v>0.98</v>
      </c>
      <c r="M100" s="248">
        <v>0</v>
      </c>
      <c r="N100" s="256">
        <v>0.02</v>
      </c>
    </row>
    <row r="101" spans="1:14" ht="15">
      <c r="A101" s="244" t="s">
        <v>146</v>
      </c>
      <c r="B101" s="174">
        <v>2600</v>
      </c>
      <c r="C101" s="245">
        <v>55</v>
      </c>
      <c r="D101" s="246">
        <f t="shared" si="3"/>
        <v>0.021153846153846155</v>
      </c>
      <c r="E101" s="247">
        <v>4.78</v>
      </c>
      <c r="F101" s="247">
        <v>4.2</v>
      </c>
      <c r="G101" s="247">
        <v>4.72</v>
      </c>
      <c r="H101" s="247">
        <v>4.72</v>
      </c>
      <c r="I101" s="247">
        <v>4.39</v>
      </c>
      <c r="J101" s="247">
        <v>4.25</v>
      </c>
      <c r="K101" s="247">
        <v>4.76</v>
      </c>
      <c r="L101" s="248">
        <v>0.98</v>
      </c>
      <c r="M101" s="248">
        <v>0</v>
      </c>
      <c r="N101" s="256">
        <v>0</v>
      </c>
    </row>
    <row r="102" spans="1:14" ht="15">
      <c r="A102" s="244" t="s">
        <v>147</v>
      </c>
      <c r="B102" s="174">
        <v>12920</v>
      </c>
      <c r="C102" s="245">
        <v>156</v>
      </c>
      <c r="D102" s="246">
        <f t="shared" si="3"/>
        <v>0.012074303405572756</v>
      </c>
      <c r="E102" s="247">
        <v>4.9</v>
      </c>
      <c r="F102" s="247">
        <v>4.5</v>
      </c>
      <c r="G102" s="247">
        <v>4.8</v>
      </c>
      <c r="H102" s="247">
        <v>4.8</v>
      </c>
      <c r="I102" s="247">
        <v>4.6</v>
      </c>
      <c r="J102" s="247">
        <v>4.5</v>
      </c>
      <c r="K102" s="247">
        <v>4.7</v>
      </c>
      <c r="L102" s="248">
        <v>0.99</v>
      </c>
      <c r="M102" s="249">
        <v>0.005</v>
      </c>
      <c r="N102" s="256">
        <v>0.005</v>
      </c>
    </row>
    <row r="103" spans="1:14" ht="15">
      <c r="A103" s="244" t="s">
        <v>148</v>
      </c>
      <c r="B103" s="174">
        <v>380</v>
      </c>
      <c r="C103" s="245">
        <v>11</v>
      </c>
      <c r="D103" s="246">
        <f t="shared" si="3"/>
        <v>0.02894736842105263</v>
      </c>
      <c r="E103" s="247">
        <v>4.9</v>
      </c>
      <c r="F103" s="247">
        <v>4.5</v>
      </c>
      <c r="G103" s="247">
        <v>5</v>
      </c>
      <c r="H103" s="247">
        <v>4.8</v>
      </c>
      <c r="I103" s="247">
        <v>4.7</v>
      </c>
      <c r="J103" s="247">
        <v>4.2</v>
      </c>
      <c r="K103" s="247">
        <v>4.8</v>
      </c>
      <c r="L103" s="248">
        <v>0.8184</v>
      </c>
      <c r="M103" s="253">
        <v>0.0909</v>
      </c>
      <c r="N103" s="250">
        <v>0.0909</v>
      </c>
    </row>
    <row r="104" spans="1:14" ht="15">
      <c r="A104" s="244" t="s">
        <v>149</v>
      </c>
      <c r="B104" s="174">
        <v>9640</v>
      </c>
      <c r="C104" s="245">
        <v>168</v>
      </c>
      <c r="D104" s="246">
        <f t="shared" si="3"/>
        <v>0.017427385892116183</v>
      </c>
      <c r="E104" s="247">
        <v>4.87</v>
      </c>
      <c r="F104" s="247">
        <v>4.49</v>
      </c>
      <c r="G104" s="247">
        <v>4.73</v>
      </c>
      <c r="H104" s="247">
        <v>4.86</v>
      </c>
      <c r="I104" s="247">
        <v>4.6</v>
      </c>
      <c r="J104" s="247">
        <v>4</v>
      </c>
      <c r="K104" s="247">
        <v>4.69</v>
      </c>
      <c r="L104" s="248">
        <v>0.93</v>
      </c>
      <c r="M104" s="248">
        <v>0</v>
      </c>
      <c r="N104" s="256" t="s">
        <v>41</v>
      </c>
    </row>
    <row r="105" spans="1:14" ht="15">
      <c r="A105" s="244" t="s">
        <v>150</v>
      </c>
      <c r="B105" s="174">
        <v>381</v>
      </c>
      <c r="C105" s="245">
        <v>33</v>
      </c>
      <c r="D105" s="246">
        <f t="shared" si="3"/>
        <v>0.08661417322834646</v>
      </c>
      <c r="E105" s="247">
        <v>4.87</v>
      </c>
      <c r="F105" s="247">
        <v>4.45</v>
      </c>
      <c r="G105" s="247">
        <v>4.63</v>
      </c>
      <c r="H105" s="247">
        <v>4.36</v>
      </c>
      <c r="I105" s="247">
        <v>4.66</v>
      </c>
      <c r="J105" s="247">
        <v>4.33</v>
      </c>
      <c r="K105" s="247">
        <v>4.96</v>
      </c>
      <c r="L105" s="248">
        <v>0.96</v>
      </c>
      <c r="M105" s="249">
        <v>0.04</v>
      </c>
      <c r="N105" s="250">
        <v>0</v>
      </c>
    </row>
    <row r="106" spans="1:14" ht="15">
      <c r="A106" s="244" t="s">
        <v>151</v>
      </c>
      <c r="B106" s="174">
        <v>258</v>
      </c>
      <c r="C106" s="245">
        <v>11</v>
      </c>
      <c r="D106" s="246">
        <f t="shared" si="3"/>
        <v>0.04263565891472868</v>
      </c>
      <c r="E106" s="247">
        <v>4.64</v>
      </c>
      <c r="F106" s="247">
        <v>4.3</v>
      </c>
      <c r="G106" s="247">
        <v>4.5</v>
      </c>
      <c r="H106" s="247">
        <v>4.1</v>
      </c>
      <c r="I106" s="247">
        <v>4.4</v>
      </c>
      <c r="J106" s="247">
        <v>4.2</v>
      </c>
      <c r="K106" s="247">
        <v>4.3</v>
      </c>
      <c r="L106" s="248">
        <v>0.91</v>
      </c>
      <c r="M106" s="249">
        <v>0</v>
      </c>
      <c r="N106" s="256">
        <v>0.09</v>
      </c>
    </row>
    <row r="107" spans="1:14" ht="15">
      <c r="A107" s="244" t="s">
        <v>152</v>
      </c>
      <c r="B107" s="174">
        <v>176</v>
      </c>
      <c r="C107" s="245">
        <v>16</v>
      </c>
      <c r="D107" s="246">
        <f t="shared" si="3"/>
        <v>0.09090909090909091</v>
      </c>
      <c r="E107" s="247">
        <v>4.9</v>
      </c>
      <c r="F107" s="247">
        <v>4</v>
      </c>
      <c r="G107" s="247">
        <v>4.9</v>
      </c>
      <c r="H107" s="247">
        <v>4.9</v>
      </c>
      <c r="I107" s="247">
        <v>4.8</v>
      </c>
      <c r="J107" s="247">
        <v>3.7</v>
      </c>
      <c r="K107" s="247">
        <v>4.5</v>
      </c>
      <c r="L107" s="248">
        <v>1</v>
      </c>
      <c r="M107" s="253">
        <v>0</v>
      </c>
      <c r="N107" s="256">
        <v>0</v>
      </c>
    </row>
    <row r="108" spans="1:14" ht="15">
      <c r="A108" s="244" t="s">
        <v>153</v>
      </c>
      <c r="B108" s="174">
        <v>820</v>
      </c>
      <c r="C108" s="245">
        <v>11</v>
      </c>
      <c r="D108" s="246">
        <f t="shared" si="3"/>
        <v>0.013414634146341463</v>
      </c>
      <c r="E108" s="247">
        <v>4.5</v>
      </c>
      <c r="F108" s="247" t="s">
        <v>41</v>
      </c>
      <c r="G108" s="247" t="s">
        <v>41</v>
      </c>
      <c r="H108" s="247" t="s">
        <v>41</v>
      </c>
      <c r="I108" s="247" t="s">
        <v>41</v>
      </c>
      <c r="J108" s="247" t="s">
        <v>41</v>
      </c>
      <c r="K108" s="247" t="s">
        <v>41</v>
      </c>
      <c r="L108" s="248">
        <v>1</v>
      </c>
      <c r="M108" s="248">
        <v>0</v>
      </c>
      <c r="N108" s="256">
        <v>0</v>
      </c>
    </row>
    <row r="109" spans="1:14" ht="15">
      <c r="A109" s="244" t="s">
        <v>154</v>
      </c>
      <c r="B109" s="174">
        <v>7922</v>
      </c>
      <c r="C109" s="245">
        <v>52</v>
      </c>
      <c r="D109" s="246">
        <f t="shared" si="3"/>
        <v>0.006563998990154002</v>
      </c>
      <c r="E109" s="247">
        <v>4.71</v>
      </c>
      <c r="F109" s="247">
        <v>4.4</v>
      </c>
      <c r="G109" s="247">
        <v>4.8</v>
      </c>
      <c r="H109" s="247">
        <v>4.23</v>
      </c>
      <c r="I109" s="252">
        <v>4.42</v>
      </c>
      <c r="J109" s="258">
        <v>4.39</v>
      </c>
      <c r="K109" s="257">
        <v>4.7</v>
      </c>
      <c r="L109" s="248">
        <v>0.99</v>
      </c>
      <c r="M109" s="248">
        <v>0</v>
      </c>
      <c r="N109" s="256">
        <v>0.01</v>
      </c>
    </row>
    <row r="110" spans="1:14" ht="15">
      <c r="A110" s="244" t="s">
        <v>468</v>
      </c>
      <c r="B110" s="174">
        <v>220</v>
      </c>
      <c r="C110" s="251">
        <v>0</v>
      </c>
      <c r="D110" s="246">
        <f t="shared" si="3"/>
        <v>0</v>
      </c>
      <c r="E110" s="247" t="s">
        <v>41</v>
      </c>
      <c r="F110" s="247" t="s">
        <v>41</v>
      </c>
      <c r="G110" s="247" t="s">
        <v>41</v>
      </c>
      <c r="H110" s="247" t="s">
        <v>41</v>
      </c>
      <c r="I110" s="257" t="s">
        <v>41</v>
      </c>
      <c r="J110" s="257" t="s">
        <v>41</v>
      </c>
      <c r="K110" s="257" t="s">
        <v>41</v>
      </c>
      <c r="L110" s="248" t="s">
        <v>41</v>
      </c>
      <c r="M110" s="248" t="s">
        <v>41</v>
      </c>
      <c r="N110" s="256" t="s">
        <v>41</v>
      </c>
    </row>
    <row r="111" spans="1:14" ht="15">
      <c r="A111" s="244" t="s">
        <v>155</v>
      </c>
      <c r="B111" s="174">
        <v>457</v>
      </c>
      <c r="C111" s="251">
        <v>54</v>
      </c>
      <c r="D111" s="246">
        <f aca="true" t="shared" si="4" ref="D111:D119">IF(C111="n.d.","n.d.",C111/B111)</f>
        <v>0.11816192560175055</v>
      </c>
      <c r="E111" s="258">
        <v>4.8</v>
      </c>
      <c r="F111" s="258">
        <v>4.5</v>
      </c>
      <c r="G111" s="258">
        <v>4.3</v>
      </c>
      <c r="H111" s="258">
        <v>4.8</v>
      </c>
      <c r="I111" s="258">
        <v>4.7</v>
      </c>
      <c r="J111" s="258">
        <v>4.5</v>
      </c>
      <c r="K111" s="257">
        <v>4.7</v>
      </c>
      <c r="L111" s="249">
        <v>0.9</v>
      </c>
      <c r="M111" s="249">
        <v>0.02</v>
      </c>
      <c r="N111" s="250">
        <v>0.08</v>
      </c>
    </row>
    <row r="112" spans="1:14" ht="15">
      <c r="A112" s="244" t="s">
        <v>156</v>
      </c>
      <c r="B112" s="174">
        <v>1162</v>
      </c>
      <c r="C112" s="245">
        <v>18</v>
      </c>
      <c r="D112" s="246">
        <f t="shared" si="4"/>
        <v>0.01549053356282272</v>
      </c>
      <c r="E112" s="247">
        <v>0</v>
      </c>
      <c r="F112" s="247">
        <v>1</v>
      </c>
      <c r="G112" s="258">
        <v>1</v>
      </c>
      <c r="H112" s="247">
        <v>1</v>
      </c>
      <c r="I112" s="247">
        <v>5</v>
      </c>
      <c r="J112" s="247">
        <v>1</v>
      </c>
      <c r="K112" s="257">
        <v>1</v>
      </c>
      <c r="L112" s="249">
        <v>0.888</v>
      </c>
      <c r="M112" s="249">
        <v>0</v>
      </c>
      <c r="N112" s="250">
        <v>0</v>
      </c>
    </row>
    <row r="113" spans="1:14" ht="15">
      <c r="A113" s="244" t="s">
        <v>157</v>
      </c>
      <c r="B113" s="174">
        <v>5236</v>
      </c>
      <c r="C113" s="245">
        <v>27</v>
      </c>
      <c r="D113" s="246">
        <f t="shared" si="4"/>
        <v>0.005156608097784569</v>
      </c>
      <c r="E113" s="247">
        <v>4.9</v>
      </c>
      <c r="F113" s="247">
        <v>4.4</v>
      </c>
      <c r="G113" s="247">
        <v>4.6</v>
      </c>
      <c r="H113" s="247">
        <v>3.9</v>
      </c>
      <c r="I113" s="247">
        <v>4.5</v>
      </c>
      <c r="J113" s="247">
        <v>4.4</v>
      </c>
      <c r="K113" s="247">
        <v>4.7</v>
      </c>
      <c r="L113" s="248">
        <v>1</v>
      </c>
      <c r="M113" s="249">
        <v>0</v>
      </c>
      <c r="N113" s="250">
        <v>0</v>
      </c>
    </row>
    <row r="114" spans="1:14" ht="15">
      <c r="A114" s="244" t="s">
        <v>158</v>
      </c>
      <c r="B114" s="174">
        <v>981</v>
      </c>
      <c r="C114" s="245">
        <v>46</v>
      </c>
      <c r="D114" s="246">
        <f t="shared" si="4"/>
        <v>0.046890927624872576</v>
      </c>
      <c r="E114" s="247">
        <v>4.7</v>
      </c>
      <c r="F114" s="247">
        <v>4.3</v>
      </c>
      <c r="G114" s="247">
        <v>4.5</v>
      </c>
      <c r="H114" s="247">
        <v>4.5</v>
      </c>
      <c r="I114" s="247">
        <v>4</v>
      </c>
      <c r="J114" s="247">
        <v>4</v>
      </c>
      <c r="K114" s="247">
        <v>4.6</v>
      </c>
      <c r="L114" s="248">
        <v>0.94</v>
      </c>
      <c r="M114" s="248">
        <v>0</v>
      </c>
      <c r="N114" s="256">
        <v>0.06</v>
      </c>
    </row>
    <row r="115" spans="1:14" ht="15">
      <c r="A115" s="244" t="s">
        <v>159</v>
      </c>
      <c r="B115" s="174">
        <v>892</v>
      </c>
      <c r="C115" s="245">
        <v>29</v>
      </c>
      <c r="D115" s="246">
        <f t="shared" si="4"/>
        <v>0.032511210762331835</v>
      </c>
      <c r="E115" s="247">
        <v>4.5</v>
      </c>
      <c r="F115" s="247">
        <v>4.1</v>
      </c>
      <c r="G115" s="247">
        <v>4.3</v>
      </c>
      <c r="H115" s="247">
        <v>4.5</v>
      </c>
      <c r="I115" s="247">
        <v>4.2</v>
      </c>
      <c r="J115" s="247">
        <v>4.1</v>
      </c>
      <c r="K115" s="247">
        <v>4.5</v>
      </c>
      <c r="L115" s="248">
        <v>0.97</v>
      </c>
      <c r="M115" s="248">
        <v>0.03</v>
      </c>
      <c r="N115" s="256">
        <v>0</v>
      </c>
    </row>
    <row r="116" spans="1:14" ht="15">
      <c r="A116" s="244" t="s">
        <v>160</v>
      </c>
      <c r="B116" s="174">
        <v>8397</v>
      </c>
      <c r="C116" s="424" t="s">
        <v>41</v>
      </c>
      <c r="D116" s="246" t="str">
        <f t="shared" si="4"/>
        <v>n.d.</v>
      </c>
      <c r="E116" s="259" t="s">
        <v>41</v>
      </c>
      <c r="F116" s="259" t="s">
        <v>41</v>
      </c>
      <c r="G116" s="259" t="s">
        <v>41</v>
      </c>
      <c r="H116" s="259" t="s">
        <v>41</v>
      </c>
      <c r="I116" s="259" t="s">
        <v>41</v>
      </c>
      <c r="J116" s="259" t="s">
        <v>41</v>
      </c>
      <c r="K116" s="259" t="s">
        <v>41</v>
      </c>
      <c r="L116" s="253" t="s">
        <v>41</v>
      </c>
      <c r="M116" s="254" t="s">
        <v>41</v>
      </c>
      <c r="N116" s="255" t="s">
        <v>41</v>
      </c>
    </row>
    <row r="117" spans="1:14" ht="15">
      <c r="A117" s="244" t="s">
        <v>161</v>
      </c>
      <c r="B117" s="174">
        <v>10260</v>
      </c>
      <c r="C117" s="245">
        <v>24</v>
      </c>
      <c r="D117" s="246">
        <f t="shared" si="4"/>
        <v>0.0023391812865497076</v>
      </c>
      <c r="E117" s="247">
        <v>4.725</v>
      </c>
      <c r="F117" s="247">
        <v>4.18</v>
      </c>
      <c r="G117" s="247">
        <v>4.72</v>
      </c>
      <c r="H117" s="247">
        <v>4.655</v>
      </c>
      <c r="I117" s="247">
        <v>4.715</v>
      </c>
      <c r="J117" s="247">
        <v>4.43</v>
      </c>
      <c r="K117" s="247">
        <v>4.605</v>
      </c>
      <c r="L117" s="248">
        <v>0.95</v>
      </c>
      <c r="M117" s="248">
        <v>0</v>
      </c>
      <c r="N117" s="256">
        <v>0.1</v>
      </c>
    </row>
    <row r="118" spans="1:14" ht="15">
      <c r="A118" s="244" t="s">
        <v>162</v>
      </c>
      <c r="B118" s="174">
        <v>11707</v>
      </c>
      <c r="C118" s="245">
        <v>51</v>
      </c>
      <c r="D118" s="246">
        <f t="shared" si="4"/>
        <v>0.0043563679849662595</v>
      </c>
      <c r="E118" s="247">
        <v>4.509</v>
      </c>
      <c r="F118" s="247">
        <v>4.235</v>
      </c>
      <c r="G118" s="247">
        <v>4.41</v>
      </c>
      <c r="H118" s="247">
        <v>4.19</v>
      </c>
      <c r="I118" s="247">
        <v>3.88</v>
      </c>
      <c r="J118" s="247">
        <v>4.17</v>
      </c>
      <c r="K118" s="247">
        <v>4.39</v>
      </c>
      <c r="L118" s="248">
        <v>0.8431</v>
      </c>
      <c r="M118" s="248">
        <v>0.0784</v>
      </c>
      <c r="N118" s="256">
        <v>0.0784</v>
      </c>
    </row>
    <row r="119" spans="1:14" ht="15">
      <c r="A119" s="244" t="s">
        <v>163</v>
      </c>
      <c r="B119" s="174">
        <v>1753</v>
      </c>
      <c r="C119" s="245">
        <v>20</v>
      </c>
      <c r="D119" s="246">
        <f t="shared" si="4"/>
        <v>0.011409013120365089</v>
      </c>
      <c r="E119" s="247">
        <v>4</v>
      </c>
      <c r="F119" s="247">
        <v>4</v>
      </c>
      <c r="G119" s="247">
        <v>4</v>
      </c>
      <c r="H119" s="247">
        <v>4</v>
      </c>
      <c r="I119" s="259" t="s">
        <v>41</v>
      </c>
      <c r="J119" s="259">
        <v>4</v>
      </c>
      <c r="K119" s="259">
        <v>5</v>
      </c>
      <c r="L119" s="259">
        <v>0.9</v>
      </c>
      <c r="M119" s="259">
        <v>0.05</v>
      </c>
      <c r="N119" s="263">
        <v>0.05</v>
      </c>
    </row>
    <row r="120" spans="1:14" ht="15">
      <c r="A120" s="244" t="s">
        <v>164</v>
      </c>
      <c r="B120" s="174">
        <v>3872</v>
      </c>
      <c r="C120" s="260" t="s">
        <v>76</v>
      </c>
      <c r="D120" s="251" t="s">
        <v>76</v>
      </c>
      <c r="E120" s="251" t="s">
        <v>76</v>
      </c>
      <c r="F120" s="251" t="s">
        <v>76</v>
      </c>
      <c r="G120" s="251" t="s">
        <v>76</v>
      </c>
      <c r="H120" s="251" t="s">
        <v>76</v>
      </c>
      <c r="I120" s="251" t="s">
        <v>76</v>
      </c>
      <c r="J120" s="251" t="s">
        <v>76</v>
      </c>
      <c r="K120" s="251" t="s">
        <v>76</v>
      </c>
      <c r="L120" s="251" t="s">
        <v>76</v>
      </c>
      <c r="M120" s="251" t="s">
        <v>76</v>
      </c>
      <c r="N120" s="251" t="s">
        <v>76</v>
      </c>
    </row>
    <row r="121" spans="1:14" ht="15">
      <c r="A121" s="244" t="s">
        <v>165</v>
      </c>
      <c r="B121" s="174">
        <v>25482</v>
      </c>
      <c r="C121" s="245">
        <v>63</v>
      </c>
      <c r="D121" s="246">
        <f aca="true" t="shared" si="5" ref="D121:D152">IF(C121="n.d.","n.d.",C121/B121)</f>
        <v>0.002472333411820108</v>
      </c>
      <c r="E121" s="247">
        <v>4.69</v>
      </c>
      <c r="F121" s="247">
        <v>4.78</v>
      </c>
      <c r="G121" s="247">
        <v>4.5</v>
      </c>
      <c r="H121" s="247">
        <v>4.46</v>
      </c>
      <c r="I121" s="247">
        <v>4.56</v>
      </c>
      <c r="J121" s="247">
        <v>4.19</v>
      </c>
      <c r="K121" s="247">
        <v>4.72</v>
      </c>
      <c r="L121" s="248">
        <v>0.95</v>
      </c>
      <c r="M121" s="248">
        <v>0.025</v>
      </c>
      <c r="N121" s="256">
        <v>0.025</v>
      </c>
    </row>
    <row r="122" spans="1:14" ht="15">
      <c r="A122" s="244" t="s">
        <v>166</v>
      </c>
      <c r="B122" s="174">
        <v>13541</v>
      </c>
      <c r="C122" s="245">
        <v>25</v>
      </c>
      <c r="D122" s="246">
        <f t="shared" si="5"/>
        <v>0.001846244738202496</v>
      </c>
      <c r="E122" s="247">
        <v>4.7</v>
      </c>
      <c r="F122" s="247">
        <v>4.2</v>
      </c>
      <c r="G122" s="247">
        <v>4.2</v>
      </c>
      <c r="H122" s="247">
        <v>4.1</v>
      </c>
      <c r="I122" s="247">
        <v>4.1</v>
      </c>
      <c r="J122" s="247">
        <v>3.4</v>
      </c>
      <c r="K122" s="247">
        <v>4.4</v>
      </c>
      <c r="L122" s="248">
        <v>1</v>
      </c>
      <c r="M122" s="248">
        <v>0</v>
      </c>
      <c r="N122" s="250">
        <v>0</v>
      </c>
    </row>
    <row r="123" spans="1:14" ht="15">
      <c r="A123" s="244" t="s">
        <v>167</v>
      </c>
      <c r="B123" s="174">
        <v>89074</v>
      </c>
      <c r="C123" s="245">
        <v>279</v>
      </c>
      <c r="D123" s="246">
        <f t="shared" si="5"/>
        <v>0.003132227136987224</v>
      </c>
      <c r="E123" s="247">
        <v>4.61</v>
      </c>
      <c r="F123" s="247">
        <v>4.27</v>
      </c>
      <c r="G123" s="247">
        <v>4.58</v>
      </c>
      <c r="H123" s="247">
        <v>4.53</v>
      </c>
      <c r="I123" s="247">
        <v>4.31</v>
      </c>
      <c r="J123" s="247">
        <v>4.4</v>
      </c>
      <c r="K123" s="247">
        <v>4.5</v>
      </c>
      <c r="L123" s="248">
        <v>0.8652</v>
      </c>
      <c r="M123" s="248">
        <v>0.0449</v>
      </c>
      <c r="N123" s="256">
        <v>0.0499</v>
      </c>
    </row>
    <row r="124" spans="1:14" ht="15">
      <c r="A124" s="244" t="s">
        <v>168</v>
      </c>
      <c r="B124" s="174">
        <v>725</v>
      </c>
      <c r="C124" s="245">
        <v>37</v>
      </c>
      <c r="D124" s="246">
        <f t="shared" si="5"/>
        <v>0.05103448275862069</v>
      </c>
      <c r="E124" s="247">
        <v>4.83</v>
      </c>
      <c r="F124" s="247">
        <v>4.15</v>
      </c>
      <c r="G124" s="247">
        <v>4.7</v>
      </c>
      <c r="H124" s="247">
        <v>4.78</v>
      </c>
      <c r="I124" s="247">
        <v>4.61</v>
      </c>
      <c r="J124" s="247">
        <v>4.27</v>
      </c>
      <c r="K124" s="247">
        <v>4.59</v>
      </c>
      <c r="L124" s="248">
        <v>0.972</v>
      </c>
      <c r="M124" s="248">
        <v>0</v>
      </c>
      <c r="N124" s="250">
        <v>0.028</v>
      </c>
    </row>
    <row r="125" spans="1:14" ht="15">
      <c r="A125" s="244" t="s">
        <v>169</v>
      </c>
      <c r="B125" s="174">
        <v>18032</v>
      </c>
      <c r="C125" s="245">
        <v>84</v>
      </c>
      <c r="D125" s="246">
        <f t="shared" si="5"/>
        <v>0.004658385093167702</v>
      </c>
      <c r="E125" s="247">
        <v>4.2</v>
      </c>
      <c r="F125" s="247">
        <v>4.1</v>
      </c>
      <c r="G125" s="247">
        <v>4.3</v>
      </c>
      <c r="H125" s="247">
        <v>4.3</v>
      </c>
      <c r="I125" s="247">
        <v>4.2</v>
      </c>
      <c r="J125" s="247">
        <v>4.4</v>
      </c>
      <c r="K125" s="247">
        <v>4.3</v>
      </c>
      <c r="L125" s="248">
        <v>0.798</v>
      </c>
      <c r="M125" s="249">
        <v>0.095</v>
      </c>
      <c r="N125" s="256">
        <v>0.107</v>
      </c>
    </row>
    <row r="126" spans="1:14" ht="15">
      <c r="A126" s="244" t="s">
        <v>170</v>
      </c>
      <c r="B126" s="174">
        <v>173</v>
      </c>
      <c r="C126" s="245">
        <v>13</v>
      </c>
      <c r="D126" s="246">
        <f t="shared" si="5"/>
        <v>0.07514450867052024</v>
      </c>
      <c r="E126" s="247">
        <v>4</v>
      </c>
      <c r="F126" s="247">
        <v>4</v>
      </c>
      <c r="G126" s="247">
        <v>3</v>
      </c>
      <c r="H126" s="247">
        <v>4</v>
      </c>
      <c r="I126" s="247">
        <v>3</v>
      </c>
      <c r="J126" s="247">
        <v>3</v>
      </c>
      <c r="K126" s="247">
        <v>4</v>
      </c>
      <c r="L126" s="248">
        <v>0.6</v>
      </c>
      <c r="M126" s="248">
        <v>0.1</v>
      </c>
      <c r="N126" s="256">
        <v>0.3</v>
      </c>
    </row>
    <row r="127" spans="1:14" ht="15">
      <c r="A127" s="244" t="s">
        <v>171</v>
      </c>
      <c r="B127" s="174">
        <v>307</v>
      </c>
      <c r="C127" s="245">
        <v>19</v>
      </c>
      <c r="D127" s="246">
        <f t="shared" si="5"/>
        <v>0.06188925081433225</v>
      </c>
      <c r="E127" s="247">
        <v>4.89</v>
      </c>
      <c r="F127" s="247">
        <v>4.61</v>
      </c>
      <c r="G127" s="247">
        <v>4.95</v>
      </c>
      <c r="H127" s="247">
        <v>4.47</v>
      </c>
      <c r="I127" s="247">
        <v>4.24</v>
      </c>
      <c r="J127" s="247">
        <v>4</v>
      </c>
      <c r="K127" s="247">
        <v>4.79</v>
      </c>
      <c r="L127" s="248">
        <v>1</v>
      </c>
      <c r="M127" s="249">
        <v>0</v>
      </c>
      <c r="N127" s="256">
        <v>0</v>
      </c>
    </row>
    <row r="128" spans="1:14" ht="15">
      <c r="A128" s="244" t="s">
        <v>172</v>
      </c>
      <c r="B128" s="174">
        <v>233</v>
      </c>
      <c r="C128" s="245">
        <v>13</v>
      </c>
      <c r="D128" s="246">
        <f t="shared" si="5"/>
        <v>0.055793991416309016</v>
      </c>
      <c r="E128" s="247">
        <v>4.9</v>
      </c>
      <c r="F128" s="247">
        <v>4.6</v>
      </c>
      <c r="G128" s="247">
        <v>4.9</v>
      </c>
      <c r="H128" s="247">
        <v>4.8</v>
      </c>
      <c r="I128" s="259">
        <v>4.6</v>
      </c>
      <c r="J128" s="247">
        <v>4.1</v>
      </c>
      <c r="K128" s="247">
        <v>4.6</v>
      </c>
      <c r="L128" s="248">
        <v>1</v>
      </c>
      <c r="M128" s="249">
        <v>0</v>
      </c>
      <c r="N128" s="250">
        <v>0</v>
      </c>
    </row>
    <row r="129" spans="1:14" ht="15">
      <c r="A129" s="244" t="s">
        <v>173</v>
      </c>
      <c r="B129" s="174">
        <v>10927</v>
      </c>
      <c r="C129" s="245">
        <v>97</v>
      </c>
      <c r="D129" s="246">
        <f t="shared" si="5"/>
        <v>0.00887709343827217</v>
      </c>
      <c r="E129" s="247" t="s">
        <v>41</v>
      </c>
      <c r="F129" s="247" t="s">
        <v>41</v>
      </c>
      <c r="G129" s="247" t="s">
        <v>41</v>
      </c>
      <c r="H129" s="247" t="s">
        <v>41</v>
      </c>
      <c r="I129" s="247" t="s">
        <v>41</v>
      </c>
      <c r="J129" s="247" t="s">
        <v>41</v>
      </c>
      <c r="K129" s="247" t="s">
        <v>41</v>
      </c>
      <c r="L129" s="248">
        <v>0.96</v>
      </c>
      <c r="M129" s="249">
        <v>0.01</v>
      </c>
      <c r="N129" s="256">
        <v>0.03</v>
      </c>
    </row>
    <row r="130" spans="1:14" ht="15">
      <c r="A130" s="244" t="s">
        <v>174</v>
      </c>
      <c r="B130" s="174">
        <v>2217</v>
      </c>
      <c r="C130" s="245">
        <v>46</v>
      </c>
      <c r="D130" s="246">
        <f t="shared" si="5"/>
        <v>0.02074875958502481</v>
      </c>
      <c r="E130" s="247">
        <v>4.98</v>
      </c>
      <c r="F130" s="247">
        <v>4.72</v>
      </c>
      <c r="G130" s="247">
        <v>4.87</v>
      </c>
      <c r="H130" s="247">
        <v>4.9</v>
      </c>
      <c r="I130" s="247">
        <v>4.63</v>
      </c>
      <c r="J130" s="247">
        <v>4.26</v>
      </c>
      <c r="K130" s="247">
        <v>4.87</v>
      </c>
      <c r="L130" s="248">
        <v>0.96</v>
      </c>
      <c r="M130" s="249">
        <v>0</v>
      </c>
      <c r="N130" s="256">
        <v>0.04</v>
      </c>
    </row>
    <row r="131" spans="1:14" ht="15">
      <c r="A131" s="244" t="s">
        <v>175</v>
      </c>
      <c r="B131" s="174">
        <v>1164</v>
      </c>
      <c r="C131" s="245">
        <v>13</v>
      </c>
      <c r="D131" s="246">
        <f t="shared" si="5"/>
        <v>0.011168384879725086</v>
      </c>
      <c r="E131" s="247">
        <v>4.75</v>
      </c>
      <c r="F131" s="247">
        <v>4.27</v>
      </c>
      <c r="G131" s="247">
        <v>4.66</v>
      </c>
      <c r="H131" s="247">
        <v>4.5</v>
      </c>
      <c r="I131" s="247">
        <v>4.33</v>
      </c>
      <c r="J131" s="247">
        <v>4.61</v>
      </c>
      <c r="K131" s="247">
        <v>4.5</v>
      </c>
      <c r="L131" s="248">
        <v>0.9</v>
      </c>
      <c r="M131" s="253">
        <v>0</v>
      </c>
      <c r="N131" s="256">
        <v>0.1</v>
      </c>
    </row>
    <row r="132" spans="1:14" ht="15">
      <c r="A132" s="244" t="s">
        <v>176</v>
      </c>
      <c r="B132" s="174">
        <v>803</v>
      </c>
      <c r="C132" s="245">
        <v>23</v>
      </c>
      <c r="D132" s="246">
        <f t="shared" si="5"/>
        <v>0.028642590286425903</v>
      </c>
      <c r="E132" s="247">
        <v>5</v>
      </c>
      <c r="F132" s="247">
        <v>4</v>
      </c>
      <c r="G132" s="247">
        <v>4</v>
      </c>
      <c r="H132" s="247">
        <v>5</v>
      </c>
      <c r="I132" s="247">
        <v>4</v>
      </c>
      <c r="J132" s="247">
        <v>3</v>
      </c>
      <c r="K132" s="247">
        <v>4</v>
      </c>
      <c r="L132" s="248">
        <v>1</v>
      </c>
      <c r="M132" s="253">
        <v>0</v>
      </c>
      <c r="N132" s="256">
        <v>0</v>
      </c>
    </row>
    <row r="133" spans="1:14" ht="15">
      <c r="A133" s="244" t="s">
        <v>177</v>
      </c>
      <c r="B133" s="174">
        <v>612</v>
      </c>
      <c r="C133" s="245">
        <v>126</v>
      </c>
      <c r="D133" s="246">
        <f t="shared" si="5"/>
        <v>0.20588235294117646</v>
      </c>
      <c r="E133" s="247">
        <v>5</v>
      </c>
      <c r="F133" s="247">
        <v>5</v>
      </c>
      <c r="G133" s="247">
        <v>4</v>
      </c>
      <c r="H133" s="247">
        <v>5</v>
      </c>
      <c r="I133" s="247">
        <v>5</v>
      </c>
      <c r="J133" s="247">
        <v>4</v>
      </c>
      <c r="K133" s="247">
        <v>4</v>
      </c>
      <c r="L133" s="248">
        <v>0.85</v>
      </c>
      <c r="M133" s="248">
        <v>0.05</v>
      </c>
      <c r="N133" s="256">
        <v>0.05</v>
      </c>
    </row>
    <row r="134" spans="1:14" ht="15">
      <c r="A134" s="244" t="s">
        <v>178</v>
      </c>
      <c r="B134" s="174">
        <v>1398</v>
      </c>
      <c r="C134" s="245">
        <v>60</v>
      </c>
      <c r="D134" s="246">
        <f t="shared" si="5"/>
        <v>0.04291845493562232</v>
      </c>
      <c r="E134" s="258">
        <v>4.75</v>
      </c>
      <c r="F134" s="258">
        <v>4.85</v>
      </c>
      <c r="G134" s="258">
        <v>4.3</v>
      </c>
      <c r="H134" s="258">
        <v>4.27</v>
      </c>
      <c r="I134" s="258">
        <v>4.22</v>
      </c>
      <c r="J134" s="252">
        <v>4.05</v>
      </c>
      <c r="K134" s="257">
        <v>4.41</v>
      </c>
      <c r="L134" s="249">
        <v>1</v>
      </c>
      <c r="M134" s="249">
        <v>0</v>
      </c>
      <c r="N134" s="250">
        <v>0</v>
      </c>
    </row>
    <row r="135" spans="1:14" ht="15">
      <c r="A135" s="244" t="s">
        <v>179</v>
      </c>
      <c r="B135" s="174">
        <v>809</v>
      </c>
      <c r="C135" s="245">
        <v>2</v>
      </c>
      <c r="D135" s="246">
        <f t="shared" si="5"/>
        <v>0.002472187886279357</v>
      </c>
      <c r="E135" s="247">
        <v>5</v>
      </c>
      <c r="F135" s="247">
        <v>4.5</v>
      </c>
      <c r="G135" s="247">
        <v>5</v>
      </c>
      <c r="H135" s="247">
        <v>5</v>
      </c>
      <c r="I135" s="247">
        <v>5</v>
      </c>
      <c r="J135" s="247">
        <v>4.5</v>
      </c>
      <c r="K135" s="247" t="s">
        <v>41</v>
      </c>
      <c r="L135" s="248">
        <v>1</v>
      </c>
      <c r="M135" s="248">
        <v>0</v>
      </c>
      <c r="N135" s="256">
        <v>0</v>
      </c>
    </row>
    <row r="136" spans="1:14" ht="15">
      <c r="A136" s="244" t="s">
        <v>180</v>
      </c>
      <c r="B136" s="174">
        <v>61180</v>
      </c>
      <c r="C136" s="245">
        <v>78</v>
      </c>
      <c r="D136" s="246">
        <f t="shared" si="5"/>
        <v>0.0012749264465511604</v>
      </c>
      <c r="E136" s="247">
        <v>4.83</v>
      </c>
      <c r="F136" s="247">
        <v>4.21</v>
      </c>
      <c r="G136" s="247">
        <v>4.6</v>
      </c>
      <c r="H136" s="247">
        <v>4.7</v>
      </c>
      <c r="I136" s="247">
        <v>3.7</v>
      </c>
      <c r="J136" s="247">
        <v>4.4</v>
      </c>
      <c r="K136" s="247">
        <v>4.6</v>
      </c>
      <c r="L136" s="248">
        <v>0.77</v>
      </c>
      <c r="M136" s="248">
        <v>0.03</v>
      </c>
      <c r="N136" s="256">
        <v>0.14</v>
      </c>
    </row>
    <row r="137" spans="1:14" ht="15">
      <c r="A137" s="244" t="s">
        <v>181</v>
      </c>
      <c r="B137" s="174">
        <v>811</v>
      </c>
      <c r="C137" s="245">
        <v>100</v>
      </c>
      <c r="D137" s="246">
        <f t="shared" si="5"/>
        <v>0.12330456226880394</v>
      </c>
      <c r="E137" s="247">
        <v>4.7</v>
      </c>
      <c r="F137" s="247">
        <v>3.8</v>
      </c>
      <c r="G137" s="247">
        <v>4.7</v>
      </c>
      <c r="H137" s="247">
        <v>4.7</v>
      </c>
      <c r="I137" s="247">
        <v>4.8</v>
      </c>
      <c r="J137" s="247">
        <v>4</v>
      </c>
      <c r="K137" s="247">
        <v>4.45</v>
      </c>
      <c r="L137" s="248">
        <v>1</v>
      </c>
      <c r="M137" s="248">
        <v>0</v>
      </c>
      <c r="N137" s="256">
        <v>0</v>
      </c>
    </row>
    <row r="138" spans="1:14" ht="15">
      <c r="A138" s="244" t="s">
        <v>182</v>
      </c>
      <c r="B138" s="174">
        <v>2092</v>
      </c>
      <c r="C138" s="245">
        <v>17</v>
      </c>
      <c r="D138" s="246">
        <f t="shared" si="5"/>
        <v>0.008126195028680689</v>
      </c>
      <c r="E138" s="247">
        <v>4.94</v>
      </c>
      <c r="F138" s="247">
        <v>4.18</v>
      </c>
      <c r="G138" s="258">
        <v>4.65</v>
      </c>
      <c r="H138" s="247">
        <v>3.88</v>
      </c>
      <c r="I138" s="258">
        <v>4.53</v>
      </c>
      <c r="J138" s="247">
        <v>4.35</v>
      </c>
      <c r="K138" s="247">
        <v>4.45</v>
      </c>
      <c r="L138" s="248">
        <v>0.944</v>
      </c>
      <c r="M138" s="248">
        <v>0.0555</v>
      </c>
      <c r="N138" s="250">
        <v>0</v>
      </c>
    </row>
    <row r="139" spans="1:14" ht="15">
      <c r="A139" s="244" t="s">
        <v>183</v>
      </c>
      <c r="B139" s="174">
        <v>122</v>
      </c>
      <c r="C139" s="245">
        <v>7</v>
      </c>
      <c r="D139" s="246">
        <f t="shared" si="5"/>
        <v>0.05737704918032787</v>
      </c>
      <c r="E139" s="259">
        <v>4.42</v>
      </c>
      <c r="F139" s="259">
        <v>4.28</v>
      </c>
      <c r="G139" s="259">
        <v>4.28</v>
      </c>
      <c r="H139" s="259">
        <v>4.57</v>
      </c>
      <c r="I139" s="259">
        <v>4.28</v>
      </c>
      <c r="J139" s="259">
        <v>4</v>
      </c>
      <c r="K139" s="259">
        <v>4.3</v>
      </c>
      <c r="L139" s="253">
        <v>0.95</v>
      </c>
      <c r="M139" s="254">
        <v>0</v>
      </c>
      <c r="N139" s="255">
        <v>0.05</v>
      </c>
    </row>
    <row r="140" spans="1:14" ht="15">
      <c r="A140" s="244" t="s">
        <v>184</v>
      </c>
      <c r="B140" s="174">
        <v>8569</v>
      </c>
      <c r="C140" s="245">
        <v>201</v>
      </c>
      <c r="D140" s="246">
        <f t="shared" si="5"/>
        <v>0.023456646049714085</v>
      </c>
      <c r="E140" s="247">
        <v>4.8</v>
      </c>
      <c r="F140" s="247">
        <v>4.4</v>
      </c>
      <c r="G140" s="247">
        <v>4.7</v>
      </c>
      <c r="H140" s="247">
        <v>4.8</v>
      </c>
      <c r="I140" s="247">
        <v>4.7</v>
      </c>
      <c r="J140" s="247">
        <v>4.4</v>
      </c>
      <c r="K140" s="247">
        <v>4.8</v>
      </c>
      <c r="L140" s="248">
        <v>0.9179</v>
      </c>
      <c r="M140" s="248">
        <v>0</v>
      </c>
      <c r="N140" s="256">
        <v>0.0821</v>
      </c>
    </row>
    <row r="141" spans="1:14" ht="15">
      <c r="A141" s="244" t="s">
        <v>185</v>
      </c>
      <c r="B141" s="174">
        <v>245</v>
      </c>
      <c r="C141" s="245">
        <v>30</v>
      </c>
      <c r="D141" s="246">
        <f t="shared" si="5"/>
        <v>0.12244897959183673</v>
      </c>
      <c r="E141" s="247">
        <v>4.5</v>
      </c>
      <c r="F141" s="247">
        <v>4.5</v>
      </c>
      <c r="G141" s="247">
        <v>4.5</v>
      </c>
      <c r="H141" s="247">
        <v>3</v>
      </c>
      <c r="I141" s="247">
        <v>4</v>
      </c>
      <c r="J141" s="247">
        <v>3</v>
      </c>
      <c r="K141" s="247">
        <v>4.5</v>
      </c>
      <c r="L141" s="248">
        <v>1</v>
      </c>
      <c r="M141" s="248">
        <v>0</v>
      </c>
      <c r="N141" s="256">
        <v>0</v>
      </c>
    </row>
    <row r="142" spans="1:14" ht="15">
      <c r="A142" s="244" t="s">
        <v>186</v>
      </c>
      <c r="B142" s="174">
        <v>855</v>
      </c>
      <c r="C142" s="245">
        <v>32</v>
      </c>
      <c r="D142" s="246">
        <f t="shared" si="5"/>
        <v>0.03742690058479532</v>
      </c>
      <c r="E142" s="247">
        <v>5</v>
      </c>
      <c r="F142" s="247">
        <v>5</v>
      </c>
      <c r="G142" s="247">
        <v>5</v>
      </c>
      <c r="H142" s="247">
        <v>4</v>
      </c>
      <c r="I142" s="247">
        <v>4</v>
      </c>
      <c r="J142" s="247">
        <v>4</v>
      </c>
      <c r="K142" s="247">
        <v>4</v>
      </c>
      <c r="L142" s="248">
        <v>0.9</v>
      </c>
      <c r="M142" s="248">
        <v>0.05</v>
      </c>
      <c r="N142" s="256">
        <v>0.05</v>
      </c>
    </row>
    <row r="143" spans="1:14" ht="15">
      <c r="A143" s="244" t="s">
        <v>187</v>
      </c>
      <c r="B143" s="174">
        <v>362</v>
      </c>
      <c r="C143" s="245">
        <v>9</v>
      </c>
      <c r="D143" s="246">
        <f t="shared" si="5"/>
        <v>0.024861878453038673</v>
      </c>
      <c r="E143" s="247">
        <v>4.56</v>
      </c>
      <c r="F143" s="247">
        <v>3.88</v>
      </c>
      <c r="G143" s="247">
        <v>4.67</v>
      </c>
      <c r="H143" s="247">
        <v>4.56</v>
      </c>
      <c r="I143" s="247">
        <v>4.5</v>
      </c>
      <c r="J143" s="247">
        <v>4.34</v>
      </c>
      <c r="K143" s="247">
        <v>4.56</v>
      </c>
      <c r="L143" s="248">
        <v>0.88</v>
      </c>
      <c r="M143" s="249">
        <v>0</v>
      </c>
      <c r="N143" s="250">
        <v>0.12</v>
      </c>
    </row>
    <row r="144" spans="1:14" ht="15">
      <c r="A144" s="244" t="s">
        <v>188</v>
      </c>
      <c r="B144" s="174">
        <v>2132</v>
      </c>
      <c r="C144" s="245">
        <v>21</v>
      </c>
      <c r="D144" s="246">
        <f t="shared" si="5"/>
        <v>0.009849906191369606</v>
      </c>
      <c r="E144" s="247">
        <v>4.8</v>
      </c>
      <c r="F144" s="247">
        <v>4.1</v>
      </c>
      <c r="G144" s="247">
        <v>4.8</v>
      </c>
      <c r="H144" s="247">
        <v>4.8</v>
      </c>
      <c r="I144" s="247">
        <v>4.5</v>
      </c>
      <c r="J144" s="247">
        <v>4.4</v>
      </c>
      <c r="K144" s="247">
        <v>4.7</v>
      </c>
      <c r="L144" s="248">
        <v>0.955</v>
      </c>
      <c r="M144" s="254">
        <v>0</v>
      </c>
      <c r="N144" s="250">
        <v>0.045</v>
      </c>
    </row>
    <row r="145" spans="1:14" ht="15">
      <c r="A145" s="244" t="s">
        <v>189</v>
      </c>
      <c r="B145" s="174">
        <v>6786</v>
      </c>
      <c r="C145" s="245">
        <v>45</v>
      </c>
      <c r="D145" s="246">
        <f t="shared" si="5"/>
        <v>0.006631299734748011</v>
      </c>
      <c r="E145" s="247">
        <v>3.66667</v>
      </c>
      <c r="F145" s="247">
        <v>3.66667</v>
      </c>
      <c r="G145" s="247">
        <v>3.33333</v>
      </c>
      <c r="H145" s="247">
        <v>3.33333</v>
      </c>
      <c r="I145" s="247">
        <v>2.33333</v>
      </c>
      <c r="J145" s="247">
        <v>3.33333</v>
      </c>
      <c r="K145" s="247">
        <v>3.33333</v>
      </c>
      <c r="L145" s="248">
        <v>0.75</v>
      </c>
      <c r="M145" s="248">
        <v>0.1</v>
      </c>
      <c r="N145" s="262">
        <v>0.15</v>
      </c>
    </row>
    <row r="146" spans="1:14" ht="15">
      <c r="A146" s="244" t="s">
        <v>190</v>
      </c>
      <c r="B146" s="174">
        <v>24962</v>
      </c>
      <c r="C146" s="245">
        <v>126</v>
      </c>
      <c r="D146" s="246">
        <f t="shared" si="5"/>
        <v>0.005047672462142457</v>
      </c>
      <c r="E146" s="247">
        <v>4.95</v>
      </c>
      <c r="F146" s="247">
        <v>4.4</v>
      </c>
      <c r="G146" s="247">
        <v>4.8</v>
      </c>
      <c r="H146" s="247">
        <v>4.9</v>
      </c>
      <c r="I146" s="247">
        <v>4.3</v>
      </c>
      <c r="J146" s="247">
        <v>4.8</v>
      </c>
      <c r="K146" s="247">
        <v>4.9</v>
      </c>
      <c r="L146" s="248">
        <v>0.95</v>
      </c>
      <c r="M146" s="253">
        <v>0</v>
      </c>
      <c r="N146" s="256">
        <v>0.05</v>
      </c>
    </row>
    <row r="147" spans="1:14" ht="15">
      <c r="A147" s="244" t="s">
        <v>191</v>
      </c>
      <c r="B147" s="174">
        <v>8235</v>
      </c>
      <c r="C147" s="245">
        <v>66</v>
      </c>
      <c r="D147" s="246">
        <f t="shared" si="5"/>
        <v>0.008014571948998178</v>
      </c>
      <c r="E147" s="247">
        <v>4.6</v>
      </c>
      <c r="F147" s="247">
        <v>4</v>
      </c>
      <c r="G147" s="247">
        <v>4.5</v>
      </c>
      <c r="H147" s="247">
        <v>4.5</v>
      </c>
      <c r="I147" s="247">
        <v>4.2</v>
      </c>
      <c r="J147" s="247">
        <v>3.9</v>
      </c>
      <c r="K147" s="247">
        <v>4.6</v>
      </c>
      <c r="L147" s="248">
        <v>0.84</v>
      </c>
      <c r="M147" s="249">
        <v>0.04</v>
      </c>
      <c r="N147" s="256">
        <v>0.12</v>
      </c>
    </row>
    <row r="148" spans="1:14" ht="15">
      <c r="A148" s="244" t="s">
        <v>192</v>
      </c>
      <c r="B148" s="174">
        <v>1039</v>
      </c>
      <c r="C148" s="251">
        <v>29</v>
      </c>
      <c r="D148" s="246">
        <f t="shared" si="5"/>
        <v>0.02791145332050048</v>
      </c>
      <c r="E148" s="258">
        <v>5</v>
      </c>
      <c r="F148" s="258">
        <v>4.5</v>
      </c>
      <c r="G148" s="258">
        <v>4.9</v>
      </c>
      <c r="H148" s="258">
        <v>5</v>
      </c>
      <c r="I148" s="258">
        <v>4.9</v>
      </c>
      <c r="J148" s="258">
        <v>4.8</v>
      </c>
      <c r="K148" s="257">
        <v>5</v>
      </c>
      <c r="L148" s="249">
        <v>1</v>
      </c>
      <c r="M148" s="249">
        <v>0</v>
      </c>
      <c r="N148" s="250">
        <v>0</v>
      </c>
    </row>
    <row r="149" spans="1:14" ht="15">
      <c r="A149" s="244" t="s">
        <v>193</v>
      </c>
      <c r="B149" s="174">
        <v>3074</v>
      </c>
      <c r="C149" s="424" t="s">
        <v>41</v>
      </c>
      <c r="D149" s="246" t="str">
        <f t="shared" si="5"/>
        <v>n.d.</v>
      </c>
      <c r="E149" s="259" t="s">
        <v>41</v>
      </c>
      <c r="F149" s="259" t="s">
        <v>41</v>
      </c>
      <c r="G149" s="259" t="s">
        <v>41</v>
      </c>
      <c r="H149" s="259" t="s">
        <v>41</v>
      </c>
      <c r="I149" s="259" t="s">
        <v>41</v>
      </c>
      <c r="J149" s="259" t="s">
        <v>41</v>
      </c>
      <c r="K149" s="259" t="s">
        <v>41</v>
      </c>
      <c r="L149" s="253" t="s">
        <v>41</v>
      </c>
      <c r="M149" s="253" t="s">
        <v>41</v>
      </c>
      <c r="N149" s="262" t="s">
        <v>41</v>
      </c>
    </row>
    <row r="150" spans="1:14" ht="15">
      <c r="A150" s="244" t="s">
        <v>194</v>
      </c>
      <c r="B150" s="174">
        <v>1070</v>
      </c>
      <c r="C150" s="245">
        <v>2</v>
      </c>
      <c r="D150" s="246">
        <f t="shared" si="5"/>
        <v>0.001869158878504673</v>
      </c>
      <c r="E150" s="247">
        <v>5</v>
      </c>
      <c r="F150" s="247">
        <v>5</v>
      </c>
      <c r="G150" s="247">
        <v>5</v>
      </c>
      <c r="H150" s="247">
        <v>5</v>
      </c>
      <c r="I150" s="247">
        <v>5</v>
      </c>
      <c r="J150" s="247">
        <v>5</v>
      </c>
      <c r="K150" s="247">
        <v>5</v>
      </c>
      <c r="L150" s="248">
        <v>1</v>
      </c>
      <c r="M150" s="249">
        <v>0</v>
      </c>
      <c r="N150" s="256">
        <v>0</v>
      </c>
    </row>
    <row r="151" spans="1:14" ht="15">
      <c r="A151" s="244" t="s">
        <v>195</v>
      </c>
      <c r="B151" s="174">
        <v>174</v>
      </c>
      <c r="C151" s="245">
        <v>12</v>
      </c>
      <c r="D151" s="246">
        <f t="shared" si="5"/>
        <v>0.06896551724137931</v>
      </c>
      <c r="E151" s="247">
        <v>5</v>
      </c>
      <c r="F151" s="247">
        <v>4</v>
      </c>
      <c r="G151" s="247">
        <v>5</v>
      </c>
      <c r="H151" s="247">
        <v>4.5</v>
      </c>
      <c r="I151" s="247">
        <v>4.8</v>
      </c>
      <c r="J151" s="247">
        <v>4.5</v>
      </c>
      <c r="K151" s="247">
        <v>4.8</v>
      </c>
      <c r="L151" s="248">
        <v>0.92</v>
      </c>
      <c r="M151" s="254">
        <v>0</v>
      </c>
      <c r="N151" s="250">
        <v>0.08</v>
      </c>
    </row>
    <row r="152" spans="1:14" ht="15">
      <c r="A152" s="244" t="s">
        <v>196</v>
      </c>
      <c r="B152" s="174">
        <v>30568</v>
      </c>
      <c r="C152" s="245">
        <v>31</v>
      </c>
      <c r="D152" s="246">
        <f t="shared" si="5"/>
        <v>0.0010141324260664747</v>
      </c>
      <c r="E152" s="247">
        <v>5</v>
      </c>
      <c r="F152" s="247">
        <v>4.55</v>
      </c>
      <c r="G152" s="247">
        <v>4.64</v>
      </c>
      <c r="H152" s="247">
        <v>4.565</v>
      </c>
      <c r="I152" s="247">
        <v>4.9375</v>
      </c>
      <c r="J152" s="247">
        <v>4.4325</v>
      </c>
      <c r="K152" s="247">
        <v>4.9125</v>
      </c>
      <c r="L152" s="248">
        <v>1</v>
      </c>
      <c r="M152" s="248">
        <v>0</v>
      </c>
      <c r="N152" s="256">
        <v>0</v>
      </c>
    </row>
    <row r="153" spans="1:14" ht="15">
      <c r="A153" s="244" t="s">
        <v>197</v>
      </c>
      <c r="B153" s="174">
        <v>1344</v>
      </c>
      <c r="C153" s="251">
        <v>0</v>
      </c>
      <c r="D153" s="246">
        <f aca="true" t="shared" si="6" ref="D153:D184">IF(C153="n.d.","n.d.",C153/B153)</f>
        <v>0</v>
      </c>
      <c r="E153" s="252" t="s">
        <v>41</v>
      </c>
      <c r="F153" s="252" t="s">
        <v>41</v>
      </c>
      <c r="G153" s="252" t="s">
        <v>41</v>
      </c>
      <c r="H153" s="252" t="s">
        <v>41</v>
      </c>
      <c r="I153" s="252" t="s">
        <v>41</v>
      </c>
      <c r="J153" s="252" t="s">
        <v>41</v>
      </c>
      <c r="K153" s="252" t="s">
        <v>41</v>
      </c>
      <c r="L153" s="254" t="s">
        <v>41</v>
      </c>
      <c r="M153" s="254" t="s">
        <v>41</v>
      </c>
      <c r="N153" s="255" t="s">
        <v>41</v>
      </c>
    </row>
    <row r="154" spans="1:14" ht="15">
      <c r="A154" s="244" t="s">
        <v>198</v>
      </c>
      <c r="B154" s="174">
        <v>6744</v>
      </c>
      <c r="C154" s="245">
        <v>65</v>
      </c>
      <c r="D154" s="246">
        <f t="shared" si="6"/>
        <v>0.009638196915776987</v>
      </c>
      <c r="E154" s="247">
        <v>4.8</v>
      </c>
      <c r="F154" s="247">
        <v>4.4</v>
      </c>
      <c r="G154" s="247">
        <v>4.9</v>
      </c>
      <c r="H154" s="247">
        <v>4.9</v>
      </c>
      <c r="I154" s="247">
        <v>4.5</v>
      </c>
      <c r="J154" s="247">
        <v>4.4</v>
      </c>
      <c r="K154" s="247">
        <v>4.8</v>
      </c>
      <c r="L154" s="248">
        <v>0.903</v>
      </c>
      <c r="M154" s="249">
        <v>0.048</v>
      </c>
      <c r="N154" s="256">
        <v>0.048</v>
      </c>
    </row>
    <row r="155" spans="1:14" ht="15">
      <c r="A155" s="244" t="s">
        <v>199</v>
      </c>
      <c r="B155" s="174">
        <v>2476</v>
      </c>
      <c r="C155" s="245">
        <v>36</v>
      </c>
      <c r="D155" s="246">
        <f t="shared" si="6"/>
        <v>0.014539579967689823</v>
      </c>
      <c r="E155" s="247">
        <v>4.97</v>
      </c>
      <c r="F155" s="247">
        <v>4.13</v>
      </c>
      <c r="G155" s="247">
        <v>4.75</v>
      </c>
      <c r="H155" s="247">
        <v>4.94</v>
      </c>
      <c r="I155" s="247">
        <v>4.68</v>
      </c>
      <c r="J155" s="247">
        <v>3.94</v>
      </c>
      <c r="K155" s="247">
        <v>4.71</v>
      </c>
      <c r="L155" s="248">
        <v>0.91</v>
      </c>
      <c r="M155" s="248">
        <v>0</v>
      </c>
      <c r="N155" s="256">
        <v>0.09</v>
      </c>
    </row>
    <row r="156" spans="1:14" ht="15">
      <c r="A156" s="244" t="s">
        <v>200</v>
      </c>
      <c r="B156" s="174">
        <v>1650</v>
      </c>
      <c r="C156" s="245">
        <v>26</v>
      </c>
      <c r="D156" s="246">
        <f t="shared" si="6"/>
        <v>0.01575757575757576</v>
      </c>
      <c r="E156" s="247">
        <v>4.75</v>
      </c>
      <c r="F156" s="247">
        <v>4.5</v>
      </c>
      <c r="G156" s="247">
        <v>4.5</v>
      </c>
      <c r="H156" s="247">
        <v>4</v>
      </c>
      <c r="I156" s="252">
        <v>2.5</v>
      </c>
      <c r="J156" s="247">
        <v>4.75</v>
      </c>
      <c r="K156" s="247" t="s">
        <v>41</v>
      </c>
      <c r="L156" s="425" t="s">
        <v>41</v>
      </c>
      <c r="M156" s="425" t="s">
        <v>41</v>
      </c>
      <c r="N156" s="426" t="s">
        <v>41</v>
      </c>
    </row>
    <row r="157" spans="1:14" ht="15">
      <c r="A157" s="244" t="s">
        <v>473</v>
      </c>
      <c r="B157" s="174">
        <v>7079</v>
      </c>
      <c r="C157" s="251">
        <v>0</v>
      </c>
      <c r="D157" s="246">
        <f t="shared" si="6"/>
        <v>0</v>
      </c>
      <c r="E157" s="252" t="s">
        <v>41</v>
      </c>
      <c r="F157" s="252" t="s">
        <v>41</v>
      </c>
      <c r="G157" s="252" t="s">
        <v>41</v>
      </c>
      <c r="H157" s="252" t="s">
        <v>41</v>
      </c>
      <c r="I157" s="252" t="s">
        <v>41</v>
      </c>
      <c r="J157" s="252" t="s">
        <v>41</v>
      </c>
      <c r="K157" s="252" t="s">
        <v>41</v>
      </c>
      <c r="L157" s="254" t="s">
        <v>41</v>
      </c>
      <c r="M157" s="254" t="s">
        <v>41</v>
      </c>
      <c r="N157" s="255" t="s">
        <v>41</v>
      </c>
    </row>
    <row r="158" spans="1:14" ht="15">
      <c r="A158" s="244" t="s">
        <v>201</v>
      </c>
      <c r="B158" s="174">
        <v>6773</v>
      </c>
      <c r="C158" s="245">
        <v>42</v>
      </c>
      <c r="D158" s="246">
        <f t="shared" si="6"/>
        <v>0.006201092573453418</v>
      </c>
      <c r="E158" s="247">
        <v>4.6</v>
      </c>
      <c r="F158" s="247">
        <v>4.1</v>
      </c>
      <c r="G158" s="247">
        <v>4.4</v>
      </c>
      <c r="H158" s="247">
        <v>4.1</v>
      </c>
      <c r="I158" s="247">
        <v>4.2</v>
      </c>
      <c r="J158" s="247">
        <v>4.1</v>
      </c>
      <c r="K158" s="247">
        <v>4.3</v>
      </c>
      <c r="L158" s="248">
        <v>0.975</v>
      </c>
      <c r="M158" s="248">
        <v>0</v>
      </c>
      <c r="N158" s="256">
        <v>0.025</v>
      </c>
    </row>
    <row r="159" spans="1:14" ht="15">
      <c r="A159" s="244" t="s">
        <v>202</v>
      </c>
      <c r="B159" s="174">
        <v>2041</v>
      </c>
      <c r="C159" s="245">
        <v>50</v>
      </c>
      <c r="D159" s="246">
        <f t="shared" si="6"/>
        <v>0.02449779519843214</v>
      </c>
      <c r="E159" s="247" t="s">
        <v>41</v>
      </c>
      <c r="F159" s="247" t="s">
        <v>41</v>
      </c>
      <c r="G159" s="247" t="s">
        <v>41</v>
      </c>
      <c r="H159" s="247" t="s">
        <v>41</v>
      </c>
      <c r="I159" s="247" t="s">
        <v>41</v>
      </c>
      <c r="J159" s="247" t="s">
        <v>41</v>
      </c>
      <c r="K159" s="247" t="s">
        <v>41</v>
      </c>
      <c r="L159" s="248">
        <v>0.48</v>
      </c>
      <c r="M159" s="254">
        <v>0</v>
      </c>
      <c r="N159" s="256">
        <v>0.02</v>
      </c>
    </row>
    <row r="160" spans="1:14" ht="15">
      <c r="A160" s="244" t="s">
        <v>203</v>
      </c>
      <c r="B160" s="174">
        <v>2288</v>
      </c>
      <c r="C160" s="245">
        <v>49</v>
      </c>
      <c r="D160" s="246">
        <f t="shared" si="6"/>
        <v>0.021416083916083916</v>
      </c>
      <c r="E160" s="247">
        <v>4.43</v>
      </c>
      <c r="F160" s="247">
        <v>4.15</v>
      </c>
      <c r="G160" s="247">
        <v>4.4</v>
      </c>
      <c r="H160" s="247">
        <v>3.625</v>
      </c>
      <c r="I160" s="247">
        <v>3.875</v>
      </c>
      <c r="J160" s="247">
        <v>3.875</v>
      </c>
      <c r="K160" s="247">
        <v>4.375</v>
      </c>
      <c r="L160" s="248">
        <v>0.9545</v>
      </c>
      <c r="M160" s="248">
        <v>0.0454</v>
      </c>
      <c r="N160" s="256">
        <v>0</v>
      </c>
    </row>
    <row r="161" spans="1:14" ht="15">
      <c r="A161" s="244" t="s">
        <v>204</v>
      </c>
      <c r="B161" s="174">
        <v>870</v>
      </c>
      <c r="C161" s="245">
        <v>6</v>
      </c>
      <c r="D161" s="246">
        <f t="shared" si="6"/>
        <v>0.006896551724137931</v>
      </c>
      <c r="E161" s="247">
        <v>4.8</v>
      </c>
      <c r="F161" s="247">
        <v>4</v>
      </c>
      <c r="G161" s="247">
        <v>4.8</v>
      </c>
      <c r="H161" s="247">
        <v>3.5</v>
      </c>
      <c r="I161" s="247">
        <v>4.5</v>
      </c>
      <c r="J161" s="247">
        <v>4.2</v>
      </c>
      <c r="K161" s="247">
        <v>4.2</v>
      </c>
      <c r="L161" s="248">
        <v>1</v>
      </c>
      <c r="M161" s="253">
        <v>0</v>
      </c>
      <c r="N161" s="250">
        <v>0</v>
      </c>
    </row>
    <row r="162" spans="1:14" ht="15">
      <c r="A162" s="244" t="s">
        <v>205</v>
      </c>
      <c r="B162" s="174">
        <v>3891</v>
      </c>
      <c r="C162" s="245">
        <v>47</v>
      </c>
      <c r="D162" s="246">
        <f t="shared" si="6"/>
        <v>0.012079157029041377</v>
      </c>
      <c r="E162" s="247">
        <v>4.9</v>
      </c>
      <c r="F162" s="247">
        <v>3.9</v>
      </c>
      <c r="G162" s="247">
        <v>4.7</v>
      </c>
      <c r="H162" s="247">
        <v>4.7</v>
      </c>
      <c r="I162" s="247">
        <v>4.5</v>
      </c>
      <c r="J162" s="247">
        <v>3.8</v>
      </c>
      <c r="K162" s="247">
        <v>4.7</v>
      </c>
      <c r="L162" s="248">
        <v>0.97</v>
      </c>
      <c r="M162" s="249">
        <v>0</v>
      </c>
      <c r="N162" s="256">
        <v>0.03</v>
      </c>
    </row>
    <row r="163" spans="1:14" ht="15">
      <c r="A163" s="244" t="s">
        <v>206</v>
      </c>
      <c r="B163" s="174">
        <v>91877</v>
      </c>
      <c r="C163" s="260" t="s">
        <v>41</v>
      </c>
      <c r="D163" s="246" t="str">
        <f t="shared" si="6"/>
        <v>n.d.</v>
      </c>
      <c r="E163" s="252" t="s">
        <v>41</v>
      </c>
      <c r="F163" s="252" t="s">
        <v>41</v>
      </c>
      <c r="G163" s="252" t="s">
        <v>41</v>
      </c>
      <c r="H163" s="252" t="s">
        <v>41</v>
      </c>
      <c r="I163" s="252" t="s">
        <v>41</v>
      </c>
      <c r="J163" s="252" t="s">
        <v>41</v>
      </c>
      <c r="K163" s="252" t="s">
        <v>41</v>
      </c>
      <c r="L163" s="254" t="s">
        <v>41</v>
      </c>
      <c r="M163" s="254" t="s">
        <v>41</v>
      </c>
      <c r="N163" s="255" t="s">
        <v>41</v>
      </c>
    </row>
    <row r="164" spans="1:14" ht="15">
      <c r="A164" s="244" t="s">
        <v>207</v>
      </c>
      <c r="B164" s="174">
        <v>5588</v>
      </c>
      <c r="C164" s="245">
        <v>81</v>
      </c>
      <c r="D164" s="246">
        <f t="shared" si="6"/>
        <v>0.014495347172512527</v>
      </c>
      <c r="E164" s="247">
        <v>4.45</v>
      </c>
      <c r="F164" s="247">
        <v>4.82</v>
      </c>
      <c r="G164" s="247">
        <v>3.83</v>
      </c>
      <c r="H164" s="247">
        <v>4.14</v>
      </c>
      <c r="I164" s="247">
        <v>2.53</v>
      </c>
      <c r="J164" s="247">
        <v>3.34</v>
      </c>
      <c r="K164" s="247">
        <v>4.02</v>
      </c>
      <c r="L164" s="248">
        <v>0.963</v>
      </c>
      <c r="M164" s="248">
        <v>0.037</v>
      </c>
      <c r="N164" s="256">
        <v>0</v>
      </c>
    </row>
    <row r="165" spans="1:14" ht="15">
      <c r="A165" s="244" t="s">
        <v>208</v>
      </c>
      <c r="B165" s="174">
        <v>2116</v>
      </c>
      <c r="C165" s="245">
        <v>14</v>
      </c>
      <c r="D165" s="246">
        <f t="shared" si="6"/>
        <v>0.006616257088846881</v>
      </c>
      <c r="E165" s="247">
        <v>5</v>
      </c>
      <c r="F165" s="247">
        <v>4</v>
      </c>
      <c r="G165" s="247">
        <v>5</v>
      </c>
      <c r="H165" s="247">
        <v>5</v>
      </c>
      <c r="I165" s="247">
        <v>5</v>
      </c>
      <c r="J165" s="247">
        <v>5</v>
      </c>
      <c r="K165" s="247">
        <v>5</v>
      </c>
      <c r="L165" s="248">
        <v>1</v>
      </c>
      <c r="M165" s="249">
        <v>0</v>
      </c>
      <c r="N165" s="262">
        <v>0</v>
      </c>
    </row>
    <row r="166" spans="1:14" ht="15">
      <c r="A166" s="244" t="s">
        <v>209</v>
      </c>
      <c r="B166" s="174">
        <v>2378</v>
      </c>
      <c r="C166" s="245">
        <v>33</v>
      </c>
      <c r="D166" s="246">
        <f t="shared" si="6"/>
        <v>0.013877207737594618</v>
      </c>
      <c r="E166" s="247">
        <v>4.88</v>
      </c>
      <c r="F166" s="247">
        <v>4.4</v>
      </c>
      <c r="G166" s="247">
        <v>4.87</v>
      </c>
      <c r="H166" s="247">
        <v>3.9</v>
      </c>
      <c r="I166" s="247">
        <v>4.64</v>
      </c>
      <c r="J166" s="247">
        <v>4.28</v>
      </c>
      <c r="K166" s="247">
        <v>4.66</v>
      </c>
      <c r="L166" s="248">
        <v>0.9667</v>
      </c>
      <c r="M166" s="254">
        <v>0</v>
      </c>
      <c r="N166" s="256">
        <v>0.0333</v>
      </c>
    </row>
    <row r="167" spans="1:14" ht="15">
      <c r="A167" s="244" t="s">
        <v>210</v>
      </c>
      <c r="B167" s="174">
        <v>7300</v>
      </c>
      <c r="C167" s="245">
        <v>71</v>
      </c>
      <c r="D167" s="246">
        <f t="shared" si="6"/>
        <v>0.009726027397260273</v>
      </c>
      <c r="E167" s="247">
        <v>4.68</v>
      </c>
      <c r="F167" s="247">
        <v>4.07</v>
      </c>
      <c r="G167" s="247">
        <v>4.68</v>
      </c>
      <c r="H167" s="247">
        <v>4.58</v>
      </c>
      <c r="I167" s="247">
        <v>4.49</v>
      </c>
      <c r="J167" s="247">
        <v>4.39</v>
      </c>
      <c r="K167" s="247">
        <v>4.6</v>
      </c>
      <c r="L167" s="248">
        <v>0.923</v>
      </c>
      <c r="M167" s="253">
        <v>0.046</v>
      </c>
      <c r="N167" s="250">
        <v>0.031</v>
      </c>
    </row>
    <row r="168" spans="1:14" ht="15">
      <c r="A168" s="244" t="s">
        <v>211</v>
      </c>
      <c r="B168" s="174">
        <v>325</v>
      </c>
      <c r="C168" s="245">
        <v>30</v>
      </c>
      <c r="D168" s="246">
        <f t="shared" si="6"/>
        <v>0.09230769230769231</v>
      </c>
      <c r="E168" s="247">
        <v>4.97</v>
      </c>
      <c r="F168" s="247">
        <v>4.17</v>
      </c>
      <c r="G168" s="247">
        <v>4.83</v>
      </c>
      <c r="H168" s="247">
        <v>4.8</v>
      </c>
      <c r="I168" s="247">
        <v>4.72</v>
      </c>
      <c r="J168" s="247">
        <v>4.18</v>
      </c>
      <c r="K168" s="247">
        <v>4.76</v>
      </c>
      <c r="L168" s="248">
        <v>1</v>
      </c>
      <c r="M168" s="248">
        <v>0</v>
      </c>
      <c r="N168" s="256">
        <v>0</v>
      </c>
    </row>
    <row r="169" spans="1:14" ht="15">
      <c r="A169" s="244" t="s">
        <v>212</v>
      </c>
      <c r="B169" s="174">
        <v>421</v>
      </c>
      <c r="C169" s="251">
        <v>0</v>
      </c>
      <c r="D169" s="246">
        <f t="shared" si="6"/>
        <v>0</v>
      </c>
      <c r="E169" s="252" t="s">
        <v>41</v>
      </c>
      <c r="F169" s="259" t="s">
        <v>41</v>
      </c>
      <c r="G169" s="259" t="s">
        <v>41</v>
      </c>
      <c r="H169" s="259" t="s">
        <v>41</v>
      </c>
      <c r="I169" s="259" t="s">
        <v>41</v>
      </c>
      <c r="J169" s="259" t="s">
        <v>41</v>
      </c>
      <c r="K169" s="252" t="s">
        <v>41</v>
      </c>
      <c r="L169" s="254" t="s">
        <v>41</v>
      </c>
      <c r="M169" s="254" t="s">
        <v>41</v>
      </c>
      <c r="N169" s="255" t="s">
        <v>41</v>
      </c>
    </row>
    <row r="170" spans="1:14" ht="15">
      <c r="A170" s="244" t="s">
        <v>213</v>
      </c>
      <c r="B170" s="174">
        <v>628</v>
      </c>
      <c r="C170" s="251">
        <v>13</v>
      </c>
      <c r="D170" s="246">
        <f t="shared" si="6"/>
        <v>0.020700636942675158</v>
      </c>
      <c r="E170" s="252">
        <v>5</v>
      </c>
      <c r="F170" s="252">
        <v>5</v>
      </c>
      <c r="G170" s="252">
        <v>5</v>
      </c>
      <c r="H170" s="252">
        <v>5</v>
      </c>
      <c r="I170" s="252">
        <v>4.77</v>
      </c>
      <c r="J170" s="252">
        <v>5</v>
      </c>
      <c r="K170" s="252">
        <v>5</v>
      </c>
      <c r="L170" s="254">
        <v>1</v>
      </c>
      <c r="M170" s="254">
        <v>0</v>
      </c>
      <c r="N170" s="255">
        <v>0</v>
      </c>
    </row>
    <row r="171" spans="1:14" ht="15">
      <c r="A171" s="244" t="s">
        <v>214</v>
      </c>
      <c r="B171" s="174">
        <v>497</v>
      </c>
      <c r="C171" s="245">
        <v>21</v>
      </c>
      <c r="D171" s="246">
        <f t="shared" si="6"/>
        <v>0.04225352112676056</v>
      </c>
      <c r="E171" s="247">
        <v>4.9</v>
      </c>
      <c r="F171" s="247">
        <v>4.35</v>
      </c>
      <c r="G171" s="247">
        <v>4.9</v>
      </c>
      <c r="H171" s="247">
        <v>4.3</v>
      </c>
      <c r="I171" s="247">
        <v>4.8</v>
      </c>
      <c r="J171" s="247">
        <v>4</v>
      </c>
      <c r="K171" s="247">
        <v>4.54</v>
      </c>
      <c r="L171" s="248">
        <v>1</v>
      </c>
      <c r="M171" s="248">
        <v>0</v>
      </c>
      <c r="N171" s="256">
        <v>0</v>
      </c>
    </row>
    <row r="172" spans="1:14" ht="15">
      <c r="A172" s="244" t="s">
        <v>215</v>
      </c>
      <c r="B172" s="174">
        <v>2288</v>
      </c>
      <c r="C172" s="251">
        <v>44</v>
      </c>
      <c r="D172" s="246">
        <f t="shared" si="6"/>
        <v>0.019230769230769232</v>
      </c>
      <c r="E172" s="258">
        <v>5</v>
      </c>
      <c r="F172" s="258">
        <v>4.35</v>
      </c>
      <c r="G172" s="258">
        <v>5</v>
      </c>
      <c r="H172" s="258">
        <v>4.61667</v>
      </c>
      <c r="I172" s="258">
        <v>5</v>
      </c>
      <c r="J172" s="258">
        <v>4.6</v>
      </c>
      <c r="K172" s="257">
        <v>4.91667</v>
      </c>
      <c r="L172" s="249">
        <v>1</v>
      </c>
      <c r="M172" s="254">
        <v>0</v>
      </c>
      <c r="N172" s="250">
        <v>0</v>
      </c>
    </row>
    <row r="173" spans="1:14" ht="15">
      <c r="A173" s="244" t="s">
        <v>216</v>
      </c>
      <c r="B173" s="174">
        <v>143</v>
      </c>
      <c r="C173" s="245">
        <v>4</v>
      </c>
      <c r="D173" s="246">
        <f t="shared" si="6"/>
        <v>0.027972027972027972</v>
      </c>
      <c r="E173" s="247">
        <v>5</v>
      </c>
      <c r="F173" s="247">
        <v>4.5</v>
      </c>
      <c r="G173" s="247">
        <v>5</v>
      </c>
      <c r="H173" s="247">
        <v>4.25</v>
      </c>
      <c r="I173" s="247">
        <v>5</v>
      </c>
      <c r="J173" s="247">
        <v>3</v>
      </c>
      <c r="K173" s="247">
        <v>4.75</v>
      </c>
      <c r="L173" s="248">
        <v>1</v>
      </c>
      <c r="M173" s="248">
        <v>0</v>
      </c>
      <c r="N173" s="256">
        <v>0</v>
      </c>
    </row>
    <row r="174" spans="1:14" ht="15">
      <c r="A174" s="244" t="s">
        <v>217</v>
      </c>
      <c r="B174" s="174">
        <v>857</v>
      </c>
      <c r="C174" s="245">
        <v>22</v>
      </c>
      <c r="D174" s="246">
        <f t="shared" si="6"/>
        <v>0.025670945157526253</v>
      </c>
      <c r="E174" s="247">
        <v>5</v>
      </c>
      <c r="F174" s="247">
        <v>4</v>
      </c>
      <c r="G174" s="247">
        <v>4</v>
      </c>
      <c r="H174" s="247">
        <v>4</v>
      </c>
      <c r="I174" s="247">
        <v>4</v>
      </c>
      <c r="J174" s="247">
        <v>4</v>
      </c>
      <c r="K174" s="247">
        <v>4.5</v>
      </c>
      <c r="L174" s="248">
        <v>0.9</v>
      </c>
      <c r="M174" s="248">
        <v>0.05</v>
      </c>
      <c r="N174" s="250">
        <v>0.05</v>
      </c>
    </row>
    <row r="175" spans="1:14" ht="15">
      <c r="A175" s="244" t="s">
        <v>218</v>
      </c>
      <c r="B175" s="174">
        <v>2418</v>
      </c>
      <c r="C175" s="245">
        <v>42</v>
      </c>
      <c r="D175" s="246">
        <f t="shared" si="6"/>
        <v>0.017369727047146403</v>
      </c>
      <c r="E175" s="247">
        <v>4.88</v>
      </c>
      <c r="F175" s="247">
        <v>4.41</v>
      </c>
      <c r="G175" s="247">
        <v>4.81</v>
      </c>
      <c r="H175" s="247">
        <v>4.67</v>
      </c>
      <c r="I175" s="247">
        <v>4.68</v>
      </c>
      <c r="J175" s="247">
        <v>4.27</v>
      </c>
      <c r="K175" s="247">
        <v>4.77</v>
      </c>
      <c r="L175" s="248">
        <v>0.95</v>
      </c>
      <c r="M175" s="249">
        <v>0</v>
      </c>
      <c r="N175" s="256">
        <v>0.05</v>
      </c>
    </row>
    <row r="176" spans="1:14" ht="15">
      <c r="A176" s="264" t="s">
        <v>474</v>
      </c>
      <c r="B176" s="174">
        <v>4540</v>
      </c>
      <c r="C176" s="245">
        <v>40</v>
      </c>
      <c r="D176" s="246">
        <f t="shared" si="6"/>
        <v>0.00881057268722467</v>
      </c>
      <c r="E176" s="247">
        <v>4.85</v>
      </c>
      <c r="F176" s="247">
        <v>4.2</v>
      </c>
      <c r="G176" s="247">
        <v>4.89</v>
      </c>
      <c r="H176" s="247">
        <v>4.95</v>
      </c>
      <c r="I176" s="247">
        <v>4.54</v>
      </c>
      <c r="J176" s="247">
        <v>4.62</v>
      </c>
      <c r="K176" s="247">
        <v>4.68</v>
      </c>
      <c r="L176" s="248">
        <v>0.975</v>
      </c>
      <c r="M176" s="249">
        <v>0.025</v>
      </c>
      <c r="N176" s="256">
        <v>0</v>
      </c>
    </row>
    <row r="177" spans="1:14" ht="15">
      <c r="A177" s="244" t="s">
        <v>475</v>
      </c>
      <c r="B177" s="174">
        <v>9711</v>
      </c>
      <c r="C177" s="245">
        <v>32</v>
      </c>
      <c r="D177" s="246">
        <f t="shared" si="6"/>
        <v>0.0032952322108948614</v>
      </c>
      <c r="E177" s="247">
        <v>4.66667</v>
      </c>
      <c r="F177" s="247">
        <v>4.55667</v>
      </c>
      <c r="G177" s="247">
        <v>5</v>
      </c>
      <c r="H177" s="247">
        <v>4.66667</v>
      </c>
      <c r="I177" s="247">
        <v>4.66667</v>
      </c>
      <c r="J177" s="247">
        <v>4.33333</v>
      </c>
      <c r="K177" s="247">
        <v>4.66667</v>
      </c>
      <c r="L177" s="248">
        <v>0.9633333</v>
      </c>
      <c r="M177" s="248">
        <v>0</v>
      </c>
      <c r="N177" s="256">
        <v>0.0366667</v>
      </c>
    </row>
    <row r="178" spans="1:14" ht="15">
      <c r="A178" s="244" t="s">
        <v>219</v>
      </c>
      <c r="B178" s="174">
        <v>1022</v>
      </c>
      <c r="C178" s="251">
        <v>11</v>
      </c>
      <c r="D178" s="246">
        <f t="shared" si="6"/>
        <v>0.010763209393346379</v>
      </c>
      <c r="E178" s="258">
        <v>5</v>
      </c>
      <c r="F178" s="258">
        <v>4.36</v>
      </c>
      <c r="G178" s="258">
        <v>4.8</v>
      </c>
      <c r="H178" s="258">
        <v>4.09</v>
      </c>
      <c r="I178" s="258">
        <v>4.7</v>
      </c>
      <c r="J178" s="258">
        <v>4.27</v>
      </c>
      <c r="K178" s="257" t="s">
        <v>41</v>
      </c>
      <c r="L178" s="249">
        <v>1</v>
      </c>
      <c r="M178" s="249">
        <v>0</v>
      </c>
      <c r="N178" s="250">
        <v>0</v>
      </c>
    </row>
    <row r="179" spans="1:14" ht="15">
      <c r="A179" s="244" t="s">
        <v>220</v>
      </c>
      <c r="B179" s="174">
        <v>1025</v>
      </c>
      <c r="C179" s="245">
        <v>16</v>
      </c>
      <c r="D179" s="246">
        <f t="shared" si="6"/>
        <v>0.015609756097560976</v>
      </c>
      <c r="E179" s="247">
        <v>5</v>
      </c>
      <c r="F179" s="247">
        <v>4.4</v>
      </c>
      <c r="G179" s="247">
        <v>5</v>
      </c>
      <c r="H179" s="247">
        <v>4.6</v>
      </c>
      <c r="I179" s="247">
        <v>4.7</v>
      </c>
      <c r="J179" s="247">
        <v>4.5</v>
      </c>
      <c r="K179" s="247">
        <v>5</v>
      </c>
      <c r="L179" s="248">
        <v>0.875</v>
      </c>
      <c r="M179" s="249">
        <v>0</v>
      </c>
      <c r="N179" s="250">
        <v>0.125</v>
      </c>
    </row>
    <row r="180" spans="1:14" ht="15">
      <c r="A180" s="244" t="s">
        <v>221</v>
      </c>
      <c r="B180" s="174">
        <v>26171</v>
      </c>
      <c r="C180" s="245">
        <v>330</v>
      </c>
      <c r="D180" s="246">
        <f t="shared" si="6"/>
        <v>0.012609376791104658</v>
      </c>
      <c r="E180" s="247">
        <v>4.58</v>
      </c>
      <c r="F180" s="247">
        <v>4.04</v>
      </c>
      <c r="G180" s="247">
        <v>4.31</v>
      </c>
      <c r="H180" s="247">
        <v>4.58</v>
      </c>
      <c r="I180" s="247">
        <v>4.3</v>
      </c>
      <c r="J180" s="247">
        <v>3.69</v>
      </c>
      <c r="K180" s="247">
        <v>4.25</v>
      </c>
      <c r="L180" s="249">
        <v>0.8287</v>
      </c>
      <c r="M180" s="249">
        <v>0.0061</v>
      </c>
      <c r="N180" s="255">
        <v>0.1651</v>
      </c>
    </row>
    <row r="181" spans="1:14" ht="15">
      <c r="A181" s="244" t="s">
        <v>222</v>
      </c>
      <c r="B181" s="174">
        <v>61466</v>
      </c>
      <c r="C181" s="245">
        <v>235</v>
      </c>
      <c r="D181" s="246">
        <f t="shared" si="6"/>
        <v>0.0038232518790876258</v>
      </c>
      <c r="E181" s="252">
        <v>5</v>
      </c>
      <c r="F181" s="252">
        <v>5</v>
      </c>
      <c r="G181" s="252">
        <v>5</v>
      </c>
      <c r="H181" s="252">
        <v>5</v>
      </c>
      <c r="I181" s="252">
        <v>5</v>
      </c>
      <c r="J181" s="252">
        <v>5</v>
      </c>
      <c r="K181" s="252">
        <v>5</v>
      </c>
      <c r="L181" s="254">
        <v>0.89</v>
      </c>
      <c r="M181" s="254">
        <v>0.04</v>
      </c>
      <c r="N181" s="255">
        <v>0.07</v>
      </c>
    </row>
    <row r="182" spans="1:14" ht="15">
      <c r="A182" s="244" t="s">
        <v>223</v>
      </c>
      <c r="B182" s="174">
        <v>5844</v>
      </c>
      <c r="C182" s="245">
        <v>37</v>
      </c>
      <c r="D182" s="246">
        <f t="shared" si="6"/>
        <v>0.006331279945242984</v>
      </c>
      <c r="E182" s="247">
        <v>5</v>
      </c>
      <c r="F182" s="247">
        <v>4</v>
      </c>
      <c r="G182" s="247">
        <v>4</v>
      </c>
      <c r="H182" s="247">
        <v>5</v>
      </c>
      <c r="I182" s="247">
        <v>4</v>
      </c>
      <c r="J182" s="247">
        <v>5</v>
      </c>
      <c r="K182" s="247">
        <v>5</v>
      </c>
      <c r="L182" s="248">
        <v>0.97</v>
      </c>
      <c r="M182" s="248">
        <v>0.03</v>
      </c>
      <c r="N182" s="256">
        <v>0</v>
      </c>
    </row>
    <row r="183" spans="1:14" ht="15">
      <c r="A183" s="244" t="s">
        <v>224</v>
      </c>
      <c r="B183" s="174">
        <v>6168</v>
      </c>
      <c r="C183" s="245">
        <v>32</v>
      </c>
      <c r="D183" s="246">
        <f t="shared" si="6"/>
        <v>0.005188067444876783</v>
      </c>
      <c r="E183" s="247">
        <v>5</v>
      </c>
      <c r="F183" s="247">
        <v>4</v>
      </c>
      <c r="G183" s="247">
        <v>4.5</v>
      </c>
      <c r="H183" s="247">
        <v>4</v>
      </c>
      <c r="I183" s="247">
        <v>4</v>
      </c>
      <c r="J183" s="247">
        <v>4</v>
      </c>
      <c r="K183" s="247">
        <v>4.5</v>
      </c>
      <c r="L183" s="248">
        <v>0.95</v>
      </c>
      <c r="M183" s="248">
        <v>0</v>
      </c>
      <c r="N183" s="256">
        <v>0.05</v>
      </c>
    </row>
    <row r="184" spans="1:14" ht="15">
      <c r="A184" s="244" t="s">
        <v>225</v>
      </c>
      <c r="B184" s="174">
        <v>379</v>
      </c>
      <c r="C184" s="424" t="s">
        <v>41</v>
      </c>
      <c r="D184" s="246" t="str">
        <f t="shared" si="6"/>
        <v>n.d.</v>
      </c>
      <c r="E184" s="259" t="s">
        <v>41</v>
      </c>
      <c r="F184" s="259" t="s">
        <v>41</v>
      </c>
      <c r="G184" s="259" t="s">
        <v>41</v>
      </c>
      <c r="H184" s="259" t="s">
        <v>41</v>
      </c>
      <c r="I184" s="259" t="s">
        <v>41</v>
      </c>
      <c r="J184" s="259" t="s">
        <v>41</v>
      </c>
      <c r="K184" s="259" t="s">
        <v>41</v>
      </c>
      <c r="L184" s="253" t="s">
        <v>41</v>
      </c>
      <c r="M184" s="253" t="s">
        <v>41</v>
      </c>
      <c r="N184" s="255" t="s">
        <v>41</v>
      </c>
    </row>
    <row r="185" spans="1:14" ht="15">
      <c r="A185" s="244" t="s">
        <v>226</v>
      </c>
      <c r="B185" s="174">
        <v>505</v>
      </c>
      <c r="C185" s="245">
        <v>0</v>
      </c>
      <c r="D185" s="246">
        <f aca="true" t="shared" si="7" ref="D185:D210">IF(C185="n.d.","n.d.",C185/B185)</f>
        <v>0</v>
      </c>
      <c r="E185" s="252" t="s">
        <v>41</v>
      </c>
      <c r="F185" s="252" t="s">
        <v>41</v>
      </c>
      <c r="G185" s="252" t="s">
        <v>41</v>
      </c>
      <c r="H185" s="252" t="s">
        <v>41</v>
      </c>
      <c r="I185" s="252" t="s">
        <v>41</v>
      </c>
      <c r="J185" s="252" t="s">
        <v>41</v>
      </c>
      <c r="K185" s="252" t="s">
        <v>41</v>
      </c>
      <c r="L185" s="254" t="s">
        <v>41</v>
      </c>
      <c r="M185" s="254" t="s">
        <v>41</v>
      </c>
      <c r="N185" s="255" t="s">
        <v>41</v>
      </c>
    </row>
    <row r="186" spans="1:14" ht="15">
      <c r="A186" s="244" t="s">
        <v>477</v>
      </c>
      <c r="B186" s="174">
        <v>10837</v>
      </c>
      <c r="C186" s="245">
        <v>16</v>
      </c>
      <c r="D186" s="246">
        <f t="shared" si="7"/>
        <v>0.0014764233643997416</v>
      </c>
      <c r="E186" s="247">
        <v>4.38</v>
      </c>
      <c r="F186" s="247">
        <v>4.19</v>
      </c>
      <c r="G186" s="247">
        <v>4.38</v>
      </c>
      <c r="H186" s="247">
        <v>4.38</v>
      </c>
      <c r="I186" s="247">
        <v>4.2</v>
      </c>
      <c r="J186" s="247">
        <v>4.56</v>
      </c>
      <c r="K186" s="247">
        <v>4.25</v>
      </c>
      <c r="L186" s="248">
        <v>0.81</v>
      </c>
      <c r="M186" s="249">
        <v>0.06</v>
      </c>
      <c r="N186" s="256">
        <v>0.13</v>
      </c>
    </row>
    <row r="187" spans="1:14" ht="15">
      <c r="A187" s="244" t="s">
        <v>227</v>
      </c>
      <c r="B187" s="174">
        <v>1090</v>
      </c>
      <c r="C187" s="245">
        <v>0</v>
      </c>
      <c r="D187" s="246">
        <f t="shared" si="7"/>
        <v>0</v>
      </c>
      <c r="E187" s="259" t="s">
        <v>41</v>
      </c>
      <c r="F187" s="259" t="s">
        <v>41</v>
      </c>
      <c r="G187" s="259" t="s">
        <v>41</v>
      </c>
      <c r="H187" s="259" t="s">
        <v>41</v>
      </c>
      <c r="I187" s="252" t="s">
        <v>41</v>
      </c>
      <c r="J187" s="259" t="s">
        <v>41</v>
      </c>
      <c r="K187" s="259" t="s">
        <v>41</v>
      </c>
      <c r="L187" s="253" t="s">
        <v>41</v>
      </c>
      <c r="M187" s="253" t="s">
        <v>41</v>
      </c>
      <c r="N187" s="262" t="s">
        <v>41</v>
      </c>
    </row>
    <row r="188" spans="1:14" ht="15">
      <c r="A188" s="244" t="s">
        <v>228</v>
      </c>
      <c r="B188" s="174">
        <v>15051</v>
      </c>
      <c r="C188" s="245">
        <v>143</v>
      </c>
      <c r="D188" s="246">
        <f t="shared" si="7"/>
        <v>0.009501029831904857</v>
      </c>
      <c r="E188" s="247">
        <v>4.86</v>
      </c>
      <c r="F188" s="247">
        <v>4.55</v>
      </c>
      <c r="G188" s="247">
        <v>4.77</v>
      </c>
      <c r="H188" s="247">
        <v>4.71</v>
      </c>
      <c r="I188" s="247">
        <v>4.64</v>
      </c>
      <c r="J188" s="247">
        <v>4.66</v>
      </c>
      <c r="K188" s="247">
        <v>4.76</v>
      </c>
      <c r="L188" s="248">
        <v>0.96</v>
      </c>
      <c r="M188" s="248">
        <v>0.04</v>
      </c>
      <c r="N188" s="250">
        <v>0</v>
      </c>
    </row>
    <row r="189" spans="1:14" ht="15">
      <c r="A189" s="244" t="s">
        <v>229</v>
      </c>
      <c r="B189" s="174">
        <v>92490</v>
      </c>
      <c r="C189" s="424" t="s">
        <v>41</v>
      </c>
      <c r="D189" s="246" t="str">
        <f t="shared" si="7"/>
        <v>n.d.</v>
      </c>
      <c r="E189" s="252" t="s">
        <v>41</v>
      </c>
      <c r="F189" s="252" t="s">
        <v>41</v>
      </c>
      <c r="G189" s="252" t="s">
        <v>41</v>
      </c>
      <c r="H189" s="252" t="s">
        <v>41</v>
      </c>
      <c r="I189" s="252" t="s">
        <v>41</v>
      </c>
      <c r="J189" s="252" t="s">
        <v>41</v>
      </c>
      <c r="K189" s="252" t="s">
        <v>41</v>
      </c>
      <c r="L189" s="254" t="s">
        <v>41</v>
      </c>
      <c r="M189" s="254" t="s">
        <v>41</v>
      </c>
      <c r="N189" s="255" t="s">
        <v>41</v>
      </c>
    </row>
    <row r="190" spans="1:14" ht="15">
      <c r="A190" s="244" t="s">
        <v>230</v>
      </c>
      <c r="B190" s="174">
        <v>12352</v>
      </c>
      <c r="C190" s="424" t="s">
        <v>41</v>
      </c>
      <c r="D190" s="246" t="str">
        <f t="shared" si="7"/>
        <v>n.d.</v>
      </c>
      <c r="E190" s="259" t="s">
        <v>41</v>
      </c>
      <c r="F190" s="259" t="s">
        <v>41</v>
      </c>
      <c r="G190" s="259" t="s">
        <v>41</v>
      </c>
      <c r="H190" s="259" t="s">
        <v>41</v>
      </c>
      <c r="I190" s="259" t="s">
        <v>41</v>
      </c>
      <c r="J190" s="259" t="s">
        <v>41</v>
      </c>
      <c r="K190" s="259" t="s">
        <v>41</v>
      </c>
      <c r="L190" s="253" t="s">
        <v>41</v>
      </c>
      <c r="M190" s="253" t="s">
        <v>41</v>
      </c>
      <c r="N190" s="262" t="s">
        <v>41</v>
      </c>
    </row>
    <row r="191" spans="1:14" ht="15">
      <c r="A191" s="244" t="s">
        <v>231</v>
      </c>
      <c r="B191" s="174">
        <v>2695</v>
      </c>
      <c r="C191" s="245">
        <v>15</v>
      </c>
      <c r="D191" s="246">
        <f t="shared" si="7"/>
        <v>0.0055658627087198514</v>
      </c>
      <c r="E191" s="247">
        <v>4.8</v>
      </c>
      <c r="F191" s="247">
        <v>4.5</v>
      </c>
      <c r="G191" s="247">
        <v>4.8</v>
      </c>
      <c r="H191" s="247">
        <v>4.8</v>
      </c>
      <c r="I191" s="258">
        <v>4.5</v>
      </c>
      <c r="J191" s="247">
        <v>4.8</v>
      </c>
      <c r="K191" s="247">
        <v>4.8</v>
      </c>
      <c r="L191" s="248">
        <v>0.9</v>
      </c>
      <c r="M191" s="254">
        <v>0</v>
      </c>
      <c r="N191" s="256">
        <v>0.1</v>
      </c>
    </row>
    <row r="192" spans="1:14" ht="15">
      <c r="A192" s="244" t="s">
        <v>232</v>
      </c>
      <c r="B192" s="174">
        <v>1465</v>
      </c>
      <c r="C192" s="245">
        <v>0</v>
      </c>
      <c r="D192" s="246">
        <f t="shared" si="7"/>
        <v>0</v>
      </c>
      <c r="E192" s="252" t="s">
        <v>41</v>
      </c>
      <c r="F192" s="252" t="s">
        <v>41</v>
      </c>
      <c r="G192" s="252" t="s">
        <v>41</v>
      </c>
      <c r="H192" s="252" t="s">
        <v>41</v>
      </c>
      <c r="I192" s="252" t="s">
        <v>41</v>
      </c>
      <c r="J192" s="252" t="s">
        <v>41</v>
      </c>
      <c r="K192" s="252" t="s">
        <v>41</v>
      </c>
      <c r="L192" s="254" t="s">
        <v>41</v>
      </c>
      <c r="M192" s="254" t="s">
        <v>41</v>
      </c>
      <c r="N192" s="255" t="s">
        <v>41</v>
      </c>
    </row>
    <row r="193" spans="1:14" ht="15">
      <c r="A193" s="244" t="s">
        <v>233</v>
      </c>
      <c r="B193" s="174">
        <v>12327</v>
      </c>
      <c r="C193" s="245">
        <v>50</v>
      </c>
      <c r="D193" s="246">
        <f t="shared" si="7"/>
        <v>0.004056136935182932</v>
      </c>
      <c r="E193" s="247">
        <v>4.9</v>
      </c>
      <c r="F193" s="247">
        <v>4.4</v>
      </c>
      <c r="G193" s="247">
        <v>4.7</v>
      </c>
      <c r="H193" s="247">
        <v>4</v>
      </c>
      <c r="I193" s="258">
        <v>3.5</v>
      </c>
      <c r="J193" s="247">
        <v>4.7</v>
      </c>
      <c r="K193" s="247">
        <v>4.4</v>
      </c>
      <c r="L193" s="248">
        <v>0.86</v>
      </c>
      <c r="M193" s="248">
        <v>0.06</v>
      </c>
      <c r="N193" s="256">
        <v>0.08</v>
      </c>
    </row>
    <row r="194" spans="1:14" ht="15">
      <c r="A194" s="244" t="s">
        <v>234</v>
      </c>
      <c r="B194" s="174">
        <v>8104</v>
      </c>
      <c r="C194" s="245">
        <v>129</v>
      </c>
      <c r="D194" s="246">
        <f t="shared" si="7"/>
        <v>0.01591806515301086</v>
      </c>
      <c r="E194" s="259">
        <v>4.7</v>
      </c>
      <c r="F194" s="259">
        <v>4.2</v>
      </c>
      <c r="G194" s="259">
        <v>4.6</v>
      </c>
      <c r="H194" s="259">
        <v>4.7</v>
      </c>
      <c r="I194" s="259">
        <v>4.4</v>
      </c>
      <c r="J194" s="259">
        <v>4.3</v>
      </c>
      <c r="K194" s="259">
        <v>4.8</v>
      </c>
      <c r="L194" s="253">
        <v>0.92</v>
      </c>
      <c r="M194" s="254">
        <v>0.01</v>
      </c>
      <c r="N194" s="262">
        <v>0.07</v>
      </c>
    </row>
    <row r="195" spans="1:14" ht="15">
      <c r="A195" s="244" t="s">
        <v>235</v>
      </c>
      <c r="B195" s="174">
        <v>6851</v>
      </c>
      <c r="C195" s="245">
        <v>15</v>
      </c>
      <c r="D195" s="246">
        <f t="shared" si="7"/>
        <v>0.0021894613924974458</v>
      </c>
      <c r="E195" s="247">
        <v>3.33333</v>
      </c>
      <c r="F195" s="247">
        <v>3.33333</v>
      </c>
      <c r="G195" s="247">
        <v>3.16667</v>
      </c>
      <c r="H195" s="247">
        <v>1.5</v>
      </c>
      <c r="I195" s="247">
        <v>2.5</v>
      </c>
      <c r="J195" s="247">
        <v>3</v>
      </c>
      <c r="K195" s="247">
        <v>3.16667</v>
      </c>
      <c r="L195" s="248">
        <v>0.86</v>
      </c>
      <c r="M195" s="248">
        <v>0</v>
      </c>
      <c r="N195" s="256">
        <v>0.14</v>
      </c>
    </row>
    <row r="196" spans="1:14" ht="15">
      <c r="A196" s="244" t="s">
        <v>236</v>
      </c>
      <c r="B196" s="174">
        <v>3417</v>
      </c>
      <c r="C196" s="245">
        <v>46</v>
      </c>
      <c r="D196" s="246">
        <f t="shared" si="7"/>
        <v>0.013462101258413814</v>
      </c>
      <c r="E196" s="247">
        <v>4.84</v>
      </c>
      <c r="F196" s="247">
        <v>4.58</v>
      </c>
      <c r="G196" s="247">
        <v>4.625</v>
      </c>
      <c r="H196" s="247">
        <v>4.575</v>
      </c>
      <c r="I196" s="247">
        <v>4.685</v>
      </c>
      <c r="J196" s="247">
        <v>4.21</v>
      </c>
      <c r="K196" s="247">
        <v>4.685</v>
      </c>
      <c r="L196" s="248">
        <v>0.975</v>
      </c>
      <c r="M196" s="248" t="s">
        <v>41</v>
      </c>
      <c r="N196" s="256">
        <v>0.03</v>
      </c>
    </row>
    <row r="197" spans="1:14" ht="15">
      <c r="A197" s="244" t="s">
        <v>237</v>
      </c>
      <c r="B197" s="174">
        <v>947</v>
      </c>
      <c r="C197" s="245">
        <v>105</v>
      </c>
      <c r="D197" s="246">
        <f t="shared" si="7"/>
        <v>0.11087645195353749</v>
      </c>
      <c r="E197" s="247">
        <v>5</v>
      </c>
      <c r="F197" s="247">
        <v>4</v>
      </c>
      <c r="G197" s="247">
        <v>5</v>
      </c>
      <c r="H197" s="247">
        <v>4</v>
      </c>
      <c r="I197" s="247">
        <v>5</v>
      </c>
      <c r="J197" s="247">
        <v>5</v>
      </c>
      <c r="K197" s="247">
        <v>5</v>
      </c>
      <c r="L197" s="248">
        <v>0.9</v>
      </c>
      <c r="M197" s="248">
        <v>0.05</v>
      </c>
      <c r="N197" s="256">
        <v>0.05</v>
      </c>
    </row>
    <row r="198" spans="1:14" ht="15">
      <c r="A198" s="244" t="s">
        <v>238</v>
      </c>
      <c r="B198" s="174">
        <v>3230</v>
      </c>
      <c r="C198" s="245">
        <v>100</v>
      </c>
      <c r="D198" s="246">
        <f t="shared" si="7"/>
        <v>0.030959752321981424</v>
      </c>
      <c r="E198" s="247">
        <v>4.86</v>
      </c>
      <c r="F198" s="247">
        <v>4.37</v>
      </c>
      <c r="G198" s="247">
        <v>4.76</v>
      </c>
      <c r="H198" s="247">
        <v>4.78</v>
      </c>
      <c r="I198" s="247">
        <v>4.57</v>
      </c>
      <c r="J198" s="247">
        <v>4.28</v>
      </c>
      <c r="K198" s="247">
        <v>4.72</v>
      </c>
      <c r="L198" s="248">
        <v>0.88</v>
      </c>
      <c r="M198" s="249">
        <v>0</v>
      </c>
      <c r="N198" s="256">
        <v>0.12</v>
      </c>
    </row>
    <row r="199" spans="1:14" ht="15">
      <c r="A199" s="244" t="s">
        <v>239</v>
      </c>
      <c r="B199" s="174">
        <v>352</v>
      </c>
      <c r="C199" s="245">
        <v>5</v>
      </c>
      <c r="D199" s="246">
        <f t="shared" si="7"/>
        <v>0.014204545454545454</v>
      </c>
      <c r="E199" s="247">
        <v>5</v>
      </c>
      <c r="F199" s="247">
        <v>5</v>
      </c>
      <c r="G199" s="247">
        <v>5</v>
      </c>
      <c r="H199" s="247">
        <v>4</v>
      </c>
      <c r="I199" s="247">
        <v>4</v>
      </c>
      <c r="J199" s="247">
        <v>3</v>
      </c>
      <c r="K199" s="247">
        <v>4</v>
      </c>
      <c r="L199" s="248">
        <v>0.9</v>
      </c>
      <c r="M199" s="248">
        <v>0.05</v>
      </c>
      <c r="N199" s="256">
        <v>0.05</v>
      </c>
    </row>
    <row r="200" spans="1:14" ht="15">
      <c r="A200" s="244" t="s">
        <v>240</v>
      </c>
      <c r="B200" s="174">
        <v>2182</v>
      </c>
      <c r="C200" s="245">
        <v>38</v>
      </c>
      <c r="D200" s="246">
        <f t="shared" si="7"/>
        <v>0.017415215398716773</v>
      </c>
      <c r="E200" s="247">
        <v>4.6</v>
      </c>
      <c r="F200" s="247">
        <v>3.9</v>
      </c>
      <c r="G200" s="247">
        <v>4.8</v>
      </c>
      <c r="H200" s="247">
        <v>4.7</v>
      </c>
      <c r="I200" s="247">
        <v>4.5</v>
      </c>
      <c r="J200" s="247">
        <v>4.2</v>
      </c>
      <c r="K200" s="247">
        <v>4.4</v>
      </c>
      <c r="L200" s="248">
        <v>0.92</v>
      </c>
      <c r="M200" s="248">
        <v>0.03</v>
      </c>
      <c r="N200" s="256">
        <v>0.05</v>
      </c>
    </row>
    <row r="201" spans="1:14" ht="15">
      <c r="A201" s="244" t="s">
        <v>241</v>
      </c>
      <c r="B201" s="174">
        <v>1072</v>
      </c>
      <c r="C201" s="245">
        <v>10</v>
      </c>
      <c r="D201" s="246">
        <f t="shared" si="7"/>
        <v>0.009328358208955223</v>
      </c>
      <c r="E201" s="247">
        <v>5</v>
      </c>
      <c r="F201" s="247">
        <v>4.9</v>
      </c>
      <c r="G201" s="247">
        <v>4.9</v>
      </c>
      <c r="H201" s="247">
        <v>5</v>
      </c>
      <c r="I201" s="247">
        <v>4.9</v>
      </c>
      <c r="J201" s="247">
        <v>4.9</v>
      </c>
      <c r="K201" s="247">
        <v>4.95</v>
      </c>
      <c r="L201" s="248">
        <v>1</v>
      </c>
      <c r="M201" s="249">
        <v>0</v>
      </c>
      <c r="N201" s="250">
        <v>0</v>
      </c>
    </row>
    <row r="202" spans="1:14" ht="15">
      <c r="A202" s="244" t="s">
        <v>242</v>
      </c>
      <c r="B202" s="174">
        <v>1431</v>
      </c>
      <c r="C202" s="245">
        <v>35</v>
      </c>
      <c r="D202" s="246">
        <f t="shared" si="7"/>
        <v>0.02445842068483578</v>
      </c>
      <c r="E202" s="247">
        <v>4.97</v>
      </c>
      <c r="F202" s="247">
        <v>4.26</v>
      </c>
      <c r="G202" s="247">
        <v>4.91</v>
      </c>
      <c r="H202" s="247">
        <v>4.8</v>
      </c>
      <c r="I202" s="247">
        <v>4.34</v>
      </c>
      <c r="J202" s="247">
        <v>4.74</v>
      </c>
      <c r="K202" s="247">
        <v>4.8</v>
      </c>
      <c r="L202" s="248">
        <v>0.0495</v>
      </c>
      <c r="M202" s="248">
        <v>0.0005</v>
      </c>
      <c r="N202" s="255" t="s">
        <v>41</v>
      </c>
    </row>
    <row r="203" spans="1:14" ht="15">
      <c r="A203" s="244" t="s">
        <v>243</v>
      </c>
      <c r="B203" s="174">
        <v>1761</v>
      </c>
      <c r="C203" s="245">
        <v>0</v>
      </c>
      <c r="D203" s="246">
        <f t="shared" si="7"/>
        <v>0</v>
      </c>
      <c r="E203" s="259" t="s">
        <v>41</v>
      </c>
      <c r="F203" s="259" t="s">
        <v>41</v>
      </c>
      <c r="G203" s="259" t="s">
        <v>41</v>
      </c>
      <c r="H203" s="259" t="s">
        <v>41</v>
      </c>
      <c r="I203" s="259" t="s">
        <v>41</v>
      </c>
      <c r="J203" s="259" t="s">
        <v>41</v>
      </c>
      <c r="K203" s="259" t="s">
        <v>41</v>
      </c>
      <c r="L203" s="253" t="s">
        <v>41</v>
      </c>
      <c r="M203" s="253" t="s">
        <v>41</v>
      </c>
      <c r="N203" s="262" t="s">
        <v>41</v>
      </c>
    </row>
    <row r="204" spans="1:14" ht="15">
      <c r="A204" s="244" t="s">
        <v>244</v>
      </c>
      <c r="B204" s="174">
        <v>1288</v>
      </c>
      <c r="C204" s="245">
        <v>22</v>
      </c>
      <c r="D204" s="246">
        <f t="shared" si="7"/>
        <v>0.017080745341614908</v>
      </c>
      <c r="E204" s="247">
        <v>5</v>
      </c>
      <c r="F204" s="247">
        <v>4</v>
      </c>
      <c r="G204" s="247">
        <v>5</v>
      </c>
      <c r="H204" s="247">
        <v>4</v>
      </c>
      <c r="I204" s="247">
        <v>4</v>
      </c>
      <c r="J204" s="247">
        <v>4</v>
      </c>
      <c r="K204" s="247">
        <v>5</v>
      </c>
      <c r="L204" s="248">
        <v>0.97</v>
      </c>
      <c r="M204" s="254">
        <v>0</v>
      </c>
      <c r="N204" s="256">
        <v>0.03</v>
      </c>
    </row>
    <row r="205" spans="1:14" ht="15">
      <c r="A205" s="244" t="s">
        <v>245</v>
      </c>
      <c r="B205" s="174">
        <v>5758</v>
      </c>
      <c r="C205" s="245">
        <v>28</v>
      </c>
      <c r="D205" s="246">
        <f t="shared" si="7"/>
        <v>0.004862799583188607</v>
      </c>
      <c r="E205" s="247">
        <v>4.46</v>
      </c>
      <c r="F205" s="247">
        <v>4.07</v>
      </c>
      <c r="G205" s="247">
        <v>4.44</v>
      </c>
      <c r="H205" s="247">
        <v>4.71</v>
      </c>
      <c r="I205" s="247">
        <v>4.42</v>
      </c>
      <c r="J205" s="247">
        <v>4.32</v>
      </c>
      <c r="K205" s="247">
        <v>4.43</v>
      </c>
      <c r="L205" s="248">
        <v>1</v>
      </c>
      <c r="M205" s="248">
        <v>0</v>
      </c>
      <c r="N205" s="256">
        <v>0</v>
      </c>
    </row>
    <row r="206" spans="1:14" ht="15">
      <c r="A206" s="244" t="s">
        <v>246</v>
      </c>
      <c r="B206" s="174">
        <v>4545</v>
      </c>
      <c r="C206" s="245">
        <v>41</v>
      </c>
      <c r="D206" s="246">
        <f t="shared" si="7"/>
        <v>0.009020902090209022</v>
      </c>
      <c r="E206" s="247">
        <v>4.55</v>
      </c>
      <c r="F206" s="247">
        <v>3.51</v>
      </c>
      <c r="G206" s="247">
        <v>4.61</v>
      </c>
      <c r="H206" s="247">
        <v>3.65</v>
      </c>
      <c r="I206" s="247">
        <v>3.7</v>
      </c>
      <c r="J206" s="247">
        <v>4.3</v>
      </c>
      <c r="K206" s="247">
        <v>4.1</v>
      </c>
      <c r="L206" s="248" t="s">
        <v>41</v>
      </c>
      <c r="M206" s="425" t="s">
        <v>41</v>
      </c>
      <c r="N206" s="256" t="s">
        <v>41</v>
      </c>
    </row>
    <row r="207" spans="1:14" ht="15">
      <c r="A207" s="244" t="s">
        <v>247</v>
      </c>
      <c r="B207" s="174">
        <v>249</v>
      </c>
      <c r="C207" s="251">
        <v>0</v>
      </c>
      <c r="D207" s="246">
        <f t="shared" si="7"/>
        <v>0</v>
      </c>
      <c r="E207" s="252" t="s">
        <v>41</v>
      </c>
      <c r="F207" s="252" t="s">
        <v>41</v>
      </c>
      <c r="G207" s="252" t="s">
        <v>41</v>
      </c>
      <c r="H207" s="252" t="s">
        <v>41</v>
      </c>
      <c r="I207" s="252" t="s">
        <v>41</v>
      </c>
      <c r="J207" s="252" t="s">
        <v>41</v>
      </c>
      <c r="K207" s="252" t="s">
        <v>41</v>
      </c>
      <c r="L207" s="254" t="s">
        <v>41</v>
      </c>
      <c r="M207" s="254" t="s">
        <v>41</v>
      </c>
      <c r="N207" s="255" t="s">
        <v>41</v>
      </c>
    </row>
    <row r="208" spans="1:14" ht="15">
      <c r="A208" s="244" t="s">
        <v>248</v>
      </c>
      <c r="B208" s="174">
        <v>1041</v>
      </c>
      <c r="C208" s="245">
        <v>9</v>
      </c>
      <c r="D208" s="246">
        <f t="shared" si="7"/>
        <v>0.008645533141210375</v>
      </c>
      <c r="E208" s="247">
        <v>4.7</v>
      </c>
      <c r="F208" s="247">
        <v>4.7</v>
      </c>
      <c r="G208" s="247">
        <v>4.6</v>
      </c>
      <c r="H208" s="247">
        <v>4.6</v>
      </c>
      <c r="I208" s="247">
        <v>4</v>
      </c>
      <c r="J208" s="247">
        <v>4.5</v>
      </c>
      <c r="K208" s="247">
        <v>4.7</v>
      </c>
      <c r="L208" s="248">
        <v>0.88</v>
      </c>
      <c r="M208" s="249">
        <v>0</v>
      </c>
      <c r="N208" s="256">
        <v>0.12</v>
      </c>
    </row>
    <row r="209" spans="1:14" ht="15">
      <c r="A209" s="244" t="s">
        <v>249</v>
      </c>
      <c r="B209" s="174">
        <v>290</v>
      </c>
      <c r="C209" s="245">
        <v>15</v>
      </c>
      <c r="D209" s="246">
        <f t="shared" si="7"/>
        <v>0.05172413793103448</v>
      </c>
      <c r="E209" s="247" t="s">
        <v>41</v>
      </c>
      <c r="F209" s="247" t="s">
        <v>41</v>
      </c>
      <c r="G209" s="247" t="s">
        <v>41</v>
      </c>
      <c r="H209" s="247" t="s">
        <v>41</v>
      </c>
      <c r="I209" s="247" t="s">
        <v>41</v>
      </c>
      <c r="J209" s="247" t="s">
        <v>41</v>
      </c>
      <c r="K209" s="247" t="s">
        <v>41</v>
      </c>
      <c r="L209" s="248">
        <v>1</v>
      </c>
      <c r="M209" s="254">
        <v>0</v>
      </c>
      <c r="N209" s="256">
        <v>0</v>
      </c>
    </row>
    <row r="210" spans="1:14" ht="15">
      <c r="A210" s="244" t="s">
        <v>250</v>
      </c>
      <c r="B210" s="174">
        <v>1836</v>
      </c>
      <c r="C210" s="245">
        <v>34</v>
      </c>
      <c r="D210" s="246">
        <f t="shared" si="7"/>
        <v>0.018518518518518517</v>
      </c>
      <c r="E210" s="247">
        <v>4.97</v>
      </c>
      <c r="F210" s="247">
        <v>4.36</v>
      </c>
      <c r="G210" s="247">
        <v>4.87</v>
      </c>
      <c r="H210" s="247">
        <v>4.85</v>
      </c>
      <c r="I210" s="247">
        <v>4.68</v>
      </c>
      <c r="J210" s="247">
        <v>4.65</v>
      </c>
      <c r="K210" s="247">
        <v>4.79</v>
      </c>
      <c r="L210" s="248">
        <v>0.95</v>
      </c>
      <c r="M210" s="249">
        <v>0</v>
      </c>
      <c r="N210" s="256">
        <v>0.05</v>
      </c>
    </row>
    <row r="211" spans="1:14" ht="15">
      <c r="A211" s="244" t="s">
        <v>251</v>
      </c>
      <c r="B211" s="174">
        <v>3893</v>
      </c>
      <c r="C211" s="260" t="s">
        <v>76</v>
      </c>
      <c r="D211" s="251" t="s">
        <v>76</v>
      </c>
      <c r="E211" s="251" t="s">
        <v>76</v>
      </c>
      <c r="F211" s="251" t="s">
        <v>76</v>
      </c>
      <c r="G211" s="251" t="s">
        <v>76</v>
      </c>
      <c r="H211" s="251" t="s">
        <v>76</v>
      </c>
      <c r="I211" s="251" t="s">
        <v>76</v>
      </c>
      <c r="J211" s="251" t="s">
        <v>76</v>
      </c>
      <c r="K211" s="251" t="s">
        <v>76</v>
      </c>
      <c r="L211" s="251" t="s">
        <v>76</v>
      </c>
      <c r="M211" s="251" t="s">
        <v>76</v>
      </c>
      <c r="N211" s="251" t="s">
        <v>76</v>
      </c>
    </row>
    <row r="212" spans="1:14" ht="15">
      <c r="A212" s="244" t="s">
        <v>252</v>
      </c>
      <c r="B212" s="174">
        <v>661</v>
      </c>
      <c r="C212" s="251">
        <v>23</v>
      </c>
      <c r="D212" s="246">
        <f aca="true" t="shared" si="8" ref="D212:D226">IF(C212="n.d.","n.d.",C212/B212)</f>
        <v>0.03479576399394856</v>
      </c>
      <c r="E212" s="258">
        <v>5</v>
      </c>
      <c r="F212" s="247">
        <v>4</v>
      </c>
      <c r="G212" s="258">
        <v>4</v>
      </c>
      <c r="H212" s="258">
        <v>4</v>
      </c>
      <c r="I212" s="258">
        <v>4</v>
      </c>
      <c r="J212" s="258">
        <v>5</v>
      </c>
      <c r="K212" s="257">
        <v>5</v>
      </c>
      <c r="L212" s="249">
        <v>0.95</v>
      </c>
      <c r="M212" s="249">
        <v>0</v>
      </c>
      <c r="N212" s="250">
        <v>0.05</v>
      </c>
    </row>
    <row r="213" spans="1:14" ht="15">
      <c r="A213" s="244" t="s">
        <v>253</v>
      </c>
      <c r="B213" s="174">
        <v>5925</v>
      </c>
      <c r="C213" s="424" t="s">
        <v>41</v>
      </c>
      <c r="D213" s="246" t="str">
        <f t="shared" si="8"/>
        <v>n.d.</v>
      </c>
      <c r="E213" s="252" t="s">
        <v>41</v>
      </c>
      <c r="F213" s="252" t="s">
        <v>41</v>
      </c>
      <c r="G213" s="252" t="s">
        <v>41</v>
      </c>
      <c r="H213" s="252" t="s">
        <v>41</v>
      </c>
      <c r="I213" s="252" t="s">
        <v>41</v>
      </c>
      <c r="J213" s="252" t="s">
        <v>41</v>
      </c>
      <c r="K213" s="252" t="s">
        <v>41</v>
      </c>
      <c r="L213" s="254" t="s">
        <v>41</v>
      </c>
      <c r="M213" s="254" t="s">
        <v>41</v>
      </c>
      <c r="N213" s="255" t="s">
        <v>41</v>
      </c>
    </row>
    <row r="214" spans="1:14" ht="15">
      <c r="A214" s="244" t="s">
        <v>254</v>
      </c>
      <c r="B214" s="174">
        <v>789</v>
      </c>
      <c r="C214" s="245">
        <v>0</v>
      </c>
      <c r="D214" s="246">
        <f t="shared" si="8"/>
        <v>0</v>
      </c>
      <c r="E214" s="252" t="s">
        <v>41</v>
      </c>
      <c r="F214" s="259" t="s">
        <v>41</v>
      </c>
      <c r="G214" s="252" t="s">
        <v>41</v>
      </c>
      <c r="H214" s="252" t="s">
        <v>41</v>
      </c>
      <c r="I214" s="252" t="s">
        <v>41</v>
      </c>
      <c r="J214" s="252" t="s">
        <v>41</v>
      </c>
      <c r="K214" s="252" t="s">
        <v>41</v>
      </c>
      <c r="L214" s="254" t="s">
        <v>41</v>
      </c>
      <c r="M214" s="254" t="s">
        <v>41</v>
      </c>
      <c r="N214" s="255" t="s">
        <v>41</v>
      </c>
    </row>
    <row r="215" spans="1:14" ht="15">
      <c r="A215" s="244" t="s">
        <v>255</v>
      </c>
      <c r="B215" s="174">
        <v>392</v>
      </c>
      <c r="C215" s="245">
        <v>26</v>
      </c>
      <c r="D215" s="246">
        <f t="shared" si="8"/>
        <v>0.0663265306122449</v>
      </c>
      <c r="E215" s="247">
        <v>5</v>
      </c>
      <c r="F215" s="247">
        <v>4</v>
      </c>
      <c r="G215" s="247">
        <v>5</v>
      </c>
      <c r="H215" s="247">
        <v>4</v>
      </c>
      <c r="I215" s="247">
        <v>5</v>
      </c>
      <c r="J215" s="247">
        <v>5</v>
      </c>
      <c r="K215" s="247">
        <v>5</v>
      </c>
      <c r="L215" s="248">
        <v>1</v>
      </c>
      <c r="M215" s="254">
        <v>0</v>
      </c>
      <c r="N215" s="250">
        <v>0</v>
      </c>
    </row>
    <row r="216" spans="1:14" ht="15">
      <c r="A216" s="244" t="s">
        <v>256</v>
      </c>
      <c r="B216" s="174">
        <v>255</v>
      </c>
      <c r="C216" s="245">
        <v>0</v>
      </c>
      <c r="D216" s="246">
        <f t="shared" si="8"/>
        <v>0</v>
      </c>
      <c r="E216" s="259" t="s">
        <v>41</v>
      </c>
      <c r="F216" s="259" t="s">
        <v>41</v>
      </c>
      <c r="G216" s="259" t="s">
        <v>41</v>
      </c>
      <c r="H216" s="259" t="s">
        <v>41</v>
      </c>
      <c r="I216" s="259" t="s">
        <v>41</v>
      </c>
      <c r="J216" s="259" t="s">
        <v>41</v>
      </c>
      <c r="K216" s="259" t="s">
        <v>41</v>
      </c>
      <c r="L216" s="253" t="s">
        <v>41</v>
      </c>
      <c r="M216" s="253" t="s">
        <v>41</v>
      </c>
      <c r="N216" s="255" t="s">
        <v>41</v>
      </c>
    </row>
    <row r="217" spans="1:14" ht="15">
      <c r="A217" s="244" t="s">
        <v>257</v>
      </c>
      <c r="B217" s="174">
        <v>1410</v>
      </c>
      <c r="C217" s="245">
        <v>24</v>
      </c>
      <c r="D217" s="246">
        <f t="shared" si="8"/>
        <v>0.01702127659574468</v>
      </c>
      <c r="E217" s="259">
        <v>4</v>
      </c>
      <c r="F217" s="259">
        <v>3</v>
      </c>
      <c r="G217" s="259">
        <v>4</v>
      </c>
      <c r="H217" s="259">
        <v>3</v>
      </c>
      <c r="I217" s="259">
        <v>4</v>
      </c>
      <c r="J217" s="259">
        <v>3</v>
      </c>
      <c r="K217" s="259">
        <v>4</v>
      </c>
      <c r="L217" s="253">
        <v>0.9</v>
      </c>
      <c r="M217" s="253">
        <v>0.02</v>
      </c>
      <c r="N217" s="262">
        <v>0.08</v>
      </c>
    </row>
    <row r="218" spans="1:14" ht="15">
      <c r="A218" s="244" t="s">
        <v>476</v>
      </c>
      <c r="B218" s="174">
        <v>12467</v>
      </c>
      <c r="C218" s="245">
        <v>261</v>
      </c>
      <c r="D218" s="246">
        <f t="shared" si="8"/>
        <v>0.02093526911045159</v>
      </c>
      <c r="E218" s="247">
        <v>4.86</v>
      </c>
      <c r="F218" s="247">
        <v>4.55667</v>
      </c>
      <c r="G218" s="247">
        <v>4.77667</v>
      </c>
      <c r="H218" s="247">
        <v>4.84</v>
      </c>
      <c r="I218" s="247">
        <v>4.66333</v>
      </c>
      <c r="J218" s="247">
        <v>4.62667</v>
      </c>
      <c r="K218" s="247">
        <v>4.83333</v>
      </c>
      <c r="L218" s="248">
        <v>0.8833333</v>
      </c>
      <c r="M218" s="249">
        <v>0</v>
      </c>
      <c r="N218" s="256">
        <v>0.0833333</v>
      </c>
    </row>
    <row r="219" spans="1:14" ht="15">
      <c r="A219" s="244" t="s">
        <v>258</v>
      </c>
      <c r="B219" s="174">
        <v>12525</v>
      </c>
      <c r="C219" s="245">
        <v>54</v>
      </c>
      <c r="D219" s="246">
        <f t="shared" si="8"/>
        <v>0.004311377245508982</v>
      </c>
      <c r="E219" s="247">
        <v>4.83</v>
      </c>
      <c r="F219" s="247">
        <v>4.26</v>
      </c>
      <c r="G219" s="247">
        <v>4.56</v>
      </c>
      <c r="H219" s="247">
        <v>4.19</v>
      </c>
      <c r="I219" s="247">
        <v>4.39</v>
      </c>
      <c r="J219" s="247">
        <v>4.54</v>
      </c>
      <c r="K219" s="247">
        <v>4.63</v>
      </c>
      <c r="L219" s="248">
        <v>0.98</v>
      </c>
      <c r="M219" s="248">
        <v>0.02</v>
      </c>
      <c r="N219" s="256">
        <v>0</v>
      </c>
    </row>
    <row r="220" spans="1:14" ht="15">
      <c r="A220" s="244" t="s">
        <v>259</v>
      </c>
      <c r="B220" s="174">
        <v>10866</v>
      </c>
      <c r="C220" s="245">
        <v>44</v>
      </c>
      <c r="D220" s="246">
        <f t="shared" si="8"/>
        <v>0.0040493281796429225</v>
      </c>
      <c r="E220" s="247">
        <v>4.33333</v>
      </c>
      <c r="F220" s="247">
        <v>3.83333</v>
      </c>
      <c r="G220" s="247">
        <v>4.5</v>
      </c>
      <c r="H220" s="247">
        <v>4.33333</v>
      </c>
      <c r="I220" s="258">
        <v>4.5</v>
      </c>
      <c r="J220" s="258">
        <v>3.66667</v>
      </c>
      <c r="K220" s="257">
        <v>4.33333</v>
      </c>
      <c r="L220" s="248">
        <v>0.8866667</v>
      </c>
      <c r="M220" s="249">
        <v>0.0566667</v>
      </c>
      <c r="N220" s="256">
        <v>0.0566667</v>
      </c>
    </row>
    <row r="221" spans="1:14" ht="15">
      <c r="A221" s="244" t="s">
        <v>260</v>
      </c>
      <c r="B221" s="174">
        <v>9605</v>
      </c>
      <c r="C221" s="245">
        <v>50</v>
      </c>
      <c r="D221" s="246">
        <f t="shared" si="8"/>
        <v>0.0052056220718375845</v>
      </c>
      <c r="E221" s="247">
        <v>4.76</v>
      </c>
      <c r="F221" s="247">
        <v>4.34</v>
      </c>
      <c r="G221" s="247">
        <v>4.76</v>
      </c>
      <c r="H221" s="247">
        <v>3.98</v>
      </c>
      <c r="I221" s="247">
        <v>4.43</v>
      </c>
      <c r="J221" s="247">
        <v>4.54</v>
      </c>
      <c r="K221" s="247">
        <v>4.76</v>
      </c>
      <c r="L221" s="248">
        <v>0.82</v>
      </c>
      <c r="M221" s="248">
        <v>0.08</v>
      </c>
      <c r="N221" s="256">
        <v>0.1</v>
      </c>
    </row>
    <row r="222" spans="1:14" ht="15">
      <c r="A222" s="244" t="s">
        <v>261</v>
      </c>
      <c r="B222" s="174">
        <v>275</v>
      </c>
      <c r="C222" s="245">
        <v>18</v>
      </c>
      <c r="D222" s="246">
        <f t="shared" si="8"/>
        <v>0.06545454545454546</v>
      </c>
      <c r="E222" s="258">
        <v>5</v>
      </c>
      <c r="F222" s="252">
        <v>4</v>
      </c>
      <c r="G222" s="252">
        <v>5</v>
      </c>
      <c r="H222" s="252">
        <v>4</v>
      </c>
      <c r="I222" s="252">
        <v>5</v>
      </c>
      <c r="J222" s="258">
        <v>3</v>
      </c>
      <c r="K222" s="257" t="s">
        <v>41</v>
      </c>
      <c r="L222" s="254">
        <v>1</v>
      </c>
      <c r="M222" s="254">
        <v>0</v>
      </c>
      <c r="N222" s="255">
        <v>0</v>
      </c>
    </row>
    <row r="223" spans="1:14" ht="15">
      <c r="A223" s="244" t="s">
        <v>262</v>
      </c>
      <c r="B223" s="174">
        <v>116407</v>
      </c>
      <c r="C223" s="260" t="s">
        <v>41</v>
      </c>
      <c r="D223" s="246" t="str">
        <f t="shared" si="8"/>
        <v>n.d.</v>
      </c>
      <c r="E223" s="252" t="s">
        <v>41</v>
      </c>
      <c r="F223" s="252" t="s">
        <v>41</v>
      </c>
      <c r="G223" s="252" t="s">
        <v>41</v>
      </c>
      <c r="H223" s="252" t="s">
        <v>41</v>
      </c>
      <c r="I223" s="252" t="s">
        <v>41</v>
      </c>
      <c r="J223" s="252" t="s">
        <v>41</v>
      </c>
      <c r="K223" s="252" t="s">
        <v>41</v>
      </c>
      <c r="L223" s="254" t="s">
        <v>41</v>
      </c>
      <c r="M223" s="254" t="s">
        <v>41</v>
      </c>
      <c r="N223" s="255" t="s">
        <v>41</v>
      </c>
    </row>
    <row r="224" spans="1:14" ht="15">
      <c r="A224" s="244" t="s">
        <v>263</v>
      </c>
      <c r="B224" s="174">
        <v>4306</v>
      </c>
      <c r="C224" s="245">
        <v>76</v>
      </c>
      <c r="D224" s="246">
        <f t="shared" si="8"/>
        <v>0.01764979098931723</v>
      </c>
      <c r="E224" s="247">
        <v>4.95</v>
      </c>
      <c r="F224" s="247">
        <v>4.625</v>
      </c>
      <c r="G224" s="247">
        <v>4.875</v>
      </c>
      <c r="H224" s="247">
        <v>4.875</v>
      </c>
      <c r="I224" s="247">
        <v>4.875</v>
      </c>
      <c r="J224" s="247">
        <v>4.625</v>
      </c>
      <c r="K224" s="247">
        <v>4.625</v>
      </c>
      <c r="L224" s="248">
        <v>0.99</v>
      </c>
      <c r="M224" s="248">
        <v>0</v>
      </c>
      <c r="N224" s="256">
        <v>0.02</v>
      </c>
    </row>
    <row r="225" spans="1:14" ht="15">
      <c r="A225" s="244" t="s">
        <v>264</v>
      </c>
      <c r="B225" s="174">
        <v>10469</v>
      </c>
      <c r="C225" s="245">
        <v>99</v>
      </c>
      <c r="D225" s="246">
        <f t="shared" si="8"/>
        <v>0.009456490591269462</v>
      </c>
      <c r="E225" s="247">
        <v>4.96667</v>
      </c>
      <c r="F225" s="247">
        <v>4.51667</v>
      </c>
      <c r="G225" s="247">
        <v>4.96667</v>
      </c>
      <c r="H225" s="247">
        <v>4.85</v>
      </c>
      <c r="I225" s="247">
        <v>4.73333</v>
      </c>
      <c r="J225" s="247">
        <v>4.73333</v>
      </c>
      <c r="K225" s="247">
        <v>4.85</v>
      </c>
      <c r="L225" s="248">
        <v>0.93</v>
      </c>
      <c r="M225" s="248">
        <v>0</v>
      </c>
      <c r="N225" s="256">
        <v>0.07</v>
      </c>
    </row>
    <row r="226" spans="1:14" ht="15">
      <c r="A226" s="244" t="s">
        <v>265</v>
      </c>
      <c r="B226" s="174">
        <v>178</v>
      </c>
      <c r="C226" s="424" t="s">
        <v>41</v>
      </c>
      <c r="D226" s="246" t="str">
        <f t="shared" si="8"/>
        <v>n.d.</v>
      </c>
      <c r="E226" s="259" t="s">
        <v>41</v>
      </c>
      <c r="F226" s="259" t="s">
        <v>41</v>
      </c>
      <c r="G226" s="259" t="s">
        <v>41</v>
      </c>
      <c r="H226" s="259" t="s">
        <v>41</v>
      </c>
      <c r="I226" s="259" t="s">
        <v>41</v>
      </c>
      <c r="J226" s="259" t="s">
        <v>41</v>
      </c>
      <c r="K226" s="259" t="s">
        <v>41</v>
      </c>
      <c r="L226" s="253" t="s">
        <v>41</v>
      </c>
      <c r="M226" s="254" t="s">
        <v>41</v>
      </c>
      <c r="N226" s="255" t="s">
        <v>41</v>
      </c>
    </row>
    <row r="227" spans="1:15" ht="15">
      <c r="A227" s="275" t="s">
        <v>478</v>
      </c>
      <c r="B227" s="276">
        <f>SUBTOTAL(9,B2:B226)</f>
        <v>3427306</v>
      </c>
      <c r="C227" s="276">
        <f>SUBTOTAL(9,C2:C226)</f>
        <v>13123</v>
      </c>
      <c r="D227" s="282">
        <f>IF(C227="n.d.","n.d.",C227/B227)</f>
        <v>0.0038289548700933037</v>
      </c>
      <c r="E227" s="277">
        <f>SUBTOTAL(1,E2:E226)</f>
        <v>4.7343967391304345</v>
      </c>
      <c r="F227" s="277">
        <f aca="true" t="shared" si="9" ref="F227:N227">SUBTOTAL(1,F2:F226)</f>
        <v>4.266393497267761</v>
      </c>
      <c r="G227" s="277">
        <f t="shared" si="9"/>
        <v>4.598843387978141</v>
      </c>
      <c r="H227" s="277">
        <f t="shared" si="9"/>
        <v>4.470200382513663</v>
      </c>
      <c r="I227" s="277">
        <f t="shared" si="9"/>
        <v>4.336616263736262</v>
      </c>
      <c r="J227" s="277">
        <f t="shared" si="9"/>
        <v>4.14924863387978</v>
      </c>
      <c r="K227" s="277">
        <f t="shared" si="9"/>
        <v>4.549071428571428</v>
      </c>
      <c r="L227" s="278">
        <f t="shared" si="9"/>
        <v>0.8953905793478257</v>
      </c>
      <c r="M227" s="278">
        <f t="shared" si="9"/>
        <v>0.025017674175824157</v>
      </c>
      <c r="N227" s="279">
        <f t="shared" si="9"/>
        <v>0.06100979890109891</v>
      </c>
      <c r="O227" s="108"/>
    </row>
    <row r="228" spans="1:14" ht="15">
      <c r="A228" s="116"/>
      <c r="B228" s="112"/>
      <c r="C228" s="117"/>
      <c r="D228" s="117"/>
      <c r="E228" s="114"/>
      <c r="F228" s="114"/>
      <c r="G228" s="114"/>
      <c r="H228" s="114"/>
      <c r="I228" s="114"/>
      <c r="J228" s="114"/>
      <c r="K228" s="114"/>
      <c r="L228" s="115"/>
      <c r="M228" s="115"/>
      <c r="N228" s="115"/>
    </row>
    <row r="229" spans="1:14" ht="15">
      <c r="A229" s="265" t="s">
        <v>267</v>
      </c>
      <c r="B229" s="266" t="s">
        <v>76</v>
      </c>
      <c r="C229" s="266" t="s">
        <v>41</v>
      </c>
      <c r="D229" s="266" t="s">
        <v>76</v>
      </c>
      <c r="E229" s="427" t="s">
        <v>41</v>
      </c>
      <c r="F229" s="427" t="s">
        <v>41</v>
      </c>
      <c r="G229" s="427" t="s">
        <v>41</v>
      </c>
      <c r="H229" s="427" t="s">
        <v>41</v>
      </c>
      <c r="I229" s="427" t="s">
        <v>41</v>
      </c>
      <c r="J229" s="427" t="s">
        <v>41</v>
      </c>
      <c r="K229" s="427" t="s">
        <v>41</v>
      </c>
      <c r="L229" s="428" t="s">
        <v>41</v>
      </c>
      <c r="M229" s="428" t="s">
        <v>41</v>
      </c>
      <c r="N229" s="429" t="s">
        <v>41</v>
      </c>
    </row>
    <row r="230" spans="1:14" ht="15">
      <c r="A230" s="267" t="s">
        <v>268</v>
      </c>
      <c r="B230" s="268" t="s">
        <v>76</v>
      </c>
      <c r="C230" s="269">
        <v>52</v>
      </c>
      <c r="D230" s="268" t="s">
        <v>76</v>
      </c>
      <c r="E230" s="438" t="s">
        <v>41</v>
      </c>
      <c r="F230" s="438" t="s">
        <v>41</v>
      </c>
      <c r="G230" s="438" t="s">
        <v>41</v>
      </c>
      <c r="H230" s="438" t="s">
        <v>41</v>
      </c>
      <c r="I230" s="438" t="s">
        <v>41</v>
      </c>
      <c r="J230" s="438" t="s">
        <v>41</v>
      </c>
      <c r="K230" s="438" t="s">
        <v>41</v>
      </c>
      <c r="L230" s="439" t="s">
        <v>41</v>
      </c>
      <c r="M230" s="248">
        <v>0.12000000000000001</v>
      </c>
      <c r="N230" s="256">
        <v>0.03</v>
      </c>
    </row>
    <row r="231" spans="1:14" ht="15">
      <c r="A231" s="267" t="s">
        <v>269</v>
      </c>
      <c r="B231" s="268" t="s">
        <v>76</v>
      </c>
      <c r="C231" s="269">
        <v>40</v>
      </c>
      <c r="D231" s="268" t="s">
        <v>76</v>
      </c>
      <c r="E231" s="438" t="s">
        <v>41</v>
      </c>
      <c r="F231" s="438" t="s">
        <v>41</v>
      </c>
      <c r="G231" s="438" t="s">
        <v>41</v>
      </c>
      <c r="H231" s="438" t="s">
        <v>41</v>
      </c>
      <c r="I231" s="438" t="s">
        <v>41</v>
      </c>
      <c r="J231" s="438" t="s">
        <v>41</v>
      </c>
      <c r="K231" s="438" t="s">
        <v>41</v>
      </c>
      <c r="L231" s="439" t="s">
        <v>41</v>
      </c>
      <c r="M231" s="248">
        <v>0.0588</v>
      </c>
      <c r="N231" s="256">
        <v>0.2288</v>
      </c>
    </row>
    <row r="232" spans="1:14" ht="15">
      <c r="A232" s="267" t="s">
        <v>270</v>
      </c>
      <c r="B232" s="268" t="s">
        <v>76</v>
      </c>
      <c r="C232" s="269">
        <v>38</v>
      </c>
      <c r="D232" s="268" t="s">
        <v>76</v>
      </c>
      <c r="E232" s="438" t="s">
        <v>41</v>
      </c>
      <c r="F232" s="438" t="s">
        <v>41</v>
      </c>
      <c r="G232" s="438" t="s">
        <v>41</v>
      </c>
      <c r="H232" s="438" t="s">
        <v>41</v>
      </c>
      <c r="I232" s="438" t="s">
        <v>41</v>
      </c>
      <c r="J232" s="438" t="s">
        <v>41</v>
      </c>
      <c r="K232" s="438" t="s">
        <v>41</v>
      </c>
      <c r="L232" s="439" t="s">
        <v>41</v>
      </c>
      <c r="M232" s="248">
        <v>0.07</v>
      </c>
      <c r="N232" s="256">
        <v>0.08</v>
      </c>
    </row>
    <row r="233" spans="1:14" ht="15">
      <c r="A233" s="267" t="s">
        <v>271</v>
      </c>
      <c r="B233" s="268" t="s">
        <v>76</v>
      </c>
      <c r="C233" s="269">
        <v>52</v>
      </c>
      <c r="D233" s="268" t="s">
        <v>76</v>
      </c>
      <c r="E233" s="438" t="s">
        <v>41</v>
      </c>
      <c r="F233" s="438" t="s">
        <v>41</v>
      </c>
      <c r="G233" s="438" t="s">
        <v>41</v>
      </c>
      <c r="H233" s="438" t="s">
        <v>41</v>
      </c>
      <c r="I233" s="438" t="s">
        <v>41</v>
      </c>
      <c r="J233" s="438" t="s">
        <v>41</v>
      </c>
      <c r="K233" s="438" t="s">
        <v>41</v>
      </c>
      <c r="L233" s="439" t="s">
        <v>41</v>
      </c>
      <c r="M233" s="248">
        <v>0.45</v>
      </c>
      <c r="N233" s="256">
        <v>0.2118</v>
      </c>
    </row>
    <row r="234" spans="1:14" ht="15">
      <c r="A234" s="270" t="s">
        <v>272</v>
      </c>
      <c r="B234" s="271" t="s">
        <v>76</v>
      </c>
      <c r="C234" s="272">
        <v>0</v>
      </c>
      <c r="D234" s="271" t="s">
        <v>76</v>
      </c>
      <c r="E234" s="430" t="s">
        <v>41</v>
      </c>
      <c r="F234" s="430" t="s">
        <v>41</v>
      </c>
      <c r="G234" s="430" t="s">
        <v>41</v>
      </c>
      <c r="H234" s="430" t="s">
        <v>41</v>
      </c>
      <c r="I234" s="430" t="s">
        <v>41</v>
      </c>
      <c r="J234" s="430" t="s">
        <v>41</v>
      </c>
      <c r="K234" s="430" t="s">
        <v>41</v>
      </c>
      <c r="L234" s="431" t="s">
        <v>41</v>
      </c>
      <c r="M234" s="431" t="s">
        <v>41</v>
      </c>
      <c r="N234" s="432" t="s">
        <v>41</v>
      </c>
    </row>
    <row r="235" spans="1:14" ht="15">
      <c r="A235" s="118"/>
      <c r="B235" s="113"/>
      <c r="C235" s="117"/>
      <c r="D235" s="117"/>
      <c r="E235" s="117"/>
      <c r="F235" s="117"/>
      <c r="G235" s="117"/>
      <c r="H235" s="117"/>
      <c r="I235" s="117"/>
      <c r="J235" s="117"/>
      <c r="K235" s="117"/>
      <c r="L235" s="115"/>
      <c r="M235" s="115"/>
      <c r="N235" s="115"/>
    </row>
    <row r="236" spans="1:14" ht="15">
      <c r="A236" s="280" t="s">
        <v>479</v>
      </c>
      <c r="B236" s="281">
        <f>SUBTOTAL(9,(B2:B226,B229:B234))</f>
        <v>3427306</v>
      </c>
      <c r="C236" s="281">
        <f>SUBTOTAL(9,(C2:C226,C229:C234))</f>
        <v>13305</v>
      </c>
      <c r="D236" s="282">
        <f>IF(C236="n.d.","n.d.",C236/B236)</f>
        <v>0.0038820578028340626</v>
      </c>
      <c r="E236" s="283">
        <f>SUBTOTAL(1,(E2:E226,E229:E234))</f>
        <v>4.7343967391304345</v>
      </c>
      <c r="F236" s="283">
        <f>SUBTOTAL(1,(F2:F226,F229:F234))</f>
        <v>4.266393497267761</v>
      </c>
      <c r="G236" s="283">
        <f>SUBTOTAL(1,(G2:G226,G229:G234))</f>
        <v>4.598843387978141</v>
      </c>
      <c r="H236" s="283">
        <f>SUBTOTAL(1,(H2:H226,H229:H234))</f>
        <v>4.470200382513663</v>
      </c>
      <c r="I236" s="283">
        <f>SUBTOTAL(1,(I2:I226,I229:I234))</f>
        <v>4.336616263736262</v>
      </c>
      <c r="J236" s="283">
        <f>SUBTOTAL(1,(J2:J226,J229:J234))</f>
        <v>4.14924863387978</v>
      </c>
      <c r="K236" s="283">
        <f>SUBTOTAL(1,(K2:K226,K229:K234))</f>
        <v>4.549071428571428</v>
      </c>
      <c r="L236" s="284">
        <f>SUBTOTAL(1,(L2:L226,L229:L234))</f>
        <v>0.8953905793478257</v>
      </c>
      <c r="M236" s="284">
        <f>SUBTOTAL(1,(M2:M226,M229:M234))</f>
        <v>0.028236648924731166</v>
      </c>
      <c r="N236" s="285">
        <f>SUBTOTAL(1,(N2:N226,N229:N234))</f>
        <v>0.06265797526881721</v>
      </c>
    </row>
  </sheetData>
  <sheetProtection/>
  <autoFilter ref="A1:N226"/>
  <printOptions horizontalCentered="1"/>
  <pageMargins left="0.5" right="0.5" top="0.75" bottom="0.5" header="0.3" footer="0.3"/>
  <pageSetup horizontalDpi="600" verticalDpi="600" orientation="landscape" r:id="rId2"/>
  <headerFooter>
    <oddHeader>&amp;L&amp;G&amp;C&amp;"Calibri,Regular"&amp;12 2012 User Satisfaction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20.140625" style="107" bestFit="1" customWidth="1"/>
    <col min="2" max="2" width="10.57421875" style="134" customWidth="1"/>
    <col min="3" max="3" width="14.421875" style="107" customWidth="1"/>
    <col min="4" max="4" width="11.28125" style="107" bestFit="1" customWidth="1"/>
    <col min="5" max="7" width="11.28125" style="107" customWidth="1"/>
    <col min="8" max="8" width="12.28125" style="107" customWidth="1"/>
    <col min="9" max="9" width="8.421875" style="107" customWidth="1"/>
    <col min="10" max="16384" width="9.140625" style="107" customWidth="1"/>
  </cols>
  <sheetData>
    <row r="1" spans="1:12" s="131" customFormat="1" ht="75">
      <c r="A1" s="287" t="s">
        <v>1</v>
      </c>
      <c r="B1" s="288" t="s">
        <v>483</v>
      </c>
      <c r="C1" s="288" t="s">
        <v>441</v>
      </c>
      <c r="D1" s="288" t="s">
        <v>442</v>
      </c>
      <c r="E1" s="288" t="s">
        <v>443</v>
      </c>
      <c r="F1" s="288" t="s">
        <v>444</v>
      </c>
      <c r="G1" s="288" t="s">
        <v>445</v>
      </c>
      <c r="H1" s="288" t="s">
        <v>282</v>
      </c>
      <c r="I1" s="288" t="s">
        <v>446</v>
      </c>
      <c r="L1" s="132"/>
    </row>
    <row r="2" spans="1:12" ht="15">
      <c r="A2" s="289" t="s">
        <v>447</v>
      </c>
      <c r="B2" s="290">
        <f>'Systems - Outputs'!F2</f>
        <v>183402</v>
      </c>
      <c r="C2" s="291">
        <v>1267579</v>
      </c>
      <c r="D2" s="291">
        <v>1049292</v>
      </c>
      <c r="E2" s="291">
        <v>364828</v>
      </c>
      <c r="F2" s="291">
        <v>300937</v>
      </c>
      <c r="G2" s="291">
        <v>860038</v>
      </c>
      <c r="H2" s="291">
        <f aca="true" t="shared" si="0" ref="H2:H8">SUM(C2:G2)</f>
        <v>3842674</v>
      </c>
      <c r="I2" s="292">
        <f aca="true" t="shared" si="1" ref="I2:I9">C2/B2</f>
        <v>6.911478609829773</v>
      </c>
      <c r="J2" s="239"/>
      <c r="K2" s="133"/>
      <c r="L2" s="133"/>
    </row>
    <row r="3" spans="1:12" ht="15">
      <c r="A3" s="289" t="s">
        <v>448</v>
      </c>
      <c r="B3" s="290">
        <f>'Systems - Outputs'!E2</f>
        <v>251311</v>
      </c>
      <c r="C3" s="291">
        <v>2101633</v>
      </c>
      <c r="D3" s="291">
        <v>1510773</v>
      </c>
      <c r="E3" s="291">
        <v>110928</v>
      </c>
      <c r="F3" s="291">
        <v>122712</v>
      </c>
      <c r="G3" s="291">
        <v>0</v>
      </c>
      <c r="H3" s="291">
        <f t="shared" si="0"/>
        <v>3846046</v>
      </c>
      <c r="I3" s="292">
        <f t="shared" si="1"/>
        <v>8.362678115959906</v>
      </c>
      <c r="J3" s="239"/>
      <c r="K3" s="133"/>
      <c r="L3" s="133"/>
    </row>
    <row r="4" spans="1:12" ht="15">
      <c r="A4" s="289" t="s">
        <v>449</v>
      </c>
      <c r="B4" s="290">
        <f>'Systems - Outputs'!H2</f>
        <v>160381</v>
      </c>
      <c r="C4" s="291">
        <v>927358</v>
      </c>
      <c r="D4" s="291">
        <v>977797</v>
      </c>
      <c r="E4" s="291">
        <v>66392</v>
      </c>
      <c r="F4" s="291">
        <v>300010</v>
      </c>
      <c r="G4" s="291">
        <v>496473</v>
      </c>
      <c r="H4" s="291">
        <f t="shared" si="0"/>
        <v>2768030</v>
      </c>
      <c r="I4" s="292">
        <f t="shared" si="1"/>
        <v>5.782218591977853</v>
      </c>
      <c r="J4" s="239"/>
      <c r="K4" s="133"/>
      <c r="L4" s="133"/>
    </row>
    <row r="5" spans="1:12" ht="15">
      <c r="A5" s="289" t="s">
        <v>450</v>
      </c>
      <c r="B5" s="290">
        <f>'Systems - Outputs'!D2</f>
        <v>203337</v>
      </c>
      <c r="C5" s="291">
        <v>1416587</v>
      </c>
      <c r="D5" s="291">
        <v>1341614</v>
      </c>
      <c r="E5" s="291">
        <v>111169</v>
      </c>
      <c r="F5" s="291">
        <v>475401</v>
      </c>
      <c r="G5" s="291">
        <v>0</v>
      </c>
      <c r="H5" s="291">
        <f t="shared" si="0"/>
        <v>3344771</v>
      </c>
      <c r="I5" s="292">
        <f t="shared" si="1"/>
        <v>6.966695682536872</v>
      </c>
      <c r="J5" s="239"/>
      <c r="K5" s="133"/>
      <c r="L5" s="133"/>
    </row>
    <row r="6" spans="1:12" ht="15">
      <c r="A6" s="289" t="s">
        <v>451</v>
      </c>
      <c r="B6" s="290">
        <f>'Systems - Outputs'!B2</f>
        <v>153560</v>
      </c>
      <c r="C6" s="293">
        <v>800162</v>
      </c>
      <c r="D6" s="293">
        <v>796864</v>
      </c>
      <c r="E6" s="293">
        <v>69202</v>
      </c>
      <c r="F6" s="293">
        <v>192905</v>
      </c>
      <c r="G6" s="291">
        <v>565318</v>
      </c>
      <c r="H6" s="291">
        <f t="shared" si="0"/>
        <v>2424451</v>
      </c>
      <c r="I6" s="292">
        <f t="shared" si="1"/>
        <v>5.210744985673353</v>
      </c>
      <c r="J6" s="239"/>
      <c r="K6" s="133"/>
      <c r="L6" s="133"/>
    </row>
    <row r="7" spans="1:12" ht="15">
      <c r="A7" s="289" t="s">
        <v>452</v>
      </c>
      <c r="B7" s="290">
        <f>'Systems - Outputs'!G2</f>
        <v>103378</v>
      </c>
      <c r="C7" s="291">
        <v>477979</v>
      </c>
      <c r="D7" s="291">
        <v>527106</v>
      </c>
      <c r="E7" s="291">
        <v>80525</v>
      </c>
      <c r="F7" s="291">
        <v>165639</v>
      </c>
      <c r="G7" s="291">
        <v>417129</v>
      </c>
      <c r="H7" s="291">
        <f t="shared" si="0"/>
        <v>1668378</v>
      </c>
      <c r="I7" s="292">
        <f t="shared" si="1"/>
        <v>4.623604635415659</v>
      </c>
      <c r="J7" s="239"/>
      <c r="K7" s="133"/>
      <c r="L7" s="133"/>
    </row>
    <row r="8" spans="1:12" ht="15">
      <c r="A8" s="289" t="s">
        <v>453</v>
      </c>
      <c r="B8" s="290">
        <f>'Systems - Outputs'!C2</f>
        <v>268960</v>
      </c>
      <c r="C8" s="291">
        <v>1122988</v>
      </c>
      <c r="D8" s="291">
        <v>1322309</v>
      </c>
      <c r="E8" s="291">
        <v>6600</v>
      </c>
      <c r="F8" s="291">
        <v>156910</v>
      </c>
      <c r="G8" s="291">
        <v>308973</v>
      </c>
      <c r="H8" s="291">
        <f t="shared" si="0"/>
        <v>2917780</v>
      </c>
      <c r="I8" s="292">
        <f t="shared" si="1"/>
        <v>4.1752974419988105</v>
      </c>
      <c r="J8" s="239"/>
      <c r="K8" s="133"/>
      <c r="L8" s="133"/>
    </row>
    <row r="9" spans="1:12" ht="15.75" thickBot="1">
      <c r="A9" s="294" t="s">
        <v>273</v>
      </c>
      <c r="B9" s="295">
        <f>SUM(B2:B8)</f>
        <v>1324329</v>
      </c>
      <c r="C9" s="296">
        <f aca="true" t="shared" si="2" ref="C9:H9">SUM(C1:C8)</f>
        <v>8114286</v>
      </c>
      <c r="D9" s="296">
        <f t="shared" si="2"/>
        <v>7525755</v>
      </c>
      <c r="E9" s="296">
        <f t="shared" si="2"/>
        <v>809644</v>
      </c>
      <c r="F9" s="296">
        <f t="shared" si="2"/>
        <v>1714514</v>
      </c>
      <c r="G9" s="296">
        <f t="shared" si="2"/>
        <v>2647931</v>
      </c>
      <c r="H9" s="296">
        <f t="shared" si="2"/>
        <v>20812130</v>
      </c>
      <c r="I9" s="297">
        <f t="shared" si="1"/>
        <v>6.1270922859802965</v>
      </c>
      <c r="J9" s="239"/>
      <c r="K9" s="133"/>
      <c r="L9" s="133"/>
    </row>
    <row r="10" spans="1:10" ht="15">
      <c r="A10" s="298"/>
      <c r="B10" s="299"/>
      <c r="C10" s="298"/>
      <c r="D10" s="298"/>
      <c r="E10" s="298"/>
      <c r="F10" s="298"/>
      <c r="G10" s="298"/>
      <c r="H10" s="298"/>
      <c r="I10" s="298"/>
      <c r="J10" s="239"/>
    </row>
    <row r="11" spans="1:10" ht="15">
      <c r="A11" s="298"/>
      <c r="B11" s="299"/>
      <c r="C11" s="298"/>
      <c r="D11" s="298"/>
      <c r="E11" s="298"/>
      <c r="F11" s="298"/>
      <c r="G11" s="298"/>
      <c r="H11" s="298"/>
      <c r="I11" s="298"/>
      <c r="J11" s="239"/>
    </row>
    <row r="12" spans="1:10" ht="15.75" thickBot="1">
      <c r="A12" s="298"/>
      <c r="B12" s="299"/>
      <c r="C12" s="298"/>
      <c r="D12" s="298"/>
      <c r="E12" s="298"/>
      <c r="F12" s="298"/>
      <c r="G12" s="298"/>
      <c r="H12" s="298"/>
      <c r="I12" s="298"/>
      <c r="J12" s="239"/>
    </row>
    <row r="13" spans="1:10" ht="45">
      <c r="A13" s="287" t="s">
        <v>1</v>
      </c>
      <c r="B13" s="288" t="s">
        <v>483</v>
      </c>
      <c r="C13" s="288" t="s">
        <v>441</v>
      </c>
      <c r="D13" s="288" t="s">
        <v>442</v>
      </c>
      <c r="E13" s="288" t="s">
        <v>443</v>
      </c>
      <c r="F13" s="288" t="s">
        <v>444</v>
      </c>
      <c r="G13" s="288" t="s">
        <v>445</v>
      </c>
      <c r="H13" s="300"/>
      <c r="I13" s="301"/>
      <c r="J13" s="239"/>
    </row>
    <row r="14" spans="1:10" ht="15">
      <c r="A14" s="289" t="s">
        <v>447</v>
      </c>
      <c r="B14" s="290">
        <f>B2</f>
        <v>183402</v>
      </c>
      <c r="C14" s="302">
        <f>C2/H$2</f>
        <v>0.3298689922694457</v>
      </c>
      <c r="D14" s="302">
        <f>D2/$H$2</f>
        <v>0.2730629764585807</v>
      </c>
      <c r="E14" s="302">
        <f>E2/$H$2</f>
        <v>0.09494117898109493</v>
      </c>
      <c r="F14" s="302">
        <f>F2/$H$2</f>
        <v>0.07831447580512944</v>
      </c>
      <c r="G14" s="302">
        <f>G2/$H$2</f>
        <v>0.22381237648574925</v>
      </c>
      <c r="H14" s="303"/>
      <c r="I14" s="301"/>
      <c r="J14" s="239"/>
    </row>
    <row r="15" spans="1:10" ht="15">
      <c r="A15" s="289" t="s">
        <v>448</v>
      </c>
      <c r="B15" s="290">
        <f aca="true" t="shared" si="3" ref="B15:B20">B3</f>
        <v>251311</v>
      </c>
      <c r="C15" s="302">
        <f>C3/$H$3</f>
        <v>0.5464399021748569</v>
      </c>
      <c r="D15" s="302">
        <f>D3/$H$3</f>
        <v>0.3928119944483243</v>
      </c>
      <c r="E15" s="302">
        <f>E3/$H$3</f>
        <v>0.02884208873216805</v>
      </c>
      <c r="F15" s="302">
        <f>F3/$H$3</f>
        <v>0.031906014644650635</v>
      </c>
      <c r="G15" s="302">
        <f>G3/$H$3</f>
        <v>0</v>
      </c>
      <c r="H15" s="303"/>
      <c r="I15" s="301"/>
      <c r="J15" s="239"/>
    </row>
    <row r="16" spans="1:10" ht="15">
      <c r="A16" s="289" t="s">
        <v>449</v>
      </c>
      <c r="B16" s="290">
        <f t="shared" si="3"/>
        <v>160381</v>
      </c>
      <c r="C16" s="302">
        <f>C4/$H$4</f>
        <v>0.3350245481443481</v>
      </c>
      <c r="D16" s="302">
        <f>D4/$H$4</f>
        <v>0.3532465327326655</v>
      </c>
      <c r="E16" s="302">
        <f>E4/$H$4</f>
        <v>0.023985289176779154</v>
      </c>
      <c r="F16" s="302">
        <f>F4/$H$4</f>
        <v>0.10838394092549575</v>
      </c>
      <c r="G16" s="302">
        <f>G4/$H$4</f>
        <v>0.17935968902071148</v>
      </c>
      <c r="H16" s="303"/>
      <c r="I16" s="301"/>
      <c r="J16" s="239"/>
    </row>
    <row r="17" spans="1:10" ht="15">
      <c r="A17" s="289" t="s">
        <v>450</v>
      </c>
      <c r="B17" s="290">
        <f t="shared" si="3"/>
        <v>203337</v>
      </c>
      <c r="C17" s="302">
        <f>C5/$H$5</f>
        <v>0.4235228659899288</v>
      </c>
      <c r="D17" s="302">
        <f>D5/$H$2</f>
        <v>0.3491355238565645</v>
      </c>
      <c r="E17" s="302">
        <f>E5/$H$2</f>
        <v>0.028930114810676106</v>
      </c>
      <c r="F17" s="302">
        <f>F5/$H$2</f>
        <v>0.12371619346319776</v>
      </c>
      <c r="G17" s="302">
        <f>G5/$H$2</f>
        <v>0</v>
      </c>
      <c r="H17" s="303"/>
      <c r="I17" s="301"/>
      <c r="J17" s="239"/>
    </row>
    <row r="18" spans="1:10" ht="15">
      <c r="A18" s="289" t="s">
        <v>451</v>
      </c>
      <c r="B18" s="290">
        <f t="shared" si="3"/>
        <v>153560</v>
      </c>
      <c r="C18" s="302">
        <f>C6/$H$6</f>
        <v>0.33003842931863747</v>
      </c>
      <c r="D18" s="302">
        <f>D6/$H$6</f>
        <v>0.32867812135613383</v>
      </c>
      <c r="E18" s="302">
        <f>E6/$H$6</f>
        <v>0.028543369199872465</v>
      </c>
      <c r="F18" s="302">
        <f>F6/$H$6</f>
        <v>0.07956646680011269</v>
      </c>
      <c r="G18" s="302">
        <f>G6/$H$6</f>
        <v>0.23317361332524353</v>
      </c>
      <c r="H18" s="303"/>
      <c r="I18" s="301"/>
      <c r="J18" s="239"/>
    </row>
    <row r="19" spans="1:10" ht="15">
      <c r="A19" s="289" t="s">
        <v>452</v>
      </c>
      <c r="B19" s="290">
        <f t="shared" si="3"/>
        <v>103378</v>
      </c>
      <c r="C19" s="302">
        <f>C7/$H$7</f>
        <v>0.2864932287527167</v>
      </c>
      <c r="D19" s="302">
        <f>D7/$H$7</f>
        <v>0.31593919363597456</v>
      </c>
      <c r="E19" s="302">
        <f>E7/$H$7</f>
        <v>0.04826544104513485</v>
      </c>
      <c r="F19" s="302">
        <f>F7/$H$7</f>
        <v>0.09928145779913185</v>
      </c>
      <c r="G19" s="302">
        <f>G7/$H$7</f>
        <v>0.250020678767042</v>
      </c>
      <c r="H19" s="303"/>
      <c r="I19" s="301"/>
      <c r="J19" s="239"/>
    </row>
    <row r="20" spans="1:10" ht="15">
      <c r="A20" s="289" t="s">
        <v>453</v>
      </c>
      <c r="B20" s="290">
        <f t="shared" si="3"/>
        <v>268960</v>
      </c>
      <c r="C20" s="302">
        <f>C8/$H$8</f>
        <v>0.3848775438861052</v>
      </c>
      <c r="D20" s="302">
        <f>D8/$H$8</f>
        <v>0.4531900965802768</v>
      </c>
      <c r="E20" s="302">
        <f>E8/$H$8</f>
        <v>0.002261993707544777</v>
      </c>
      <c r="F20" s="302">
        <f>F8/$H$8</f>
        <v>0.053777186765280455</v>
      </c>
      <c r="G20" s="302">
        <f>G8/$H$8</f>
        <v>0.10589317906079279</v>
      </c>
      <c r="H20" s="303"/>
      <c r="I20" s="301"/>
      <c r="J20" s="239"/>
    </row>
    <row r="21" spans="1:10" ht="15.75" thickBot="1">
      <c r="A21" s="294" t="s">
        <v>273</v>
      </c>
      <c r="B21" s="295">
        <f>SUM(B14:B20)</f>
        <v>1324329</v>
      </c>
      <c r="C21" s="304">
        <f>C9/$H$9</f>
        <v>0.3898825348486676</v>
      </c>
      <c r="D21" s="304">
        <f>D9/$H$9</f>
        <v>0.36160426635812865</v>
      </c>
      <c r="E21" s="304">
        <f>E9/$H$9</f>
        <v>0.03890250541391006</v>
      </c>
      <c r="F21" s="304">
        <f>F9/$H$9</f>
        <v>0.08238051559355049</v>
      </c>
      <c r="G21" s="304">
        <f>G9/$H$9</f>
        <v>0.12723017778574322</v>
      </c>
      <c r="H21" s="303"/>
      <c r="I21" s="301"/>
      <c r="J21" s="239"/>
    </row>
    <row r="22" spans="3:8" ht="12.75">
      <c r="C22" s="108"/>
      <c r="D22" s="108"/>
      <c r="E22" s="108"/>
      <c r="F22" s="108"/>
      <c r="G22" s="108"/>
      <c r="H22" s="133"/>
    </row>
  </sheetData>
  <sheetProtection/>
  <conditionalFormatting sqref="A14:G21 A2:I9">
    <cfRule type="expression" priority="1" dxfId="2" stopIfTrue="1">
      <formula>MOD(ROW(),2)=1</formula>
    </cfRule>
  </conditionalFormatting>
  <printOptions horizontalCentered="1"/>
  <pageMargins left="0.5" right="0.5" top="0.75" bottom="0.5" header="0.3" footer="0.3"/>
  <pageSetup horizontalDpi="1200" verticalDpi="1200" orientation="landscape" r:id="rId2"/>
  <headerFooter alignWithMargins="0">
    <oddHeader>&amp;L&amp;G&amp;C&amp;"Calibri,Regular"&amp;12 2012 Financial Data
Library Systems - Income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zoomScalePageLayoutView="0" workbookViewId="0" topLeftCell="C1">
      <selection activeCell="L24" sqref="L24"/>
    </sheetView>
  </sheetViews>
  <sheetFormatPr defaultColWidth="9.140625" defaultRowHeight="15"/>
  <cols>
    <col min="1" max="1" width="20.140625" style="107" bestFit="1" customWidth="1"/>
    <col min="2" max="2" width="9.7109375" style="134" customWidth="1"/>
    <col min="3" max="3" width="12.28125" style="107" customWidth="1"/>
    <col min="4" max="4" width="12.140625" style="107" customWidth="1"/>
    <col min="5" max="5" width="9.7109375" style="107" customWidth="1"/>
    <col min="6" max="6" width="12.7109375" style="107" customWidth="1"/>
    <col min="7" max="7" width="12.57421875" style="107" customWidth="1"/>
    <col min="8" max="8" width="11.28125" style="107" customWidth="1"/>
    <col min="9" max="9" width="8.7109375" style="107" customWidth="1"/>
    <col min="10" max="10" width="11.28125" style="107" customWidth="1"/>
    <col min="11" max="11" width="10.28125" style="107" customWidth="1"/>
    <col min="12" max="13" width="9.7109375" style="107" bestFit="1" customWidth="1"/>
    <col min="14" max="14" width="11.28125" style="107" customWidth="1"/>
    <col min="15" max="15" width="9.7109375" style="107" customWidth="1"/>
    <col min="16" max="16" width="12.28125" style="109" customWidth="1"/>
    <col min="17" max="17" width="9.57421875" style="107" customWidth="1"/>
    <col min="18" max="18" width="8.8515625" style="107" customWidth="1"/>
    <col min="19" max="16384" width="9.140625" style="107" customWidth="1"/>
  </cols>
  <sheetData>
    <row r="1" spans="1:18" s="131" customFormat="1" ht="60">
      <c r="A1" s="287" t="s">
        <v>1</v>
      </c>
      <c r="B1" s="288" t="s">
        <v>483</v>
      </c>
      <c r="C1" s="288" t="s">
        <v>454</v>
      </c>
      <c r="D1" s="288" t="s">
        <v>455</v>
      </c>
      <c r="E1" s="288" t="s">
        <v>297</v>
      </c>
      <c r="F1" s="288" t="s">
        <v>456</v>
      </c>
      <c r="G1" s="288" t="s">
        <v>457</v>
      </c>
      <c r="H1" s="288" t="s">
        <v>458</v>
      </c>
      <c r="I1" s="288" t="s">
        <v>459</v>
      </c>
      <c r="J1" s="288" t="s">
        <v>460</v>
      </c>
      <c r="K1" s="288" t="s">
        <v>461</v>
      </c>
      <c r="L1" s="288" t="s">
        <v>462</v>
      </c>
      <c r="M1" s="288" t="s">
        <v>463</v>
      </c>
      <c r="N1" s="288" t="s">
        <v>464</v>
      </c>
      <c r="O1" s="288" t="s">
        <v>465</v>
      </c>
      <c r="P1" s="288" t="s">
        <v>282</v>
      </c>
      <c r="Q1" s="288" t="s">
        <v>466</v>
      </c>
      <c r="R1" s="305" t="s">
        <v>467</v>
      </c>
    </row>
    <row r="2" spans="1:18" ht="15">
      <c r="A2" s="289" t="s">
        <v>447</v>
      </c>
      <c r="B2" s="290">
        <f>'Systems - Revenue'!B2</f>
        <v>183402</v>
      </c>
      <c r="C2" s="306">
        <v>1724729</v>
      </c>
      <c r="D2" s="306">
        <v>756986</v>
      </c>
      <c r="E2" s="306">
        <v>32820</v>
      </c>
      <c r="F2" s="306">
        <v>127162</v>
      </c>
      <c r="G2" s="306">
        <v>68904</v>
      </c>
      <c r="H2" s="306">
        <v>219283</v>
      </c>
      <c r="I2" s="306">
        <v>51433</v>
      </c>
      <c r="J2" s="293">
        <v>195568</v>
      </c>
      <c r="K2" s="293">
        <v>1496</v>
      </c>
      <c r="L2" s="293">
        <v>237129</v>
      </c>
      <c r="M2" s="306">
        <v>93547</v>
      </c>
      <c r="N2" s="306">
        <v>97520</v>
      </c>
      <c r="O2" s="306">
        <v>195102</v>
      </c>
      <c r="P2" s="306">
        <f aca="true" t="shared" si="0" ref="P2:P8">SUM(C2:O2)</f>
        <v>3801679</v>
      </c>
      <c r="Q2" s="292">
        <f aca="true" t="shared" si="1" ref="Q2:Q9">(P2-N2)/B2</f>
        <v>20.196938964678683</v>
      </c>
      <c r="R2" s="307">
        <f>D2/B2</f>
        <v>4.127468620843829</v>
      </c>
    </row>
    <row r="3" spans="1:18" ht="15">
      <c r="A3" s="289" t="s">
        <v>448</v>
      </c>
      <c r="B3" s="290">
        <f>'Systems - Revenue'!B3</f>
        <v>251311</v>
      </c>
      <c r="C3" s="306">
        <v>1450867</v>
      </c>
      <c r="D3" s="306">
        <v>131917</v>
      </c>
      <c r="E3" s="306">
        <v>41865</v>
      </c>
      <c r="F3" s="306">
        <v>213521</v>
      </c>
      <c r="G3" s="306">
        <v>81871</v>
      </c>
      <c r="H3" s="306">
        <v>491475</v>
      </c>
      <c r="I3" s="306">
        <v>0</v>
      </c>
      <c r="J3" s="293">
        <v>170936</v>
      </c>
      <c r="K3" s="293">
        <v>0</v>
      </c>
      <c r="L3" s="293">
        <v>60352</v>
      </c>
      <c r="M3" s="306">
        <v>60685</v>
      </c>
      <c r="N3" s="306">
        <v>673490</v>
      </c>
      <c r="O3" s="306">
        <v>0</v>
      </c>
      <c r="P3" s="306">
        <f t="shared" si="0"/>
        <v>3376979</v>
      </c>
      <c r="Q3" s="292">
        <f t="shared" si="1"/>
        <v>10.75754344218916</v>
      </c>
      <c r="R3" s="307">
        <f aca="true" t="shared" si="2" ref="R3:R9">D3/B3</f>
        <v>0.5249153439363975</v>
      </c>
    </row>
    <row r="4" spans="1:18" ht="15">
      <c r="A4" s="289" t="s">
        <v>449</v>
      </c>
      <c r="B4" s="290">
        <f>'Systems - Revenue'!B4</f>
        <v>160381</v>
      </c>
      <c r="C4" s="306">
        <v>1085254</v>
      </c>
      <c r="D4" s="306">
        <v>393129</v>
      </c>
      <c r="E4" s="306">
        <v>54202</v>
      </c>
      <c r="F4" s="306">
        <v>112971</v>
      </c>
      <c r="G4" s="306">
        <v>75737</v>
      </c>
      <c r="H4" s="306">
        <v>258058</v>
      </c>
      <c r="I4" s="306">
        <v>1962</v>
      </c>
      <c r="J4" s="293">
        <v>79855</v>
      </c>
      <c r="K4" s="293">
        <v>0</v>
      </c>
      <c r="L4" s="293">
        <v>78519</v>
      </c>
      <c r="M4" s="306">
        <v>84927</v>
      </c>
      <c r="N4" s="306">
        <v>345281</v>
      </c>
      <c r="O4" s="306">
        <v>0</v>
      </c>
      <c r="P4" s="306">
        <f t="shared" si="0"/>
        <v>2569895</v>
      </c>
      <c r="Q4" s="292">
        <f t="shared" si="1"/>
        <v>13.870807639308895</v>
      </c>
      <c r="R4" s="307">
        <f t="shared" si="2"/>
        <v>2.451219284079785</v>
      </c>
    </row>
    <row r="5" spans="1:18" ht="15">
      <c r="A5" s="289" t="s">
        <v>450</v>
      </c>
      <c r="B5" s="290">
        <f>'Systems - Revenue'!B5</f>
        <v>203337</v>
      </c>
      <c r="C5" s="306">
        <v>1723131</v>
      </c>
      <c r="D5" s="306">
        <v>583008</v>
      </c>
      <c r="E5" s="306">
        <v>19665</v>
      </c>
      <c r="F5" s="306">
        <v>215104</v>
      </c>
      <c r="G5" s="306">
        <v>42199</v>
      </c>
      <c r="H5" s="306">
        <v>423520</v>
      </c>
      <c r="I5" s="306">
        <v>0</v>
      </c>
      <c r="J5" s="293">
        <v>98979</v>
      </c>
      <c r="K5" s="293">
        <v>0</v>
      </c>
      <c r="L5" s="293">
        <v>46265</v>
      </c>
      <c r="M5" s="306">
        <v>128931</v>
      </c>
      <c r="N5" s="306">
        <v>118126</v>
      </c>
      <c r="O5" s="306">
        <v>0</v>
      </c>
      <c r="P5" s="306">
        <f t="shared" si="0"/>
        <v>3398928</v>
      </c>
      <c r="Q5" s="292">
        <f t="shared" si="1"/>
        <v>16.134800847853562</v>
      </c>
      <c r="R5" s="307">
        <f t="shared" si="2"/>
        <v>2.867200755396214</v>
      </c>
    </row>
    <row r="6" spans="1:18" ht="15">
      <c r="A6" s="289" t="s">
        <v>451</v>
      </c>
      <c r="B6" s="290">
        <f>'Systems - Revenue'!B6</f>
        <v>153560</v>
      </c>
      <c r="C6" s="306">
        <v>1013078</v>
      </c>
      <c r="D6" s="306">
        <v>707462</v>
      </c>
      <c r="E6" s="306">
        <v>32415</v>
      </c>
      <c r="F6" s="306">
        <v>68545</v>
      </c>
      <c r="G6" s="306">
        <v>71806</v>
      </c>
      <c r="H6" s="306">
        <v>0</v>
      </c>
      <c r="I6" s="306">
        <v>500</v>
      </c>
      <c r="J6" s="293">
        <v>185160</v>
      </c>
      <c r="K6" s="293">
        <v>28199</v>
      </c>
      <c r="L6" s="293">
        <v>70044</v>
      </c>
      <c r="M6" s="306">
        <v>176677</v>
      </c>
      <c r="N6" s="306">
        <v>0</v>
      </c>
      <c r="O6" s="306">
        <v>55982</v>
      </c>
      <c r="P6" s="306">
        <f t="shared" si="0"/>
        <v>2409868</v>
      </c>
      <c r="Q6" s="292">
        <f t="shared" si="1"/>
        <v>15.693331596769992</v>
      </c>
      <c r="R6" s="307">
        <f t="shared" si="2"/>
        <v>4.607072154206825</v>
      </c>
    </row>
    <row r="7" spans="1:18" ht="15">
      <c r="A7" s="289" t="s">
        <v>452</v>
      </c>
      <c r="B7" s="290">
        <f>'Systems - Revenue'!B7</f>
        <v>103378</v>
      </c>
      <c r="C7" s="306">
        <v>723007</v>
      </c>
      <c r="D7" s="306">
        <v>319401</v>
      </c>
      <c r="E7" s="306">
        <v>10305</v>
      </c>
      <c r="F7" s="306">
        <v>76613</v>
      </c>
      <c r="G7" s="306">
        <v>58921</v>
      </c>
      <c r="H7" s="306">
        <v>48647</v>
      </c>
      <c r="I7" s="306">
        <v>23848</v>
      </c>
      <c r="J7" s="293">
        <v>79243</v>
      </c>
      <c r="K7" s="293">
        <v>0</v>
      </c>
      <c r="L7" s="293">
        <v>36819</v>
      </c>
      <c r="M7" s="306">
        <v>55722</v>
      </c>
      <c r="N7" s="306">
        <v>3828</v>
      </c>
      <c r="O7" s="306">
        <v>14000</v>
      </c>
      <c r="P7" s="306">
        <f t="shared" si="0"/>
        <v>1450354</v>
      </c>
      <c r="Q7" s="292">
        <f t="shared" si="1"/>
        <v>13.992590299676914</v>
      </c>
      <c r="R7" s="307">
        <f t="shared" si="2"/>
        <v>3.089641896728511</v>
      </c>
    </row>
    <row r="8" spans="1:18" ht="15">
      <c r="A8" s="289" t="s">
        <v>453</v>
      </c>
      <c r="B8" s="290">
        <f>'Systems - Revenue'!B8</f>
        <v>268960</v>
      </c>
      <c r="C8" s="306">
        <v>1463191</v>
      </c>
      <c r="D8" s="306">
        <v>473442</v>
      </c>
      <c r="E8" s="306">
        <v>31116</v>
      </c>
      <c r="F8" s="306">
        <v>217967</v>
      </c>
      <c r="G8" s="306">
        <v>124305</v>
      </c>
      <c r="H8" s="306">
        <v>16301</v>
      </c>
      <c r="I8" s="306">
        <v>0</v>
      </c>
      <c r="J8" s="293">
        <v>111450</v>
      </c>
      <c r="K8" s="293">
        <v>0</v>
      </c>
      <c r="L8" s="293">
        <v>59695</v>
      </c>
      <c r="M8" s="306">
        <v>10806</v>
      </c>
      <c r="N8" s="306">
        <v>118744</v>
      </c>
      <c r="O8" s="306">
        <v>1095</v>
      </c>
      <c r="P8" s="306">
        <f t="shared" si="0"/>
        <v>2628112</v>
      </c>
      <c r="Q8" s="292">
        <f t="shared" si="1"/>
        <v>9.329892920880429</v>
      </c>
      <c r="R8" s="307">
        <f t="shared" si="2"/>
        <v>1.7602691850089232</v>
      </c>
    </row>
    <row r="9" spans="1:18" s="109" customFormat="1" ht="15.75" thickBot="1">
      <c r="A9" s="294" t="s">
        <v>273</v>
      </c>
      <c r="B9" s="295">
        <f>SUM(B2:B8)</f>
        <v>1324329</v>
      </c>
      <c r="C9" s="308">
        <f>SUM(C2:C8)</f>
        <v>9183257</v>
      </c>
      <c r="D9" s="308">
        <f aca="true" t="shared" si="3" ref="D9:P9">SUM(D2:D8)</f>
        <v>3365345</v>
      </c>
      <c r="E9" s="308">
        <f t="shared" si="3"/>
        <v>222388</v>
      </c>
      <c r="F9" s="308">
        <f t="shared" si="3"/>
        <v>1031883</v>
      </c>
      <c r="G9" s="308">
        <f t="shared" si="3"/>
        <v>523743</v>
      </c>
      <c r="H9" s="308">
        <f t="shared" si="3"/>
        <v>1457284</v>
      </c>
      <c r="I9" s="308">
        <f t="shared" si="3"/>
        <v>77743</v>
      </c>
      <c r="J9" s="308">
        <f t="shared" si="3"/>
        <v>921191</v>
      </c>
      <c r="K9" s="308">
        <f t="shared" si="3"/>
        <v>29695</v>
      </c>
      <c r="L9" s="308">
        <f t="shared" si="3"/>
        <v>588823</v>
      </c>
      <c r="M9" s="308">
        <f t="shared" si="3"/>
        <v>611295</v>
      </c>
      <c r="N9" s="308">
        <f t="shared" si="3"/>
        <v>1356989</v>
      </c>
      <c r="O9" s="308">
        <f t="shared" si="3"/>
        <v>266179</v>
      </c>
      <c r="P9" s="308">
        <f t="shared" si="3"/>
        <v>19635815</v>
      </c>
      <c r="Q9" s="297">
        <f t="shared" si="1"/>
        <v>13.802330085650922</v>
      </c>
      <c r="R9" s="309">
        <f t="shared" si="2"/>
        <v>2.541169905665435</v>
      </c>
    </row>
  </sheetData>
  <sheetProtection/>
  <conditionalFormatting sqref="A2:R9">
    <cfRule type="expression" priority="1" dxfId="2" stopIfTrue="1">
      <formula>MOD(ROW(),2)=1</formula>
    </cfRule>
  </conditionalFormatting>
  <printOptions horizontalCentered="1"/>
  <pageMargins left="0.5" right="0.5" top="0.75" bottom="0.5" header="0.3" footer="0.3"/>
  <pageSetup horizontalDpi="1200" verticalDpi="1200" orientation="landscape" r:id="rId2"/>
  <headerFooter alignWithMargins="0">
    <oddHeader>&amp;L&amp;G&amp;C&amp;"Calibri,Regular"&amp;12 2012 Financial Data
Library Systems - Expenditures</oddHeader>
  </headerFooter>
  <colBreaks count="1" manualBreakCount="1">
    <brk id="9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PageLayoutView="0" workbookViewId="0" topLeftCell="A1">
      <pane xSplit="1" ySplit="1" topLeftCell="B36" activePane="bottomRight" state="frozen"/>
      <selection pane="topLeft" activeCell="J125" sqref="J125"/>
      <selection pane="topRight" activeCell="J125" sqref="J125"/>
      <selection pane="bottomLeft" activeCell="J125" sqref="J125"/>
      <selection pane="bottomRight" activeCell="I46" sqref="I46"/>
    </sheetView>
  </sheetViews>
  <sheetFormatPr defaultColWidth="9.140625" defaultRowHeight="15"/>
  <cols>
    <col min="1" max="1" width="42.421875" style="120" customWidth="1"/>
    <col min="2" max="2" width="10.140625" style="127" customWidth="1"/>
    <col min="3" max="3" width="11.28125" style="127" customWidth="1"/>
    <col min="4" max="5" width="10.140625" style="127" customWidth="1"/>
    <col min="6" max="6" width="9.57421875" style="127" customWidth="1"/>
    <col min="7" max="7" width="10.140625" style="127" customWidth="1"/>
    <col min="8" max="8" width="9.8515625" style="127" customWidth="1"/>
    <col min="9" max="9" width="10.421875" style="128" customWidth="1"/>
    <col min="10" max="10" width="10.00390625" style="129" customWidth="1"/>
    <col min="11" max="16384" width="9.140625" style="120" customWidth="1"/>
  </cols>
  <sheetData>
    <row r="1" spans="1:10" s="119" customFormat="1" ht="75">
      <c r="A1" s="310" t="s">
        <v>1</v>
      </c>
      <c r="B1" s="310" t="s">
        <v>270</v>
      </c>
      <c r="C1" s="310" t="s">
        <v>324</v>
      </c>
      <c r="D1" s="310" t="s">
        <v>325</v>
      </c>
      <c r="E1" s="310" t="s">
        <v>268</v>
      </c>
      <c r="F1" s="310" t="s">
        <v>267</v>
      </c>
      <c r="G1" s="310" t="s">
        <v>272</v>
      </c>
      <c r="H1" s="310" t="s">
        <v>269</v>
      </c>
      <c r="I1" s="311" t="s">
        <v>273</v>
      </c>
      <c r="J1" s="312" t="s">
        <v>274</v>
      </c>
    </row>
    <row r="2" spans="1:10" ht="15.75" thickBot="1">
      <c r="A2" s="313" t="s">
        <v>480</v>
      </c>
      <c r="B2" s="314">
        <v>153560</v>
      </c>
      <c r="C2" s="314">
        <v>268960</v>
      </c>
      <c r="D2" s="314">
        <v>203337</v>
      </c>
      <c r="E2" s="314">
        <v>251311</v>
      </c>
      <c r="F2" s="314">
        <v>183402</v>
      </c>
      <c r="G2" s="314">
        <v>103378</v>
      </c>
      <c r="H2" s="314">
        <v>160381</v>
      </c>
      <c r="I2" s="315">
        <f>SUM(B2:H2)</f>
        <v>1324329</v>
      </c>
      <c r="J2" s="315">
        <f>AVERAGE(B2:H2)</f>
        <v>189189.85714285713</v>
      </c>
    </row>
    <row r="3" spans="1:10" ht="15.75" thickTop="1">
      <c r="A3" s="316" t="s">
        <v>326</v>
      </c>
      <c r="B3" s="317"/>
      <c r="C3" s="318"/>
      <c r="D3" s="317"/>
      <c r="E3" s="317"/>
      <c r="F3" s="317"/>
      <c r="G3" s="318"/>
      <c r="H3" s="317"/>
      <c r="I3" s="319"/>
      <c r="J3" s="320"/>
    </row>
    <row r="4" spans="1:10" ht="15">
      <c r="A4" s="321" t="s">
        <v>327</v>
      </c>
      <c r="B4" s="322">
        <v>38</v>
      </c>
      <c r="C4" s="322">
        <v>54</v>
      </c>
      <c r="D4" s="322">
        <v>65</v>
      </c>
      <c r="E4" s="322">
        <v>41</v>
      </c>
      <c r="F4" s="322">
        <v>39</v>
      </c>
      <c r="G4" s="322">
        <v>12</v>
      </c>
      <c r="H4" s="322">
        <v>52</v>
      </c>
      <c r="I4" s="323">
        <f aca="true" t="shared" si="0" ref="I4:I9">SUM(B4:H4)</f>
        <v>301</v>
      </c>
      <c r="J4" s="324">
        <f aca="true" t="shared" si="1" ref="J4:J9">AVERAGE(B4:H4)</f>
        <v>43</v>
      </c>
    </row>
    <row r="5" spans="1:10" ht="15">
      <c r="A5" s="321" t="s">
        <v>328</v>
      </c>
      <c r="B5" s="322">
        <v>28</v>
      </c>
      <c r="C5" s="322">
        <v>33</v>
      </c>
      <c r="D5" s="322">
        <v>46</v>
      </c>
      <c r="E5" s="322">
        <v>29</v>
      </c>
      <c r="F5" s="322">
        <v>29</v>
      </c>
      <c r="G5" s="322">
        <v>11</v>
      </c>
      <c r="H5" s="322">
        <v>36</v>
      </c>
      <c r="I5" s="323">
        <f t="shared" si="0"/>
        <v>212</v>
      </c>
      <c r="J5" s="324">
        <f t="shared" si="1"/>
        <v>30.285714285714285</v>
      </c>
    </row>
    <row r="6" spans="1:10" ht="15">
      <c r="A6" s="325" t="s">
        <v>329</v>
      </c>
      <c r="B6" s="326">
        <v>45</v>
      </c>
      <c r="C6" s="326">
        <v>45</v>
      </c>
      <c r="D6" s="326">
        <v>50</v>
      </c>
      <c r="E6" s="326">
        <v>29</v>
      </c>
      <c r="F6" s="326">
        <v>27</v>
      </c>
      <c r="G6" s="326">
        <v>11</v>
      </c>
      <c r="H6" s="326">
        <v>45</v>
      </c>
      <c r="I6" s="323">
        <f t="shared" si="0"/>
        <v>252</v>
      </c>
      <c r="J6" s="324">
        <f t="shared" si="1"/>
        <v>36</v>
      </c>
    </row>
    <row r="7" spans="1:10" ht="15">
      <c r="A7" s="327" t="s">
        <v>330</v>
      </c>
      <c r="B7" s="322">
        <v>0</v>
      </c>
      <c r="C7" s="322">
        <v>55</v>
      </c>
      <c r="D7" s="322">
        <v>0</v>
      </c>
      <c r="E7" s="322">
        <v>0</v>
      </c>
      <c r="F7" s="322">
        <v>0</v>
      </c>
      <c r="G7" s="322">
        <v>0</v>
      </c>
      <c r="H7" s="322">
        <v>0</v>
      </c>
      <c r="I7" s="323">
        <f t="shared" si="0"/>
        <v>55</v>
      </c>
      <c r="J7" s="324">
        <f t="shared" si="1"/>
        <v>7.857142857142857</v>
      </c>
    </row>
    <row r="8" spans="1:10" ht="15">
      <c r="A8" s="325" t="s">
        <v>331</v>
      </c>
      <c r="B8" s="326">
        <v>0</v>
      </c>
      <c r="C8" s="326">
        <v>4</v>
      </c>
      <c r="D8" s="326">
        <v>0</v>
      </c>
      <c r="E8" s="326">
        <v>0</v>
      </c>
      <c r="F8" s="326">
        <v>1</v>
      </c>
      <c r="G8" s="326">
        <v>0</v>
      </c>
      <c r="H8" s="326">
        <v>0</v>
      </c>
      <c r="I8" s="323">
        <f t="shared" si="0"/>
        <v>5</v>
      </c>
      <c r="J8" s="324">
        <f t="shared" si="1"/>
        <v>0.7142857142857143</v>
      </c>
    </row>
    <row r="9" spans="1:10" ht="15">
      <c r="A9" s="328" t="s">
        <v>332</v>
      </c>
      <c r="B9" s="329">
        <v>52</v>
      </c>
      <c r="C9" s="329">
        <v>0</v>
      </c>
      <c r="D9" s="329">
        <v>44</v>
      </c>
      <c r="E9" s="329">
        <v>0</v>
      </c>
      <c r="F9" s="329">
        <v>0</v>
      </c>
      <c r="G9" s="329">
        <v>33</v>
      </c>
      <c r="H9" s="329">
        <v>2</v>
      </c>
      <c r="I9" s="330">
        <f t="shared" si="0"/>
        <v>131</v>
      </c>
      <c r="J9" s="331">
        <f t="shared" si="1"/>
        <v>18.714285714285715</v>
      </c>
    </row>
    <row r="10" spans="1:10" ht="15">
      <c r="A10" s="313" t="s">
        <v>333</v>
      </c>
      <c r="B10" s="322"/>
      <c r="C10" s="322"/>
      <c r="D10" s="322"/>
      <c r="E10" s="322"/>
      <c r="F10" s="322"/>
      <c r="G10" s="322"/>
      <c r="H10" s="322"/>
      <c r="I10" s="323"/>
      <c r="J10" s="324"/>
    </row>
    <row r="11" spans="1:10" ht="15">
      <c r="A11" s="321" t="s">
        <v>334</v>
      </c>
      <c r="B11" s="322">
        <v>5</v>
      </c>
      <c r="C11" s="322">
        <v>9</v>
      </c>
      <c r="D11" s="322">
        <v>7</v>
      </c>
      <c r="E11" s="322">
        <v>4</v>
      </c>
      <c r="F11" s="322">
        <v>2</v>
      </c>
      <c r="G11" s="322">
        <v>0</v>
      </c>
      <c r="H11" s="322">
        <v>23</v>
      </c>
      <c r="I11" s="323">
        <f>SUM(B11:H11)</f>
        <v>50</v>
      </c>
      <c r="J11" s="324">
        <f>AVERAGE(B11:H11)</f>
        <v>7.142857142857143</v>
      </c>
    </row>
    <row r="12" spans="1:10" ht="15">
      <c r="A12" s="321" t="s">
        <v>335</v>
      </c>
      <c r="B12" s="322">
        <v>1</v>
      </c>
      <c r="C12" s="322">
        <v>0</v>
      </c>
      <c r="D12" s="322">
        <v>1</v>
      </c>
      <c r="E12" s="322">
        <v>3</v>
      </c>
      <c r="F12" s="322">
        <v>0</v>
      </c>
      <c r="G12" s="322">
        <v>0</v>
      </c>
      <c r="H12" s="322">
        <v>9</v>
      </c>
      <c r="I12" s="323">
        <f aca="true" t="shared" si="2" ref="I12:I17">SUM(B12:H12)</f>
        <v>14</v>
      </c>
      <c r="J12" s="324">
        <f aca="true" t="shared" si="3" ref="J12:J17">AVERAGE(B12:H12)</f>
        <v>2</v>
      </c>
    </row>
    <row r="13" spans="1:10" ht="15">
      <c r="A13" s="321" t="s">
        <v>329</v>
      </c>
      <c r="B13" s="322">
        <v>3</v>
      </c>
      <c r="C13" s="322">
        <v>0</v>
      </c>
      <c r="D13" s="322">
        <v>1</v>
      </c>
      <c r="E13" s="322">
        <v>3</v>
      </c>
      <c r="F13" s="322">
        <v>0</v>
      </c>
      <c r="G13" s="322">
        <v>0</v>
      </c>
      <c r="H13" s="322">
        <v>8</v>
      </c>
      <c r="I13" s="323">
        <f t="shared" si="2"/>
        <v>15</v>
      </c>
      <c r="J13" s="324">
        <f t="shared" si="3"/>
        <v>2.142857142857143</v>
      </c>
    </row>
    <row r="14" spans="1:10" ht="15">
      <c r="A14" s="313" t="s">
        <v>336</v>
      </c>
      <c r="B14" s="322"/>
      <c r="C14" s="322"/>
      <c r="D14" s="322"/>
      <c r="E14" s="322"/>
      <c r="F14" s="322"/>
      <c r="G14" s="322"/>
      <c r="H14" s="322"/>
      <c r="I14" s="323"/>
      <c r="J14" s="324"/>
    </row>
    <row r="15" spans="1:10" ht="15">
      <c r="A15" s="321" t="s">
        <v>337</v>
      </c>
      <c r="B15" s="322">
        <v>8</v>
      </c>
      <c r="C15" s="322">
        <v>0</v>
      </c>
      <c r="D15" s="322">
        <v>4</v>
      </c>
      <c r="E15" s="322">
        <v>11</v>
      </c>
      <c r="F15" s="322">
        <v>11</v>
      </c>
      <c r="G15" s="322">
        <v>1</v>
      </c>
      <c r="H15" s="322">
        <v>16</v>
      </c>
      <c r="I15" s="323">
        <f t="shared" si="2"/>
        <v>51</v>
      </c>
      <c r="J15" s="324">
        <f t="shared" si="3"/>
        <v>7.285714285714286</v>
      </c>
    </row>
    <row r="16" spans="1:10" ht="15">
      <c r="A16" s="321" t="s">
        <v>338</v>
      </c>
      <c r="B16" s="322">
        <v>8</v>
      </c>
      <c r="C16" s="322">
        <v>0</v>
      </c>
      <c r="D16" s="322">
        <v>4</v>
      </c>
      <c r="E16" s="322">
        <v>6</v>
      </c>
      <c r="F16" s="322">
        <v>2</v>
      </c>
      <c r="G16" s="322">
        <v>1</v>
      </c>
      <c r="H16" s="322">
        <v>2</v>
      </c>
      <c r="I16" s="323">
        <f t="shared" si="2"/>
        <v>23</v>
      </c>
      <c r="J16" s="324">
        <f t="shared" si="3"/>
        <v>3.2857142857142856</v>
      </c>
    </row>
    <row r="17" spans="1:10" ht="15">
      <c r="A17" s="332" t="s">
        <v>339</v>
      </c>
      <c r="B17" s="329">
        <v>0</v>
      </c>
      <c r="C17" s="329">
        <v>0</v>
      </c>
      <c r="D17" s="329">
        <v>0</v>
      </c>
      <c r="E17" s="329">
        <v>15</v>
      </c>
      <c r="F17" s="329">
        <v>0</v>
      </c>
      <c r="G17" s="329">
        <v>2</v>
      </c>
      <c r="H17" s="329">
        <v>0</v>
      </c>
      <c r="I17" s="330">
        <f t="shared" si="2"/>
        <v>17</v>
      </c>
      <c r="J17" s="331">
        <f t="shared" si="3"/>
        <v>2.4285714285714284</v>
      </c>
    </row>
    <row r="18" spans="1:10" ht="15">
      <c r="A18" s="333" t="s">
        <v>340</v>
      </c>
      <c r="B18" s="334"/>
      <c r="C18" s="335"/>
      <c r="D18" s="336"/>
      <c r="E18" s="334"/>
      <c r="F18" s="334"/>
      <c r="G18" s="335"/>
      <c r="H18" s="335"/>
      <c r="I18" s="337"/>
      <c r="J18" s="338"/>
    </row>
    <row r="19" spans="1:10" ht="15">
      <c r="A19" s="327" t="s">
        <v>341</v>
      </c>
      <c r="B19" s="336">
        <v>5</v>
      </c>
      <c r="C19" s="336">
        <v>4.3</v>
      </c>
      <c r="D19" s="336">
        <v>7.07</v>
      </c>
      <c r="E19" s="336">
        <v>4.9</v>
      </c>
      <c r="F19" s="336">
        <v>6.51</v>
      </c>
      <c r="G19" s="336">
        <v>4.66</v>
      </c>
      <c r="H19" s="336">
        <v>4.55</v>
      </c>
      <c r="I19" s="337"/>
      <c r="J19" s="339">
        <f>AVERAGE(B19:H19)</f>
        <v>5.284285714285714</v>
      </c>
    </row>
    <row r="20" spans="1:10" ht="15">
      <c r="A20" s="327" t="s">
        <v>342</v>
      </c>
      <c r="B20" s="336">
        <v>7.75</v>
      </c>
      <c r="C20" s="335">
        <v>4.3</v>
      </c>
      <c r="D20" s="336">
        <v>7.07</v>
      </c>
      <c r="E20" s="336">
        <v>7.54</v>
      </c>
      <c r="F20" s="336">
        <v>8.51</v>
      </c>
      <c r="G20" s="336">
        <v>8.93</v>
      </c>
      <c r="H20" s="336">
        <v>9.1</v>
      </c>
      <c r="I20" s="337"/>
      <c r="J20" s="339">
        <f>AVERAGE(B20:H20)</f>
        <v>7.6000000000000005</v>
      </c>
    </row>
    <row r="21" spans="1:10" ht="15.75" thickBot="1">
      <c r="A21" s="325" t="s">
        <v>343</v>
      </c>
      <c r="B21" s="340">
        <v>2.75</v>
      </c>
      <c r="C21" s="340">
        <v>0</v>
      </c>
      <c r="D21" s="340">
        <v>0</v>
      </c>
      <c r="E21" s="340">
        <v>4.5</v>
      </c>
      <c r="F21" s="340">
        <v>3.57</v>
      </c>
      <c r="G21" s="340">
        <v>4.27</v>
      </c>
      <c r="H21" s="341">
        <v>4.55</v>
      </c>
      <c r="I21" s="337"/>
      <c r="J21" s="339">
        <f>AVERAGE(B21:H21)</f>
        <v>2.8057142857142856</v>
      </c>
    </row>
    <row r="22" spans="1:10" ht="15.75" thickTop="1">
      <c r="A22" s="316" t="s">
        <v>344</v>
      </c>
      <c r="B22" s="317"/>
      <c r="C22" s="317"/>
      <c r="D22" s="317"/>
      <c r="E22" s="317"/>
      <c r="F22" s="317"/>
      <c r="G22" s="317"/>
      <c r="H22" s="317"/>
      <c r="I22" s="319"/>
      <c r="J22" s="320"/>
    </row>
    <row r="23" spans="1:10" ht="15">
      <c r="A23" s="321" t="s">
        <v>345</v>
      </c>
      <c r="B23" s="334">
        <v>5</v>
      </c>
      <c r="C23" s="334">
        <v>5</v>
      </c>
      <c r="D23" s="334">
        <v>9</v>
      </c>
      <c r="E23" s="334">
        <v>6</v>
      </c>
      <c r="F23" s="334">
        <v>7</v>
      </c>
      <c r="G23" s="334">
        <v>3</v>
      </c>
      <c r="H23" s="334">
        <v>4</v>
      </c>
      <c r="I23" s="337">
        <f>SUM(B23:H23)</f>
        <v>39</v>
      </c>
      <c r="J23" s="342">
        <f>AVERAGE(B23:H23)</f>
        <v>5.571428571428571</v>
      </c>
    </row>
    <row r="24" spans="1:10" ht="15">
      <c r="A24" s="321" t="s">
        <v>346</v>
      </c>
      <c r="B24" s="343">
        <v>9787.5</v>
      </c>
      <c r="C24" s="343">
        <v>9100</v>
      </c>
      <c r="D24" s="343">
        <v>14602</v>
      </c>
      <c r="E24" s="343">
        <v>10920</v>
      </c>
      <c r="F24" s="343">
        <v>11310</v>
      </c>
      <c r="G24" s="343">
        <v>4398</v>
      </c>
      <c r="H24" s="343">
        <v>6825</v>
      </c>
      <c r="I24" s="344">
        <f>SUM(B24:H24)</f>
        <v>66942.5</v>
      </c>
      <c r="J24" s="344">
        <f aca="true" t="shared" si="4" ref="J24:J43">AVERAGE(B24:H24)</f>
        <v>9563.214285714286</v>
      </c>
    </row>
    <row r="25" spans="1:10" ht="15">
      <c r="A25" s="321" t="s">
        <v>347</v>
      </c>
      <c r="B25" s="345">
        <f>B24/1820</f>
        <v>5.377747252747253</v>
      </c>
      <c r="C25" s="345">
        <f aca="true" t="shared" si="5" ref="C25:H25">C24/1820</f>
        <v>5</v>
      </c>
      <c r="D25" s="345">
        <f>D24/1820</f>
        <v>8.023076923076923</v>
      </c>
      <c r="E25" s="345">
        <f t="shared" si="5"/>
        <v>6</v>
      </c>
      <c r="F25" s="345">
        <f>F24/1820</f>
        <v>6.214285714285714</v>
      </c>
      <c r="G25" s="345">
        <f t="shared" si="5"/>
        <v>2.4164835164835163</v>
      </c>
      <c r="H25" s="345">
        <f t="shared" si="5"/>
        <v>3.75</v>
      </c>
      <c r="I25" s="346">
        <f aca="true" t="shared" si="6" ref="I25:I43">SUM(B25:H25)</f>
        <v>36.78159340659341</v>
      </c>
      <c r="J25" s="338">
        <f t="shared" si="4"/>
        <v>5.254513343799059</v>
      </c>
    </row>
    <row r="26" spans="1:10" ht="15">
      <c r="A26" s="321" t="s">
        <v>348</v>
      </c>
      <c r="B26" s="334">
        <v>0</v>
      </c>
      <c r="C26" s="334">
        <v>0</v>
      </c>
      <c r="D26" s="334">
        <v>1</v>
      </c>
      <c r="E26" s="334">
        <v>0</v>
      </c>
      <c r="F26" s="334">
        <v>4</v>
      </c>
      <c r="G26" s="334">
        <v>0</v>
      </c>
      <c r="H26" s="334">
        <v>2</v>
      </c>
      <c r="I26" s="337">
        <f t="shared" si="6"/>
        <v>7</v>
      </c>
      <c r="J26" s="342">
        <f t="shared" si="4"/>
        <v>1</v>
      </c>
    </row>
    <row r="27" spans="1:10" ht="15">
      <c r="A27" s="321" t="s">
        <v>346</v>
      </c>
      <c r="B27" s="347">
        <v>0</v>
      </c>
      <c r="C27" s="347">
        <v>0</v>
      </c>
      <c r="D27" s="347">
        <v>1827</v>
      </c>
      <c r="E27" s="347">
        <v>0</v>
      </c>
      <c r="F27" s="347">
        <v>8286</v>
      </c>
      <c r="G27" s="347">
        <v>0</v>
      </c>
      <c r="H27" s="347">
        <v>3337</v>
      </c>
      <c r="I27" s="348">
        <f>SUM(B27:H27)</f>
        <v>13450</v>
      </c>
      <c r="J27" s="348">
        <f t="shared" si="4"/>
        <v>1921.4285714285713</v>
      </c>
    </row>
    <row r="28" spans="1:10" ht="15">
      <c r="A28" s="321" t="s">
        <v>347</v>
      </c>
      <c r="B28" s="345">
        <f>B27/1820</f>
        <v>0</v>
      </c>
      <c r="C28" s="345">
        <f aca="true" t="shared" si="7" ref="C28:H28">C27/1820</f>
        <v>0</v>
      </c>
      <c r="D28" s="345">
        <f>D27/1820</f>
        <v>1.0038461538461538</v>
      </c>
      <c r="E28" s="345">
        <f t="shared" si="7"/>
        <v>0</v>
      </c>
      <c r="F28" s="345">
        <f>F27/1820</f>
        <v>4.552747252747253</v>
      </c>
      <c r="G28" s="345">
        <f t="shared" si="7"/>
        <v>0</v>
      </c>
      <c r="H28" s="345">
        <f t="shared" si="7"/>
        <v>1.8335164835164834</v>
      </c>
      <c r="I28" s="346">
        <f t="shared" si="6"/>
        <v>7.39010989010989</v>
      </c>
      <c r="J28" s="338">
        <f t="shared" si="4"/>
        <v>1.0557299843014127</v>
      </c>
    </row>
    <row r="29" spans="1:10" ht="15">
      <c r="A29" s="321" t="s">
        <v>349</v>
      </c>
      <c r="B29" s="334">
        <v>4</v>
      </c>
      <c r="C29" s="334">
        <v>2</v>
      </c>
      <c r="D29" s="334">
        <v>7</v>
      </c>
      <c r="E29" s="334">
        <v>6</v>
      </c>
      <c r="F29" s="334">
        <v>7</v>
      </c>
      <c r="G29" s="334">
        <v>5</v>
      </c>
      <c r="H29" s="334">
        <v>1</v>
      </c>
      <c r="I29" s="337">
        <f t="shared" si="6"/>
        <v>32</v>
      </c>
      <c r="J29" s="342">
        <f t="shared" si="4"/>
        <v>4.571428571428571</v>
      </c>
    </row>
    <row r="30" spans="1:10" ht="15">
      <c r="A30" s="321" t="s">
        <v>346</v>
      </c>
      <c r="B30" s="343">
        <v>5758</v>
      </c>
      <c r="C30" s="343">
        <v>3640</v>
      </c>
      <c r="D30" s="343">
        <v>9478</v>
      </c>
      <c r="E30" s="343">
        <v>10920</v>
      </c>
      <c r="F30" s="343">
        <v>13195</v>
      </c>
      <c r="G30" s="343">
        <v>7834.83</v>
      </c>
      <c r="H30" s="343">
        <v>1820</v>
      </c>
      <c r="I30" s="344">
        <f t="shared" si="6"/>
        <v>52645.83</v>
      </c>
      <c r="J30" s="344">
        <f t="shared" si="4"/>
        <v>7520.832857142857</v>
      </c>
    </row>
    <row r="31" spans="1:10" ht="15">
      <c r="A31" s="321" t="s">
        <v>347</v>
      </c>
      <c r="B31" s="345">
        <f>B30/1820</f>
        <v>3.1637362637362636</v>
      </c>
      <c r="C31" s="345">
        <f aca="true" t="shared" si="8" ref="C31:H31">C30/1820</f>
        <v>2</v>
      </c>
      <c r="D31" s="345">
        <f>D30/1820</f>
        <v>5.207692307692308</v>
      </c>
      <c r="E31" s="345">
        <f t="shared" si="8"/>
        <v>6</v>
      </c>
      <c r="F31" s="345">
        <f>F30/1820</f>
        <v>7.25</v>
      </c>
      <c r="G31" s="345">
        <f t="shared" si="8"/>
        <v>4.304851648351648</v>
      </c>
      <c r="H31" s="345">
        <f t="shared" si="8"/>
        <v>1</v>
      </c>
      <c r="I31" s="346">
        <f t="shared" si="6"/>
        <v>28.926280219780217</v>
      </c>
      <c r="J31" s="338">
        <f t="shared" si="4"/>
        <v>4.132325745682889</v>
      </c>
    </row>
    <row r="32" spans="1:10" ht="15">
      <c r="A32" s="321" t="s">
        <v>350</v>
      </c>
      <c r="B32" s="334">
        <v>2</v>
      </c>
      <c r="C32" s="334">
        <v>3</v>
      </c>
      <c r="D32" s="334">
        <v>2</v>
      </c>
      <c r="E32" s="334">
        <v>2</v>
      </c>
      <c r="F32" s="334">
        <v>3</v>
      </c>
      <c r="G32" s="334">
        <v>1</v>
      </c>
      <c r="H32" s="334">
        <v>2</v>
      </c>
      <c r="I32" s="337">
        <f t="shared" si="6"/>
        <v>15</v>
      </c>
      <c r="J32" s="342">
        <f t="shared" si="4"/>
        <v>2.142857142857143</v>
      </c>
    </row>
    <row r="33" spans="1:10" ht="15">
      <c r="A33" s="321" t="s">
        <v>346</v>
      </c>
      <c r="B33" s="343">
        <v>2475.5</v>
      </c>
      <c r="C33" s="343">
        <v>5460</v>
      </c>
      <c r="D33" s="343">
        <v>3619</v>
      </c>
      <c r="E33" s="343">
        <v>3640</v>
      </c>
      <c r="F33" s="343">
        <v>3613</v>
      </c>
      <c r="G33" s="343">
        <v>1885</v>
      </c>
      <c r="H33" s="343">
        <v>3488</v>
      </c>
      <c r="I33" s="344">
        <f t="shared" si="6"/>
        <v>24180.5</v>
      </c>
      <c r="J33" s="344">
        <f t="shared" si="4"/>
        <v>3454.3571428571427</v>
      </c>
    </row>
    <row r="34" spans="1:10" ht="15">
      <c r="A34" s="321" t="s">
        <v>347</v>
      </c>
      <c r="B34" s="345">
        <f>B33/1820</f>
        <v>1.3601648351648352</v>
      </c>
      <c r="C34" s="345">
        <f aca="true" t="shared" si="9" ref="C34:H34">C33/1820</f>
        <v>3</v>
      </c>
      <c r="D34" s="345">
        <f>D33/1820</f>
        <v>1.9884615384615385</v>
      </c>
      <c r="E34" s="345">
        <f t="shared" si="9"/>
        <v>2</v>
      </c>
      <c r="F34" s="345">
        <f>F33/1820</f>
        <v>1.9851648351648352</v>
      </c>
      <c r="G34" s="345">
        <f t="shared" si="9"/>
        <v>1.0357142857142858</v>
      </c>
      <c r="H34" s="345">
        <f t="shared" si="9"/>
        <v>1.9164835164835166</v>
      </c>
      <c r="I34" s="346">
        <f t="shared" si="6"/>
        <v>13.285989010989011</v>
      </c>
      <c r="J34" s="338">
        <f t="shared" si="4"/>
        <v>1.8979984301412873</v>
      </c>
    </row>
    <row r="35" spans="1:10" ht="15">
      <c r="A35" s="321" t="s">
        <v>351</v>
      </c>
      <c r="B35" s="334">
        <v>8</v>
      </c>
      <c r="C35" s="334">
        <v>4</v>
      </c>
      <c r="D35" s="334">
        <v>12</v>
      </c>
      <c r="E35" s="334">
        <v>4</v>
      </c>
      <c r="F35" s="334">
        <v>7</v>
      </c>
      <c r="G35" s="334">
        <v>10</v>
      </c>
      <c r="H35" s="334">
        <v>4</v>
      </c>
      <c r="I35" s="337">
        <f t="shared" si="6"/>
        <v>49</v>
      </c>
      <c r="J35" s="342">
        <f t="shared" si="4"/>
        <v>7</v>
      </c>
    </row>
    <row r="36" spans="1:10" ht="15">
      <c r="A36" s="321" t="s">
        <v>346</v>
      </c>
      <c r="B36" s="343">
        <v>12752</v>
      </c>
      <c r="C36" s="343">
        <v>5642</v>
      </c>
      <c r="D36" s="343">
        <v>18736.25</v>
      </c>
      <c r="E36" s="343">
        <v>7124</v>
      </c>
      <c r="F36" s="343">
        <v>11648</v>
      </c>
      <c r="G36" s="343">
        <v>9324.5</v>
      </c>
      <c r="H36" s="343">
        <v>5157</v>
      </c>
      <c r="I36" s="344">
        <f t="shared" si="6"/>
        <v>70383.75</v>
      </c>
      <c r="J36" s="344">
        <f t="shared" si="4"/>
        <v>10054.82142857143</v>
      </c>
    </row>
    <row r="37" spans="1:10" ht="15">
      <c r="A37" s="321" t="s">
        <v>347</v>
      </c>
      <c r="B37" s="345">
        <f>B36/1820</f>
        <v>7.006593406593407</v>
      </c>
      <c r="C37" s="345">
        <f aca="true" t="shared" si="10" ref="C37:H37">C36/1820</f>
        <v>3.1</v>
      </c>
      <c r="D37" s="345">
        <f>D36/1820</f>
        <v>10.294642857142858</v>
      </c>
      <c r="E37" s="345">
        <f t="shared" si="10"/>
        <v>3.914285714285714</v>
      </c>
      <c r="F37" s="345">
        <f>F36/1820</f>
        <v>6.4</v>
      </c>
      <c r="G37" s="345">
        <f t="shared" si="10"/>
        <v>5.123351648351648</v>
      </c>
      <c r="H37" s="345">
        <f t="shared" si="10"/>
        <v>2.8335164835164837</v>
      </c>
      <c r="I37" s="346">
        <f t="shared" si="6"/>
        <v>38.67239010989012</v>
      </c>
      <c r="J37" s="338">
        <f t="shared" si="4"/>
        <v>5.524627158555731</v>
      </c>
    </row>
    <row r="38" spans="1:10" ht="15">
      <c r="A38" s="321" t="s">
        <v>352</v>
      </c>
      <c r="B38" s="334">
        <v>2</v>
      </c>
      <c r="C38" s="334">
        <v>10</v>
      </c>
      <c r="D38" s="334">
        <v>5</v>
      </c>
      <c r="E38" s="334">
        <v>9</v>
      </c>
      <c r="F38" s="334">
        <v>4</v>
      </c>
      <c r="G38" s="334">
        <v>5</v>
      </c>
      <c r="H38" s="334">
        <v>6</v>
      </c>
      <c r="I38" s="337">
        <f t="shared" si="6"/>
        <v>41</v>
      </c>
      <c r="J38" s="342">
        <f t="shared" si="4"/>
        <v>5.857142857142857</v>
      </c>
    </row>
    <row r="39" spans="1:10" ht="15">
      <c r="A39" s="321" t="s">
        <v>346</v>
      </c>
      <c r="B39" s="343">
        <v>3915</v>
      </c>
      <c r="C39" s="343">
        <v>15925</v>
      </c>
      <c r="D39" s="343">
        <v>4354.5</v>
      </c>
      <c r="E39" s="343">
        <v>14625</v>
      </c>
      <c r="F39" s="343">
        <v>4269</v>
      </c>
      <c r="G39" s="343">
        <v>2860.51</v>
      </c>
      <c r="H39" s="343">
        <v>8695</v>
      </c>
      <c r="I39" s="344">
        <f t="shared" si="6"/>
        <v>54644.01</v>
      </c>
      <c r="J39" s="344">
        <f t="shared" si="4"/>
        <v>7806.287142857143</v>
      </c>
    </row>
    <row r="40" spans="1:10" ht="15">
      <c r="A40" s="321" t="s">
        <v>347</v>
      </c>
      <c r="B40" s="345">
        <f>B39/1820</f>
        <v>2.151098901098901</v>
      </c>
      <c r="C40" s="345">
        <f aca="true" t="shared" si="11" ref="C40:H40">C39/1820</f>
        <v>8.75</v>
      </c>
      <c r="D40" s="345">
        <f>D39/1820</f>
        <v>2.3925824175824175</v>
      </c>
      <c r="E40" s="345">
        <f t="shared" si="11"/>
        <v>8.035714285714286</v>
      </c>
      <c r="F40" s="345">
        <f>F39/1820</f>
        <v>2.3456043956043957</v>
      </c>
      <c r="G40" s="345">
        <f t="shared" si="11"/>
        <v>1.5717087912087913</v>
      </c>
      <c r="H40" s="345">
        <f t="shared" si="11"/>
        <v>4.777472527472527</v>
      </c>
      <c r="I40" s="346">
        <f t="shared" si="6"/>
        <v>30.024181318681322</v>
      </c>
      <c r="J40" s="338">
        <f t="shared" si="4"/>
        <v>4.289168759811617</v>
      </c>
    </row>
    <row r="41" spans="1:10" ht="15">
      <c r="A41" s="321" t="s">
        <v>353</v>
      </c>
      <c r="B41" s="334">
        <v>3</v>
      </c>
      <c r="C41" s="334" t="s">
        <v>76</v>
      </c>
      <c r="D41" s="334">
        <v>2</v>
      </c>
      <c r="E41" s="334">
        <v>1</v>
      </c>
      <c r="F41" s="334">
        <v>4</v>
      </c>
      <c r="G41" s="334">
        <v>7</v>
      </c>
      <c r="H41" s="334">
        <v>8</v>
      </c>
      <c r="I41" s="337">
        <f t="shared" si="6"/>
        <v>25</v>
      </c>
      <c r="J41" s="342">
        <f t="shared" si="4"/>
        <v>4.166666666666667</v>
      </c>
    </row>
    <row r="42" spans="1:10" ht="15">
      <c r="A42" s="321" t="s">
        <v>346</v>
      </c>
      <c r="B42" s="349">
        <v>2393</v>
      </c>
      <c r="C42" s="349" t="s">
        <v>76</v>
      </c>
      <c r="D42" s="349">
        <v>1761.25</v>
      </c>
      <c r="E42" s="349">
        <v>560</v>
      </c>
      <c r="F42" s="349">
        <v>1929</v>
      </c>
      <c r="G42" s="349">
        <v>3669.5</v>
      </c>
      <c r="H42" s="349">
        <v>2921</v>
      </c>
      <c r="I42" s="350">
        <f t="shared" si="6"/>
        <v>13233.75</v>
      </c>
      <c r="J42" s="350">
        <f t="shared" si="4"/>
        <v>2205.625</v>
      </c>
    </row>
    <row r="43" spans="1:10" ht="15">
      <c r="A43" s="321" t="s">
        <v>347</v>
      </c>
      <c r="B43" s="345">
        <f>B42/1820</f>
        <v>1.3148351648351648</v>
      </c>
      <c r="C43" s="345" t="s">
        <v>76</v>
      </c>
      <c r="D43" s="345">
        <f>D42/1820</f>
        <v>0.9677197802197802</v>
      </c>
      <c r="E43" s="345">
        <f>E42/1820</f>
        <v>0.3076923076923077</v>
      </c>
      <c r="F43" s="345">
        <f>F42/1820</f>
        <v>1.05989010989011</v>
      </c>
      <c r="G43" s="345">
        <f>G42/1820</f>
        <v>2.016208791208791</v>
      </c>
      <c r="H43" s="345">
        <f>H42/1820</f>
        <v>1.604945054945055</v>
      </c>
      <c r="I43" s="346">
        <f t="shared" si="6"/>
        <v>7.27129120879121</v>
      </c>
      <c r="J43" s="338">
        <f t="shared" si="4"/>
        <v>1.2118818681318684</v>
      </c>
    </row>
    <row r="44" spans="1:10" ht="15">
      <c r="A44" s="351" t="s">
        <v>354</v>
      </c>
      <c r="B44" s="352">
        <f>SUM(B23,B26,B29,B32,B35,B38,B41)</f>
        <v>24</v>
      </c>
      <c r="C44" s="352">
        <f aca="true" t="shared" si="12" ref="C44:I45">SUM(C23,C26,C29,C32,C35,C38,C41)</f>
        <v>24</v>
      </c>
      <c r="D44" s="352">
        <f>SUM(D23,D26,D29,D32,D35,D38,D41)</f>
        <v>38</v>
      </c>
      <c r="E44" s="352">
        <f t="shared" si="12"/>
        <v>28</v>
      </c>
      <c r="F44" s="352">
        <f>SUM(F23,F26,F29,F32,F35,F38,F41)</f>
        <v>36</v>
      </c>
      <c r="G44" s="352">
        <f t="shared" si="12"/>
        <v>31</v>
      </c>
      <c r="H44" s="352">
        <f t="shared" si="12"/>
        <v>27</v>
      </c>
      <c r="I44" s="353">
        <f t="shared" si="12"/>
        <v>208</v>
      </c>
      <c r="J44" s="342">
        <f>AVERAGE(C44:H44)</f>
        <v>30.666666666666668</v>
      </c>
    </row>
    <row r="45" spans="1:10" ht="15">
      <c r="A45" s="351" t="s">
        <v>355</v>
      </c>
      <c r="B45" s="354">
        <f>SUM(B24,B27,B30,B33,B36,B39,B42)</f>
        <v>37081</v>
      </c>
      <c r="C45" s="354">
        <f t="shared" si="12"/>
        <v>39767</v>
      </c>
      <c r="D45" s="354">
        <f>SUM(D24,D27,D30,D33,D36,D39,D42)</f>
        <v>54378</v>
      </c>
      <c r="E45" s="354">
        <f t="shared" si="12"/>
        <v>47789</v>
      </c>
      <c r="F45" s="354">
        <f>SUM(F24,F27,F30,F33,F36,F39,F42)</f>
        <v>54250</v>
      </c>
      <c r="G45" s="354">
        <f t="shared" si="12"/>
        <v>29972.340000000004</v>
      </c>
      <c r="H45" s="354">
        <f t="shared" si="12"/>
        <v>32243</v>
      </c>
      <c r="I45" s="355">
        <f>SUM(I24,I27,I30,I33,I36,I39,I42)</f>
        <v>295480.34</v>
      </c>
      <c r="J45" s="344">
        <f>AVERAGE(C45:H45)</f>
        <v>43066.556666666664</v>
      </c>
    </row>
    <row r="46" spans="1:10" ht="15" customHeight="1" thickBot="1">
      <c r="A46" s="321" t="s">
        <v>356</v>
      </c>
      <c r="B46" s="345">
        <f>B45/1820</f>
        <v>20.374175824175826</v>
      </c>
      <c r="C46" s="345">
        <f aca="true" t="shared" si="13" ref="C46:I46">C45/1820</f>
        <v>21.85</v>
      </c>
      <c r="D46" s="345">
        <f>D45/1820</f>
        <v>29.878021978021977</v>
      </c>
      <c r="E46" s="345">
        <f t="shared" si="13"/>
        <v>26.25769230769231</v>
      </c>
      <c r="F46" s="345">
        <f>F45/1820</f>
        <v>29.807692307692307</v>
      </c>
      <c r="G46" s="345">
        <f t="shared" si="13"/>
        <v>16.468318681318685</v>
      </c>
      <c r="H46" s="345">
        <f t="shared" si="13"/>
        <v>17.715934065934064</v>
      </c>
      <c r="I46" s="356">
        <f t="shared" si="13"/>
        <v>162.35183516483517</v>
      </c>
      <c r="J46" s="338">
        <f>AVERAGE(C46:H46)</f>
        <v>23.66294322344322</v>
      </c>
    </row>
    <row r="47" spans="1:10" ht="15.75" thickTop="1">
      <c r="A47" s="316" t="s">
        <v>357</v>
      </c>
      <c r="B47" s="317"/>
      <c r="C47" s="317"/>
      <c r="D47" s="317"/>
      <c r="E47" s="317"/>
      <c r="F47" s="317"/>
      <c r="G47" s="317"/>
      <c r="H47" s="317"/>
      <c r="I47" s="319"/>
      <c r="J47" s="320"/>
    </row>
    <row r="48" spans="1:10" ht="15">
      <c r="A48" s="313" t="s">
        <v>358</v>
      </c>
      <c r="B48" s="334"/>
      <c r="C48" s="334"/>
      <c r="D48" s="334"/>
      <c r="E48" s="334"/>
      <c r="F48" s="334"/>
      <c r="G48" s="334"/>
      <c r="H48" s="334"/>
      <c r="I48" s="337"/>
      <c r="J48" s="338"/>
    </row>
    <row r="49" spans="1:10" ht="15">
      <c r="A49" s="321" t="s">
        <v>359</v>
      </c>
      <c r="B49" s="357">
        <v>31687</v>
      </c>
      <c r="C49" s="357">
        <v>28777</v>
      </c>
      <c r="D49" s="357">
        <v>37319</v>
      </c>
      <c r="E49" s="357">
        <v>29549</v>
      </c>
      <c r="F49" s="357">
        <v>54234</v>
      </c>
      <c r="G49" s="357">
        <v>54234</v>
      </c>
      <c r="H49" s="357">
        <v>22877</v>
      </c>
      <c r="I49" s="358">
        <f>SUM(B49:H49)</f>
        <v>258677</v>
      </c>
      <c r="J49" s="358">
        <f>AVERAGE(B49:H49)</f>
        <v>36953.857142857145</v>
      </c>
    </row>
    <row r="50" spans="1:10" ht="15">
      <c r="A50" s="321" t="s">
        <v>360</v>
      </c>
      <c r="B50" s="357">
        <v>35651</v>
      </c>
      <c r="C50" s="357">
        <v>34423</v>
      </c>
      <c r="D50" s="357">
        <v>48538</v>
      </c>
      <c r="E50" s="357">
        <v>45213</v>
      </c>
      <c r="F50" s="357">
        <v>70475</v>
      </c>
      <c r="G50" s="357">
        <v>70475</v>
      </c>
      <c r="H50" s="357">
        <v>27940</v>
      </c>
      <c r="I50" s="358">
        <f aca="true" t="shared" si="14" ref="I50:I56">SUM(B50:H50)</f>
        <v>332715</v>
      </c>
      <c r="J50" s="358">
        <f aca="true" t="shared" si="15" ref="J50:J55">AVERAGE(B50:H50)</f>
        <v>47530.71428571428</v>
      </c>
    </row>
    <row r="51" spans="1:10" ht="15">
      <c r="A51" s="321" t="s">
        <v>361</v>
      </c>
      <c r="B51" s="357">
        <v>53304</v>
      </c>
      <c r="C51" s="357">
        <v>34423</v>
      </c>
      <c r="D51" s="357">
        <v>46811</v>
      </c>
      <c r="E51" s="357">
        <v>46161</v>
      </c>
      <c r="F51" s="357">
        <v>74860</v>
      </c>
      <c r="G51" s="357">
        <v>50720</v>
      </c>
      <c r="H51" s="357">
        <v>27940</v>
      </c>
      <c r="I51" s="358">
        <f t="shared" si="14"/>
        <v>334219</v>
      </c>
      <c r="J51" s="358">
        <f t="shared" si="15"/>
        <v>47745.57142857143</v>
      </c>
    </row>
    <row r="52" spans="1:10" ht="15">
      <c r="A52" s="321" t="s">
        <v>362</v>
      </c>
      <c r="B52" s="357">
        <v>0</v>
      </c>
      <c r="C52" s="334">
        <v>0</v>
      </c>
      <c r="D52" s="357">
        <v>0</v>
      </c>
      <c r="E52" s="334">
        <v>10278</v>
      </c>
      <c r="F52" s="357">
        <v>1121</v>
      </c>
      <c r="G52" s="357">
        <v>24140</v>
      </c>
      <c r="H52" s="334">
        <v>0</v>
      </c>
      <c r="I52" s="358">
        <f t="shared" si="14"/>
        <v>35539</v>
      </c>
      <c r="J52" s="358">
        <f t="shared" si="15"/>
        <v>5077</v>
      </c>
    </row>
    <row r="53" spans="1:10" ht="15">
      <c r="A53" s="321" t="s">
        <v>363</v>
      </c>
      <c r="B53" s="357">
        <v>715596</v>
      </c>
      <c r="C53" s="357">
        <v>914527</v>
      </c>
      <c r="D53" s="357">
        <v>928608</v>
      </c>
      <c r="E53" s="357">
        <v>646055</v>
      </c>
      <c r="F53" s="357">
        <v>904654</v>
      </c>
      <c r="G53" s="357">
        <v>382718</v>
      </c>
      <c r="H53" s="357">
        <v>699171</v>
      </c>
      <c r="I53" s="358">
        <f t="shared" si="14"/>
        <v>5191329</v>
      </c>
      <c r="J53" s="358">
        <f t="shared" si="15"/>
        <v>741618.4285714285</v>
      </c>
    </row>
    <row r="54" spans="1:10" ht="15">
      <c r="A54" s="321" t="s">
        <v>364</v>
      </c>
      <c r="B54" s="359">
        <v>0.986</v>
      </c>
      <c r="C54" s="359">
        <v>1</v>
      </c>
      <c r="D54" s="359" t="s">
        <v>41</v>
      </c>
      <c r="E54" s="359">
        <v>0.98</v>
      </c>
      <c r="F54" s="359">
        <v>0.99</v>
      </c>
      <c r="G54" s="359">
        <v>1</v>
      </c>
      <c r="H54" s="359">
        <v>0.2235</v>
      </c>
      <c r="I54" s="360">
        <f t="shared" si="14"/>
        <v>5.1795</v>
      </c>
      <c r="J54" s="361">
        <f t="shared" si="15"/>
        <v>0.86325</v>
      </c>
    </row>
    <row r="55" spans="1:10" ht="15">
      <c r="A55" s="332" t="s">
        <v>365</v>
      </c>
      <c r="B55" s="362">
        <v>0.956</v>
      </c>
      <c r="C55" s="362">
        <v>1</v>
      </c>
      <c r="D55" s="362">
        <v>1</v>
      </c>
      <c r="E55" s="362">
        <v>1</v>
      </c>
      <c r="F55" s="362">
        <v>1</v>
      </c>
      <c r="G55" s="362">
        <v>1</v>
      </c>
      <c r="H55" s="362">
        <v>1</v>
      </c>
      <c r="I55" s="363">
        <f t="shared" si="14"/>
        <v>6.9559999999999995</v>
      </c>
      <c r="J55" s="364">
        <f t="shared" si="15"/>
        <v>0.9937142857142857</v>
      </c>
    </row>
    <row r="56" spans="1:10" ht="12" customHeight="1">
      <c r="A56" s="313" t="s">
        <v>366</v>
      </c>
      <c r="B56" s="336">
        <v>2.75</v>
      </c>
      <c r="C56" s="336">
        <v>0.5</v>
      </c>
      <c r="D56" s="336">
        <v>1.6</v>
      </c>
      <c r="E56" s="365">
        <v>3.5</v>
      </c>
      <c r="F56" s="336">
        <v>2</v>
      </c>
      <c r="G56" s="336">
        <v>4.27</v>
      </c>
      <c r="H56" s="336">
        <v>2.15</v>
      </c>
      <c r="I56" s="433">
        <f t="shared" si="14"/>
        <v>16.77</v>
      </c>
      <c r="J56" s="339">
        <f>AVERAGE(B56:H56)</f>
        <v>2.3957142857142855</v>
      </c>
    </row>
    <row r="57" spans="1:10" s="121" customFormat="1" ht="15">
      <c r="A57" s="366" t="s">
        <v>367</v>
      </c>
      <c r="B57" s="367"/>
      <c r="C57" s="367"/>
      <c r="D57" s="367"/>
      <c r="E57" s="367"/>
      <c r="F57" s="367"/>
      <c r="G57" s="367"/>
      <c r="H57" s="367"/>
      <c r="I57" s="368"/>
      <c r="J57" s="369"/>
    </row>
    <row r="58" spans="1:10" s="121" customFormat="1" ht="15">
      <c r="A58" s="351" t="s">
        <v>368</v>
      </c>
      <c r="B58" s="352">
        <v>164</v>
      </c>
      <c r="C58" s="352">
        <v>204</v>
      </c>
      <c r="D58" s="326">
        <v>270</v>
      </c>
      <c r="E58" s="326">
        <v>174</v>
      </c>
      <c r="F58" s="326">
        <v>356</v>
      </c>
      <c r="G58" s="434">
        <f>3718/12</f>
        <v>309.8333333333333</v>
      </c>
      <c r="H58" s="352">
        <v>160</v>
      </c>
      <c r="I58" s="358">
        <f>SUM(B58:H58)</f>
        <v>1637.8333333333333</v>
      </c>
      <c r="J58" s="342">
        <f>AVERAGE(B58:H58)</f>
        <v>233.97619047619045</v>
      </c>
    </row>
    <row r="59" spans="1:10" s="121" customFormat="1" ht="15">
      <c r="A59" s="351" t="s">
        <v>369</v>
      </c>
      <c r="B59" s="352">
        <v>1</v>
      </c>
      <c r="C59" s="352">
        <v>3</v>
      </c>
      <c r="D59" s="352">
        <v>2</v>
      </c>
      <c r="E59" s="352">
        <v>3</v>
      </c>
      <c r="F59" s="352">
        <v>2</v>
      </c>
      <c r="G59" s="352">
        <v>2</v>
      </c>
      <c r="H59" s="352">
        <v>2</v>
      </c>
      <c r="I59" s="358">
        <f>SUM(B59:H59)</f>
        <v>15</v>
      </c>
      <c r="J59" s="342">
        <f>AVERAGE(B59:H59)</f>
        <v>2.142857142857143</v>
      </c>
    </row>
    <row r="60" spans="1:10" ht="15">
      <c r="A60" s="370" t="s">
        <v>370</v>
      </c>
      <c r="B60" s="371"/>
      <c r="C60" s="371"/>
      <c r="D60" s="371"/>
      <c r="E60" s="371"/>
      <c r="F60" s="371"/>
      <c r="G60" s="371"/>
      <c r="H60" s="371"/>
      <c r="I60" s="372"/>
      <c r="J60" s="373"/>
    </row>
    <row r="61" spans="1:10" ht="15">
      <c r="A61" s="374" t="s">
        <v>371</v>
      </c>
      <c r="B61" s="334">
        <v>1</v>
      </c>
      <c r="C61" s="334">
        <v>1</v>
      </c>
      <c r="D61" s="334">
        <v>1</v>
      </c>
      <c r="E61" s="334">
        <v>0</v>
      </c>
      <c r="F61" s="334">
        <v>1</v>
      </c>
      <c r="G61" s="334">
        <v>6</v>
      </c>
      <c r="H61" s="334">
        <v>1</v>
      </c>
      <c r="I61" s="337">
        <f>SUM(B61:H61)</f>
        <v>11</v>
      </c>
      <c r="J61" s="342">
        <f>AVERAGE(B61:H61)</f>
        <v>1.5714285714285714</v>
      </c>
    </row>
    <row r="62" spans="1:10" ht="15">
      <c r="A62" s="321" t="s">
        <v>372</v>
      </c>
      <c r="B62" s="334">
        <v>180</v>
      </c>
      <c r="C62" s="334">
        <v>134</v>
      </c>
      <c r="D62" s="334">
        <v>119</v>
      </c>
      <c r="E62" s="334">
        <v>0</v>
      </c>
      <c r="F62" s="334">
        <v>195</v>
      </c>
      <c r="G62" s="334">
        <v>90</v>
      </c>
      <c r="H62" s="334">
        <v>130</v>
      </c>
      <c r="I62" s="337">
        <f>SUM(B62:H62)</f>
        <v>848</v>
      </c>
      <c r="J62" s="342">
        <f>AVERAGE(B62:H62)</f>
        <v>121.14285714285714</v>
      </c>
    </row>
    <row r="63" spans="1:10" ht="15">
      <c r="A63" s="374" t="s">
        <v>373</v>
      </c>
      <c r="B63" s="334">
        <v>3</v>
      </c>
      <c r="C63" s="334">
        <v>36</v>
      </c>
      <c r="D63" s="334">
        <v>116</v>
      </c>
      <c r="E63" s="334">
        <v>1</v>
      </c>
      <c r="F63" s="334">
        <v>39</v>
      </c>
      <c r="G63" s="334">
        <v>7</v>
      </c>
      <c r="H63" s="334">
        <v>42</v>
      </c>
      <c r="I63" s="337">
        <f>SUM(B63:H63)</f>
        <v>244</v>
      </c>
      <c r="J63" s="342">
        <f>AVERAGE(B63:H63)</f>
        <v>34.857142857142854</v>
      </c>
    </row>
    <row r="64" spans="1:10" ht="15">
      <c r="A64" s="321" t="s">
        <v>372</v>
      </c>
      <c r="B64" s="334">
        <v>46</v>
      </c>
      <c r="C64" s="334">
        <v>296</v>
      </c>
      <c r="D64" s="334">
        <v>1157</v>
      </c>
      <c r="E64" s="334">
        <v>103</v>
      </c>
      <c r="F64" s="334">
        <v>184</v>
      </c>
      <c r="G64" s="334">
        <v>43</v>
      </c>
      <c r="H64" s="334">
        <v>604</v>
      </c>
      <c r="I64" s="358">
        <f>SUM(B64:H64)</f>
        <v>2433</v>
      </c>
      <c r="J64" s="342">
        <f>AVERAGE(B64:H64)</f>
        <v>347.57142857142856</v>
      </c>
    </row>
    <row r="65" spans="1:10" ht="15">
      <c r="A65" s="375" t="s">
        <v>374</v>
      </c>
      <c r="B65" s="371"/>
      <c r="C65" s="371"/>
      <c r="D65" s="371"/>
      <c r="E65" s="371"/>
      <c r="F65" s="371"/>
      <c r="G65" s="371"/>
      <c r="H65" s="371"/>
      <c r="I65" s="372"/>
      <c r="J65" s="376"/>
    </row>
    <row r="66" spans="1:10" ht="15">
      <c r="A66" s="374" t="s">
        <v>375</v>
      </c>
      <c r="B66" s="322">
        <v>1</v>
      </c>
      <c r="C66" s="334">
        <v>2</v>
      </c>
      <c r="D66" s="334">
        <v>2</v>
      </c>
      <c r="E66" s="334">
        <v>1</v>
      </c>
      <c r="F66" s="334">
        <v>0</v>
      </c>
      <c r="G66" s="334">
        <v>1</v>
      </c>
      <c r="H66" s="334">
        <v>1</v>
      </c>
      <c r="I66" s="337">
        <f>SUM(B66:H66)</f>
        <v>8</v>
      </c>
      <c r="J66" s="342">
        <f>AVERAGE(B66:H66)</f>
        <v>1.1428571428571428</v>
      </c>
    </row>
    <row r="67" spans="1:10" ht="15">
      <c r="A67" s="321" t="s">
        <v>372</v>
      </c>
      <c r="B67" s="334">
        <v>21</v>
      </c>
      <c r="C67" s="334">
        <v>16</v>
      </c>
      <c r="D67" s="334">
        <v>71</v>
      </c>
      <c r="E67" s="334">
        <v>11</v>
      </c>
      <c r="F67" s="334">
        <v>0</v>
      </c>
      <c r="G67" s="334">
        <v>1</v>
      </c>
      <c r="H67" s="334">
        <v>14</v>
      </c>
      <c r="I67" s="337">
        <f>SUM(B67:H67)</f>
        <v>134</v>
      </c>
      <c r="J67" s="342">
        <f>AVERAGE(B67:H67)</f>
        <v>19.142857142857142</v>
      </c>
    </row>
    <row r="68" spans="1:10" ht="15">
      <c r="A68" s="374" t="s">
        <v>376</v>
      </c>
      <c r="B68" s="334">
        <v>17</v>
      </c>
      <c r="C68" s="334">
        <v>0</v>
      </c>
      <c r="D68" s="334">
        <v>5</v>
      </c>
      <c r="E68" s="334">
        <v>0</v>
      </c>
      <c r="F68" s="334">
        <v>4</v>
      </c>
      <c r="G68" s="334">
        <v>0</v>
      </c>
      <c r="H68" s="334">
        <v>7</v>
      </c>
      <c r="I68" s="337">
        <f>SUM(B68:H68)</f>
        <v>33</v>
      </c>
      <c r="J68" s="342">
        <f>AVERAGE(B68:H68)</f>
        <v>4.714285714285714</v>
      </c>
    </row>
    <row r="69" spans="1:10" ht="15">
      <c r="A69" s="332" t="s">
        <v>372</v>
      </c>
      <c r="B69" s="377">
        <v>170</v>
      </c>
      <c r="C69" s="377">
        <v>0</v>
      </c>
      <c r="D69" s="377">
        <v>34</v>
      </c>
      <c r="E69" s="377">
        <v>0</v>
      </c>
      <c r="F69" s="377">
        <v>29</v>
      </c>
      <c r="G69" s="377">
        <v>0</v>
      </c>
      <c r="H69" s="377">
        <v>106</v>
      </c>
      <c r="I69" s="363">
        <f>SUM(B69:H69)</f>
        <v>339</v>
      </c>
      <c r="J69" s="378">
        <f>AVERAGE(B69:H69)</f>
        <v>48.42857142857143</v>
      </c>
    </row>
    <row r="70" spans="1:10" ht="15">
      <c r="A70" s="313" t="s">
        <v>377</v>
      </c>
      <c r="B70" s="334"/>
      <c r="C70" s="334"/>
      <c r="D70" s="334"/>
      <c r="E70" s="334"/>
      <c r="F70" s="334"/>
      <c r="G70" s="334"/>
      <c r="H70" s="334"/>
      <c r="I70" s="337"/>
      <c r="J70" s="338"/>
    </row>
    <row r="71" spans="1:10" ht="15">
      <c r="A71" s="321" t="s">
        <v>378</v>
      </c>
      <c r="B71" s="334" t="s">
        <v>486</v>
      </c>
      <c r="C71" s="334" t="s">
        <v>486</v>
      </c>
      <c r="D71" s="334" t="s">
        <v>485</v>
      </c>
      <c r="E71" s="334" t="s">
        <v>485</v>
      </c>
      <c r="F71" s="334" t="s">
        <v>485</v>
      </c>
      <c r="G71" s="334" t="s">
        <v>485</v>
      </c>
      <c r="H71" s="334" t="s">
        <v>485</v>
      </c>
      <c r="I71" s="337"/>
      <c r="J71" s="338"/>
    </row>
    <row r="72" spans="1:10" ht="15">
      <c r="A72" s="321" t="s">
        <v>379</v>
      </c>
      <c r="B72" s="334">
        <v>38</v>
      </c>
      <c r="C72" s="334">
        <v>36</v>
      </c>
      <c r="D72" s="334">
        <v>50</v>
      </c>
      <c r="E72" s="334">
        <v>36</v>
      </c>
      <c r="F72" s="334">
        <v>32</v>
      </c>
      <c r="G72" s="334">
        <v>12</v>
      </c>
      <c r="H72" s="334">
        <v>45</v>
      </c>
      <c r="I72" s="337">
        <f>SUM(B72:H72)</f>
        <v>249</v>
      </c>
      <c r="J72" s="342">
        <f>AVERAGE(B72:H72)</f>
        <v>35.57142857142857</v>
      </c>
    </row>
    <row r="73" spans="1:10" ht="15">
      <c r="A73" s="321" t="s">
        <v>380</v>
      </c>
      <c r="B73" s="334" t="s">
        <v>486</v>
      </c>
      <c r="C73" s="334" t="s">
        <v>487</v>
      </c>
      <c r="D73" s="334" t="s">
        <v>485</v>
      </c>
      <c r="E73" s="334" t="s">
        <v>485</v>
      </c>
      <c r="F73" s="334" t="s">
        <v>485</v>
      </c>
      <c r="G73" s="334" t="s">
        <v>485</v>
      </c>
      <c r="H73" s="334" t="s">
        <v>485</v>
      </c>
      <c r="I73" s="337"/>
      <c r="J73" s="338"/>
    </row>
    <row r="74" spans="1:10" ht="15">
      <c r="A74" s="321" t="s">
        <v>381</v>
      </c>
      <c r="B74" s="334" t="s">
        <v>486</v>
      </c>
      <c r="C74" s="334" t="s">
        <v>486</v>
      </c>
      <c r="D74" s="334" t="s">
        <v>485</v>
      </c>
      <c r="E74" s="334" t="s">
        <v>485</v>
      </c>
      <c r="F74" s="334" t="s">
        <v>485</v>
      </c>
      <c r="G74" s="334" t="s">
        <v>485</v>
      </c>
      <c r="H74" s="334" t="s">
        <v>485</v>
      </c>
      <c r="I74" s="337"/>
      <c r="J74" s="338"/>
    </row>
    <row r="75" spans="1:10" ht="15">
      <c r="A75" s="321" t="s">
        <v>382</v>
      </c>
      <c r="B75" s="334" t="s">
        <v>486</v>
      </c>
      <c r="C75" s="334" t="s">
        <v>486</v>
      </c>
      <c r="D75" s="334" t="s">
        <v>485</v>
      </c>
      <c r="E75" s="334" t="s">
        <v>485</v>
      </c>
      <c r="F75" s="334" t="s">
        <v>485</v>
      </c>
      <c r="G75" s="334" t="s">
        <v>485</v>
      </c>
      <c r="H75" s="334" t="s">
        <v>485</v>
      </c>
      <c r="I75" s="337"/>
      <c r="J75" s="338"/>
    </row>
    <row r="76" spans="1:10" ht="15">
      <c r="A76" s="321" t="s">
        <v>383</v>
      </c>
      <c r="B76" s="334" t="s">
        <v>486</v>
      </c>
      <c r="C76" s="334" t="s">
        <v>486</v>
      </c>
      <c r="D76" s="334" t="s">
        <v>485</v>
      </c>
      <c r="E76" s="334" t="s">
        <v>485</v>
      </c>
      <c r="F76" s="334" t="s">
        <v>485</v>
      </c>
      <c r="G76" s="334" t="s">
        <v>485</v>
      </c>
      <c r="H76" s="334" t="s">
        <v>485</v>
      </c>
      <c r="I76" s="337"/>
      <c r="J76" s="338"/>
    </row>
    <row r="77" spans="1:10" ht="15">
      <c r="A77" s="321" t="s">
        <v>384</v>
      </c>
      <c r="B77" s="334" t="s">
        <v>486</v>
      </c>
      <c r="C77" s="334" t="s">
        <v>487</v>
      </c>
      <c r="D77" s="334" t="s">
        <v>485</v>
      </c>
      <c r="E77" s="334" t="s">
        <v>485</v>
      </c>
      <c r="F77" s="334" t="s">
        <v>485</v>
      </c>
      <c r="G77" s="334" t="s">
        <v>487</v>
      </c>
      <c r="H77" s="334" t="s">
        <v>485</v>
      </c>
      <c r="I77" s="337"/>
      <c r="J77" s="338"/>
    </row>
    <row r="78" spans="1:10" ht="15">
      <c r="A78" s="332" t="s">
        <v>385</v>
      </c>
      <c r="B78" s="377" t="s">
        <v>486</v>
      </c>
      <c r="C78" s="377" t="s">
        <v>486</v>
      </c>
      <c r="D78" s="377" t="s">
        <v>485</v>
      </c>
      <c r="E78" s="377" t="s">
        <v>485</v>
      </c>
      <c r="F78" s="377" t="s">
        <v>485</v>
      </c>
      <c r="G78" s="377" t="s">
        <v>485</v>
      </c>
      <c r="H78" s="377" t="s">
        <v>485</v>
      </c>
      <c r="I78" s="363"/>
      <c r="J78" s="379"/>
    </row>
    <row r="79" spans="1:10" ht="15">
      <c r="A79" s="313" t="s">
        <v>386</v>
      </c>
      <c r="B79" s="334"/>
      <c r="C79" s="334"/>
      <c r="D79" s="334"/>
      <c r="E79" s="334"/>
      <c r="F79" s="334"/>
      <c r="G79" s="334"/>
      <c r="H79" s="334"/>
      <c r="I79" s="337"/>
      <c r="J79" s="338"/>
    </row>
    <row r="80" spans="1:10" ht="15">
      <c r="A80" s="321" t="s">
        <v>387</v>
      </c>
      <c r="B80" s="357">
        <v>22839</v>
      </c>
      <c r="C80" s="357">
        <v>13071</v>
      </c>
      <c r="D80" s="357">
        <v>15781</v>
      </c>
      <c r="E80" s="357">
        <v>6113</v>
      </c>
      <c r="F80" s="357">
        <v>2045</v>
      </c>
      <c r="G80" s="357">
        <v>48</v>
      </c>
      <c r="H80" s="357">
        <v>12798</v>
      </c>
      <c r="I80" s="358">
        <f>SUM(B80:H80)</f>
        <v>72695</v>
      </c>
      <c r="J80" s="338"/>
    </row>
    <row r="81" spans="1:10" ht="12.75" customHeight="1">
      <c r="A81" s="321" t="s">
        <v>388</v>
      </c>
      <c r="B81" s="357">
        <v>1305</v>
      </c>
      <c r="C81" s="357">
        <f>361+1652</f>
        <v>2013</v>
      </c>
      <c r="D81" s="357">
        <v>2636</v>
      </c>
      <c r="E81" s="334">
        <v>309</v>
      </c>
      <c r="F81" s="357">
        <v>3335</v>
      </c>
      <c r="G81" s="357">
        <v>5</v>
      </c>
      <c r="H81" s="357">
        <v>2095</v>
      </c>
      <c r="I81" s="358">
        <f>SUM(B81:H81)</f>
        <v>11698</v>
      </c>
      <c r="J81" s="338"/>
    </row>
    <row r="82" spans="1:10" ht="15">
      <c r="A82" s="380" t="s">
        <v>389</v>
      </c>
      <c r="B82" s="334"/>
      <c r="C82" s="334"/>
      <c r="D82" s="334"/>
      <c r="E82" s="334"/>
      <c r="F82" s="334"/>
      <c r="G82" s="334"/>
      <c r="H82" s="334"/>
      <c r="I82" s="358"/>
      <c r="J82" s="338"/>
    </row>
    <row r="83" spans="1:10" ht="15">
      <c r="A83" s="321" t="s">
        <v>390</v>
      </c>
      <c r="B83" s="334">
        <v>33</v>
      </c>
      <c r="C83" s="334">
        <v>33</v>
      </c>
      <c r="D83" s="334">
        <v>24</v>
      </c>
      <c r="E83" s="334">
        <v>17</v>
      </c>
      <c r="F83" s="334">
        <v>11966</v>
      </c>
      <c r="G83" s="334">
        <v>0</v>
      </c>
      <c r="H83" s="334">
        <v>35</v>
      </c>
      <c r="I83" s="358">
        <f>SUM(B83:H83)</f>
        <v>12108</v>
      </c>
      <c r="J83" s="338"/>
    </row>
    <row r="84" spans="1:10" ht="15">
      <c r="A84" s="321" t="s">
        <v>391</v>
      </c>
      <c r="B84" s="334">
        <v>2659</v>
      </c>
      <c r="C84" s="334">
        <v>7</v>
      </c>
      <c r="D84" s="334">
        <v>1236</v>
      </c>
      <c r="E84" s="334">
        <f>11+12959</f>
        <v>12970</v>
      </c>
      <c r="F84" s="334">
        <v>6356</v>
      </c>
      <c r="G84" s="334">
        <v>0</v>
      </c>
      <c r="H84" s="334">
        <v>3144</v>
      </c>
      <c r="I84" s="358">
        <f>SUM(B84:H84)</f>
        <v>26372</v>
      </c>
      <c r="J84" s="338"/>
    </row>
    <row r="85" spans="1:10" ht="15">
      <c r="A85" s="380" t="s">
        <v>392</v>
      </c>
      <c r="B85" s="334">
        <v>4</v>
      </c>
      <c r="C85" s="334">
        <v>6</v>
      </c>
      <c r="D85" s="334">
        <v>12</v>
      </c>
      <c r="E85" s="334">
        <v>4</v>
      </c>
      <c r="F85" s="334">
        <v>8</v>
      </c>
      <c r="G85" s="334">
        <v>5</v>
      </c>
      <c r="H85" s="334">
        <v>15</v>
      </c>
      <c r="I85" s="358">
        <f>SUM(B85:H85)</f>
        <v>54</v>
      </c>
      <c r="J85" s="338"/>
    </row>
    <row r="86" spans="1:10" ht="15">
      <c r="A86" s="380" t="s">
        <v>393</v>
      </c>
      <c r="B86" s="334">
        <v>12</v>
      </c>
      <c r="C86" s="334">
        <v>0</v>
      </c>
      <c r="D86" s="334">
        <v>0</v>
      </c>
      <c r="E86" s="334">
        <v>0</v>
      </c>
      <c r="F86" s="334">
        <v>14</v>
      </c>
      <c r="G86" s="334">
        <v>4</v>
      </c>
      <c r="H86" s="334">
        <v>0</v>
      </c>
      <c r="I86" s="337">
        <f>SUM(C86:H86)</f>
        <v>18</v>
      </c>
      <c r="J86" s="338"/>
    </row>
    <row r="87" spans="1:10" ht="15">
      <c r="A87" s="381" t="s">
        <v>394</v>
      </c>
      <c r="B87" s="357">
        <f>SUM(B80:B86)</f>
        <v>26852</v>
      </c>
      <c r="C87" s="357">
        <f aca="true" t="shared" si="16" ref="C87:I87">SUM(C80:C86)</f>
        <v>15130</v>
      </c>
      <c r="D87" s="357">
        <f>SUM(D80:D86)</f>
        <v>19689</v>
      </c>
      <c r="E87" s="357">
        <f t="shared" si="16"/>
        <v>19413</v>
      </c>
      <c r="F87" s="357">
        <f>SUM(F80:F86)</f>
        <v>23724</v>
      </c>
      <c r="G87" s="357">
        <f t="shared" si="16"/>
        <v>62</v>
      </c>
      <c r="H87" s="357">
        <f t="shared" si="16"/>
        <v>18087</v>
      </c>
      <c r="I87" s="382">
        <f t="shared" si="16"/>
        <v>122945</v>
      </c>
      <c r="J87" s="338"/>
    </row>
    <row r="88" spans="1:10" ht="15">
      <c r="A88" s="313" t="s">
        <v>395</v>
      </c>
      <c r="B88" s="334"/>
      <c r="C88" s="334"/>
      <c r="D88" s="334"/>
      <c r="E88" s="334"/>
      <c r="F88" s="334"/>
      <c r="G88" s="334"/>
      <c r="H88" s="334"/>
      <c r="I88" s="337"/>
      <c r="J88" s="338"/>
    </row>
    <row r="89" spans="1:10" ht="15">
      <c r="A89" s="321" t="s">
        <v>11</v>
      </c>
      <c r="B89" s="357">
        <v>0</v>
      </c>
      <c r="C89" s="334">
        <v>5127</v>
      </c>
      <c r="D89" s="357">
        <v>1165</v>
      </c>
      <c r="E89" s="357">
        <v>4637</v>
      </c>
      <c r="F89" s="357">
        <v>3347</v>
      </c>
      <c r="G89" s="334">
        <v>0</v>
      </c>
      <c r="H89" s="334">
        <v>2019</v>
      </c>
      <c r="I89" s="358">
        <f>SUM(B89:H89)</f>
        <v>16295</v>
      </c>
      <c r="J89" s="338"/>
    </row>
    <row r="90" spans="1:10" ht="15">
      <c r="A90" s="321" t="s">
        <v>396</v>
      </c>
      <c r="B90" s="357">
        <v>0</v>
      </c>
      <c r="C90" s="334">
        <v>1234</v>
      </c>
      <c r="D90" s="357">
        <v>15902</v>
      </c>
      <c r="E90" s="357">
        <f>562+690+2015+6424</f>
        <v>9691</v>
      </c>
      <c r="F90" s="357">
        <v>62637</v>
      </c>
      <c r="G90" s="334">
        <v>0</v>
      </c>
      <c r="H90" s="334">
        <v>353</v>
      </c>
      <c r="I90" s="358">
        <f>SUM(B90:H90)</f>
        <v>89817</v>
      </c>
      <c r="J90" s="338"/>
    </row>
    <row r="91" spans="1:10" ht="15">
      <c r="A91" s="321" t="s">
        <v>397</v>
      </c>
      <c r="B91" s="334">
        <v>0</v>
      </c>
      <c r="C91" s="334">
        <v>94</v>
      </c>
      <c r="D91" s="334">
        <v>0</v>
      </c>
      <c r="E91" s="357">
        <v>15</v>
      </c>
      <c r="F91" s="357">
        <v>0</v>
      </c>
      <c r="G91" s="334">
        <v>0</v>
      </c>
      <c r="H91" s="334">
        <v>6</v>
      </c>
      <c r="I91" s="358">
        <f>SUM(B91:H91)</f>
        <v>115</v>
      </c>
      <c r="J91" s="338"/>
    </row>
    <row r="92" spans="1:10" ht="15.75" thickBot="1">
      <c r="A92" s="383" t="s">
        <v>398</v>
      </c>
      <c r="B92" s="384">
        <f>SUM(B89:B91)</f>
        <v>0</v>
      </c>
      <c r="C92" s="384">
        <f aca="true" t="shared" si="17" ref="C92:I92">SUM(C89:C91)</f>
        <v>6455</v>
      </c>
      <c r="D92" s="384">
        <f>SUM(D89:D91)</f>
        <v>17067</v>
      </c>
      <c r="E92" s="384">
        <f t="shared" si="17"/>
        <v>14343</v>
      </c>
      <c r="F92" s="384">
        <f>SUM(F89:F91)</f>
        <v>65984</v>
      </c>
      <c r="G92" s="384">
        <f t="shared" si="17"/>
        <v>0</v>
      </c>
      <c r="H92" s="384">
        <f t="shared" si="17"/>
        <v>2378</v>
      </c>
      <c r="I92" s="382">
        <f t="shared" si="17"/>
        <v>106227</v>
      </c>
      <c r="J92" s="338"/>
    </row>
    <row r="93" spans="1:10" ht="15.75" thickTop="1">
      <c r="A93" s="316" t="s">
        <v>399</v>
      </c>
      <c r="B93" s="317"/>
      <c r="C93" s="317"/>
      <c r="D93" s="317"/>
      <c r="E93" s="317"/>
      <c r="F93" s="317"/>
      <c r="G93" s="317"/>
      <c r="H93" s="317"/>
      <c r="I93" s="319"/>
      <c r="J93" s="320"/>
    </row>
    <row r="94" spans="1:10" ht="15">
      <c r="A94" s="313" t="s">
        <v>400</v>
      </c>
      <c r="B94" s="334"/>
      <c r="C94" s="334"/>
      <c r="D94" s="334"/>
      <c r="E94" s="334"/>
      <c r="F94" s="334"/>
      <c r="G94" s="334"/>
      <c r="H94" s="334"/>
      <c r="I94" s="337"/>
      <c r="J94" s="338"/>
    </row>
    <row r="95" spans="1:10" ht="15">
      <c r="A95" s="321" t="s">
        <v>401</v>
      </c>
      <c r="B95" s="357">
        <v>136</v>
      </c>
      <c r="C95" s="357">
        <v>6090</v>
      </c>
      <c r="D95" s="334">
        <v>0</v>
      </c>
      <c r="E95" s="357">
        <v>3635</v>
      </c>
      <c r="F95" s="357">
        <v>3870</v>
      </c>
      <c r="G95" s="357">
        <v>0</v>
      </c>
      <c r="H95" s="357">
        <v>1770</v>
      </c>
      <c r="I95" s="358">
        <f>SUM(B95:H95)</f>
        <v>15501</v>
      </c>
      <c r="J95" s="338"/>
    </row>
    <row r="96" spans="1:10" ht="15">
      <c r="A96" s="321" t="s">
        <v>402</v>
      </c>
      <c r="B96" s="357">
        <v>0</v>
      </c>
      <c r="C96" s="357" t="s">
        <v>76</v>
      </c>
      <c r="D96" s="334">
        <v>0</v>
      </c>
      <c r="E96" s="357">
        <v>32</v>
      </c>
      <c r="F96" s="357">
        <v>0</v>
      </c>
      <c r="G96" s="357">
        <v>0</v>
      </c>
      <c r="H96" s="357">
        <v>0</v>
      </c>
      <c r="I96" s="358">
        <f>SUM(B96:H96)</f>
        <v>32</v>
      </c>
      <c r="J96" s="338"/>
    </row>
    <row r="97" spans="1:10" ht="15">
      <c r="A97" s="321" t="s">
        <v>403</v>
      </c>
      <c r="B97" s="357">
        <v>0</v>
      </c>
      <c r="C97" s="357" t="s">
        <v>76</v>
      </c>
      <c r="D97" s="334">
        <v>0</v>
      </c>
      <c r="E97" s="357" t="s">
        <v>76</v>
      </c>
      <c r="F97" s="357">
        <v>0</v>
      </c>
      <c r="G97" s="357">
        <v>0</v>
      </c>
      <c r="H97" s="357">
        <v>0</v>
      </c>
      <c r="I97" s="358">
        <f>SUM(B97:H97)</f>
        <v>0</v>
      </c>
      <c r="J97" s="338"/>
    </row>
    <row r="98" spans="1:10" ht="15">
      <c r="A98" s="313" t="s">
        <v>404</v>
      </c>
      <c r="B98" s="357"/>
      <c r="C98" s="357"/>
      <c r="D98" s="334"/>
      <c r="E98" s="357"/>
      <c r="F98" s="357"/>
      <c r="G98" s="357"/>
      <c r="H98" s="357"/>
      <c r="I98" s="358"/>
      <c r="J98" s="338"/>
    </row>
    <row r="99" spans="1:10" ht="15">
      <c r="A99" s="321" t="s">
        <v>401</v>
      </c>
      <c r="B99" s="357">
        <v>6077</v>
      </c>
      <c r="C99" s="357">
        <v>4498</v>
      </c>
      <c r="D99" s="357">
        <v>2900</v>
      </c>
      <c r="E99" s="357">
        <v>2766</v>
      </c>
      <c r="F99" s="357">
        <v>1120</v>
      </c>
      <c r="G99" s="357">
        <v>0</v>
      </c>
      <c r="H99" s="357">
        <v>16815</v>
      </c>
      <c r="I99" s="358">
        <f>SUM(B99:H99)</f>
        <v>34176</v>
      </c>
      <c r="J99" s="338"/>
    </row>
    <row r="100" spans="1:10" ht="15">
      <c r="A100" s="321" t="s">
        <v>402</v>
      </c>
      <c r="B100" s="357">
        <v>0</v>
      </c>
      <c r="C100" s="357" t="s">
        <v>76</v>
      </c>
      <c r="D100" s="334">
        <v>68</v>
      </c>
      <c r="E100" s="357">
        <v>19</v>
      </c>
      <c r="F100" s="357">
        <v>1</v>
      </c>
      <c r="G100" s="357">
        <v>0</v>
      </c>
      <c r="H100" s="357">
        <v>0</v>
      </c>
      <c r="I100" s="358">
        <f>SUM(B100:H100)</f>
        <v>88</v>
      </c>
      <c r="J100" s="338"/>
    </row>
    <row r="101" spans="1:10" ht="15">
      <c r="A101" s="332" t="s">
        <v>403</v>
      </c>
      <c r="B101" s="385">
        <v>0</v>
      </c>
      <c r="C101" s="385" t="s">
        <v>76</v>
      </c>
      <c r="D101" s="377">
        <v>0</v>
      </c>
      <c r="E101" s="385" t="s">
        <v>76</v>
      </c>
      <c r="F101" s="385">
        <v>0</v>
      </c>
      <c r="G101" s="385">
        <v>0</v>
      </c>
      <c r="H101" s="385">
        <v>0</v>
      </c>
      <c r="I101" s="358">
        <f>SUM(B101:H101)</f>
        <v>0</v>
      </c>
      <c r="J101" s="379"/>
    </row>
    <row r="102" spans="1:10" ht="15">
      <c r="A102" s="386" t="s">
        <v>405</v>
      </c>
      <c r="B102" s="384">
        <v>41</v>
      </c>
      <c r="C102" s="384">
        <v>150</v>
      </c>
      <c r="D102" s="352">
        <v>126</v>
      </c>
      <c r="E102" s="384">
        <v>353</v>
      </c>
      <c r="F102" s="384">
        <v>3482</v>
      </c>
      <c r="G102" s="384">
        <v>0</v>
      </c>
      <c r="H102" s="384">
        <v>5020</v>
      </c>
      <c r="I102" s="387">
        <f>SUM(B102:H102)</f>
        <v>9172</v>
      </c>
      <c r="J102" s="338"/>
    </row>
    <row r="103" spans="1:10" ht="15">
      <c r="A103" s="386" t="s">
        <v>406</v>
      </c>
      <c r="B103" s="384"/>
      <c r="C103" s="384"/>
      <c r="D103" s="352"/>
      <c r="E103" s="384"/>
      <c r="F103" s="384"/>
      <c r="G103" s="384"/>
      <c r="H103" s="384"/>
      <c r="I103" s="358"/>
      <c r="J103" s="338"/>
    </row>
    <row r="104" spans="1:10" ht="15">
      <c r="A104" s="351" t="s">
        <v>407</v>
      </c>
      <c r="B104" s="340" t="s">
        <v>76</v>
      </c>
      <c r="C104" s="340" t="s">
        <v>76</v>
      </c>
      <c r="D104" s="340">
        <v>60</v>
      </c>
      <c r="E104" s="340">
        <v>70</v>
      </c>
      <c r="F104" s="340">
        <v>41</v>
      </c>
      <c r="G104" s="340">
        <v>60</v>
      </c>
      <c r="H104" s="340">
        <v>60</v>
      </c>
      <c r="I104" s="358"/>
      <c r="J104" s="338"/>
    </row>
    <row r="105" spans="1:10" ht="15">
      <c r="A105" s="351" t="s">
        <v>408</v>
      </c>
      <c r="B105" s="340" t="s">
        <v>76</v>
      </c>
      <c r="C105" s="340" t="s">
        <v>76</v>
      </c>
      <c r="D105" s="340">
        <v>60</v>
      </c>
      <c r="E105" s="340">
        <v>70</v>
      </c>
      <c r="F105" s="340">
        <v>0</v>
      </c>
      <c r="G105" s="340" t="s">
        <v>76</v>
      </c>
      <c r="H105" s="340">
        <v>60</v>
      </c>
      <c r="I105" s="358"/>
      <c r="J105" s="338"/>
    </row>
    <row r="106" spans="1:10" ht="15">
      <c r="A106" s="351" t="s">
        <v>409</v>
      </c>
      <c r="B106" s="340" t="s">
        <v>76</v>
      </c>
      <c r="C106" s="340" t="s">
        <v>76</v>
      </c>
      <c r="D106" s="340">
        <v>60</v>
      </c>
      <c r="E106" s="340">
        <v>70</v>
      </c>
      <c r="F106" s="340">
        <v>0</v>
      </c>
      <c r="G106" s="340" t="s">
        <v>76</v>
      </c>
      <c r="H106" s="340">
        <v>60</v>
      </c>
      <c r="I106" s="358"/>
      <c r="J106" s="338"/>
    </row>
    <row r="107" spans="1:10" ht="15">
      <c r="A107" s="351" t="s">
        <v>410</v>
      </c>
      <c r="B107" s="340" t="s">
        <v>76</v>
      </c>
      <c r="C107" s="340" t="s">
        <v>76</v>
      </c>
      <c r="D107" s="340">
        <v>60</v>
      </c>
      <c r="E107" s="340">
        <v>70</v>
      </c>
      <c r="F107" s="340">
        <v>0</v>
      </c>
      <c r="G107" s="340">
        <v>80</v>
      </c>
      <c r="H107" s="340" t="s">
        <v>76</v>
      </c>
      <c r="I107" s="358"/>
      <c r="J107" s="338"/>
    </row>
    <row r="108" spans="1:10" ht="15.75" thickBot="1">
      <c r="A108" s="351" t="s">
        <v>411</v>
      </c>
      <c r="B108" s="340" t="s">
        <v>76</v>
      </c>
      <c r="C108" s="340" t="s">
        <v>76</v>
      </c>
      <c r="D108" s="340">
        <v>5</v>
      </c>
      <c r="E108" s="340" t="s">
        <v>76</v>
      </c>
      <c r="F108" s="340">
        <v>0</v>
      </c>
      <c r="G108" s="340" t="s">
        <v>76</v>
      </c>
      <c r="H108" s="340" t="s">
        <v>76</v>
      </c>
      <c r="I108" s="358"/>
      <c r="J108" s="338"/>
    </row>
    <row r="109" spans="1:10" ht="16.5" thickBot="1" thickTop="1">
      <c r="A109" s="388" t="s">
        <v>412</v>
      </c>
      <c r="B109" s="389" t="s">
        <v>76</v>
      </c>
      <c r="C109" s="389" t="s">
        <v>76</v>
      </c>
      <c r="D109" s="389">
        <v>0</v>
      </c>
      <c r="E109" s="389">
        <v>73</v>
      </c>
      <c r="F109" s="389" t="s">
        <v>76</v>
      </c>
      <c r="G109" s="389">
        <v>4</v>
      </c>
      <c r="H109" s="389">
        <v>0</v>
      </c>
      <c r="I109" s="390">
        <f>SUM(B109:H109)</f>
        <v>77</v>
      </c>
      <c r="J109" s="391"/>
    </row>
    <row r="110" spans="1:10" ht="15.75" thickTop="1">
      <c r="A110" s="313" t="s">
        <v>413</v>
      </c>
      <c r="B110" s="334"/>
      <c r="C110" s="334"/>
      <c r="D110" s="334"/>
      <c r="E110" s="334"/>
      <c r="F110" s="334"/>
      <c r="G110" s="334"/>
      <c r="H110" s="334"/>
      <c r="I110" s="358"/>
      <c r="J110" s="338"/>
    </row>
    <row r="111" spans="1:10" ht="15">
      <c r="A111" s="321" t="s">
        <v>414</v>
      </c>
      <c r="B111" s="334">
        <v>97</v>
      </c>
      <c r="C111" s="334" t="s">
        <v>76</v>
      </c>
      <c r="D111" s="334">
        <v>21</v>
      </c>
      <c r="E111" s="334">
        <v>42</v>
      </c>
      <c r="F111" s="334">
        <v>60</v>
      </c>
      <c r="G111" s="334">
        <v>3</v>
      </c>
      <c r="H111" s="334">
        <v>72</v>
      </c>
      <c r="I111" s="358">
        <f>SUM(B111:H111)</f>
        <v>295</v>
      </c>
      <c r="J111" s="342">
        <f>AVERAGE(B111:H111)</f>
        <v>49.166666666666664</v>
      </c>
    </row>
    <row r="112" spans="1:10" ht="15">
      <c r="A112" s="351" t="s">
        <v>372</v>
      </c>
      <c r="B112" s="352" t="s">
        <v>76</v>
      </c>
      <c r="C112" s="352" t="s">
        <v>76</v>
      </c>
      <c r="D112" s="352">
        <v>121</v>
      </c>
      <c r="E112" s="352" t="s">
        <v>76</v>
      </c>
      <c r="F112" s="352">
        <v>261</v>
      </c>
      <c r="G112" s="352" t="s">
        <v>76</v>
      </c>
      <c r="H112" s="352" t="s">
        <v>76</v>
      </c>
      <c r="I112" s="358">
        <f>SUM(B112:H112)</f>
        <v>382</v>
      </c>
      <c r="J112" s="342">
        <f>AVERAGE(B112:H112)</f>
        <v>191</v>
      </c>
    </row>
    <row r="113" spans="1:10" s="121" customFormat="1" ht="15">
      <c r="A113" s="313" t="s">
        <v>415</v>
      </c>
      <c r="B113" s="334"/>
      <c r="C113" s="334"/>
      <c r="D113" s="334"/>
      <c r="E113" s="334"/>
      <c r="F113" s="334"/>
      <c r="G113" s="334"/>
      <c r="H113" s="334"/>
      <c r="I113" s="337"/>
      <c r="J113" s="338"/>
    </row>
    <row r="114" spans="1:10" s="121" customFormat="1" ht="15">
      <c r="A114" s="321" t="s">
        <v>416</v>
      </c>
      <c r="B114" s="334">
        <v>44</v>
      </c>
      <c r="C114" s="334">
        <v>40</v>
      </c>
      <c r="D114" s="334">
        <v>50</v>
      </c>
      <c r="E114" s="334">
        <v>51</v>
      </c>
      <c r="F114" s="334">
        <v>38</v>
      </c>
      <c r="G114" s="334">
        <v>12</v>
      </c>
      <c r="H114" s="334">
        <v>45</v>
      </c>
      <c r="I114" s="337">
        <f>SUM(B114:H114)</f>
        <v>280</v>
      </c>
      <c r="J114" s="342">
        <f>AVERAGE(B114:H114)</f>
        <v>40</v>
      </c>
    </row>
    <row r="115" spans="1:10" s="121" customFormat="1" ht="15">
      <c r="A115" s="321" t="s">
        <v>417</v>
      </c>
      <c r="B115" s="334">
        <v>567</v>
      </c>
      <c r="C115" s="334">
        <v>117</v>
      </c>
      <c r="D115" s="334">
        <v>287</v>
      </c>
      <c r="E115" s="334">
        <v>370</v>
      </c>
      <c r="F115" s="334">
        <v>218</v>
      </c>
      <c r="G115" s="334">
        <v>67</v>
      </c>
      <c r="H115" s="334">
        <v>111</v>
      </c>
      <c r="I115" s="337">
        <f>SUM(B115:H115)</f>
        <v>1737</v>
      </c>
      <c r="J115" s="342">
        <f>AVERAGE(B115:H115)</f>
        <v>248.14285714285714</v>
      </c>
    </row>
    <row r="116" spans="1:10" s="121" customFormat="1" ht="15">
      <c r="A116" s="321" t="s">
        <v>418</v>
      </c>
      <c r="B116" s="334">
        <v>14</v>
      </c>
      <c r="C116" s="334">
        <v>3</v>
      </c>
      <c r="D116" s="334">
        <v>3</v>
      </c>
      <c r="E116" s="334">
        <v>3</v>
      </c>
      <c r="F116" s="334">
        <v>5</v>
      </c>
      <c r="G116" s="334">
        <v>6</v>
      </c>
      <c r="H116" s="334">
        <v>3</v>
      </c>
      <c r="I116" s="337">
        <f>SUM(B116:H116)</f>
        <v>37</v>
      </c>
      <c r="J116" s="342">
        <f>AVERAGE(B116:H116)</f>
        <v>5.285714285714286</v>
      </c>
    </row>
    <row r="117" spans="1:10" ht="15.75" thickBot="1">
      <c r="A117" s="332" t="s">
        <v>419</v>
      </c>
      <c r="B117" s="377">
        <v>4</v>
      </c>
      <c r="C117" s="377">
        <v>5</v>
      </c>
      <c r="D117" s="377">
        <v>20</v>
      </c>
      <c r="E117" s="377">
        <v>6</v>
      </c>
      <c r="F117" s="377">
        <v>21</v>
      </c>
      <c r="G117" s="377">
        <v>4</v>
      </c>
      <c r="H117" s="392">
        <v>4</v>
      </c>
      <c r="I117" s="393">
        <f>SUM(B117:H117)</f>
        <v>64</v>
      </c>
      <c r="J117" s="394">
        <f>AVERAGE(B117:H117)</f>
        <v>9.142857142857142</v>
      </c>
    </row>
    <row r="118" spans="1:10" ht="15.75" thickTop="1">
      <c r="A118" s="316" t="s">
        <v>420</v>
      </c>
      <c r="B118" s="317"/>
      <c r="C118" s="317"/>
      <c r="D118" s="317"/>
      <c r="E118" s="317"/>
      <c r="F118" s="317"/>
      <c r="G118" s="317"/>
      <c r="H118" s="352"/>
      <c r="I118" s="358"/>
      <c r="J118" s="338"/>
    </row>
    <row r="119" spans="1:10" ht="15">
      <c r="A119" s="327" t="s">
        <v>421</v>
      </c>
      <c r="B119" s="334">
        <v>41</v>
      </c>
      <c r="C119" s="334">
        <v>100</v>
      </c>
      <c r="D119" s="334">
        <v>124</v>
      </c>
      <c r="E119" s="334">
        <v>9000</v>
      </c>
      <c r="F119" s="334">
        <v>1879</v>
      </c>
      <c r="G119" s="334">
        <v>0</v>
      </c>
      <c r="H119" s="334">
        <f>5020-2647</f>
        <v>2373</v>
      </c>
      <c r="I119" s="358">
        <f>SUM(B119:H119)</f>
        <v>13517</v>
      </c>
      <c r="J119" s="358"/>
    </row>
    <row r="120" spans="1:10" ht="15">
      <c r="A120" s="321" t="s">
        <v>422</v>
      </c>
      <c r="B120" s="334">
        <v>0</v>
      </c>
      <c r="C120" s="334">
        <v>150</v>
      </c>
      <c r="D120" s="334">
        <v>2</v>
      </c>
      <c r="E120" s="334">
        <v>173</v>
      </c>
      <c r="F120" s="334">
        <v>1603</v>
      </c>
      <c r="G120" s="334">
        <v>0</v>
      </c>
      <c r="H120" s="334">
        <v>2647</v>
      </c>
      <c r="I120" s="358">
        <f>SUM(B120:H120)</f>
        <v>4575</v>
      </c>
      <c r="J120" s="358"/>
    </row>
    <row r="121" spans="1:10" ht="15">
      <c r="A121" s="381" t="s">
        <v>423</v>
      </c>
      <c r="B121" s="334">
        <v>41</v>
      </c>
      <c r="C121" s="334">
        <f aca="true" t="shared" si="18" ref="C121:I121">SUM(C119:C120)</f>
        <v>250</v>
      </c>
      <c r="D121" s="334">
        <f>SUM(D119:D120)</f>
        <v>126</v>
      </c>
      <c r="E121" s="334">
        <f t="shared" si="18"/>
        <v>9173</v>
      </c>
      <c r="F121" s="334">
        <f>SUM(F119:F120)</f>
        <v>3482</v>
      </c>
      <c r="G121" s="334">
        <f t="shared" si="18"/>
        <v>0</v>
      </c>
      <c r="H121" s="334">
        <f t="shared" si="18"/>
        <v>5020</v>
      </c>
      <c r="I121" s="353">
        <f t="shared" si="18"/>
        <v>18092</v>
      </c>
      <c r="J121" s="358">
        <f>AVERAGE(B121:H121)</f>
        <v>2584.5714285714284</v>
      </c>
    </row>
    <row r="122" spans="1:10" ht="15">
      <c r="A122" s="395" t="s">
        <v>424</v>
      </c>
      <c r="B122" s="362">
        <f aca="true" t="shared" si="19" ref="B122:I122">B119/B121</f>
        <v>1</v>
      </c>
      <c r="C122" s="362">
        <f t="shared" si="19"/>
        <v>0.4</v>
      </c>
      <c r="D122" s="362">
        <f>D119/D121</f>
        <v>0.9841269841269841</v>
      </c>
      <c r="E122" s="362">
        <f t="shared" si="19"/>
        <v>0.9811403030633381</v>
      </c>
      <c r="F122" s="362">
        <f>F119/F121</f>
        <v>0.5396323951751867</v>
      </c>
      <c r="G122" s="362" t="s">
        <v>76</v>
      </c>
      <c r="H122" s="362">
        <f t="shared" si="19"/>
        <v>0.47270916334661356</v>
      </c>
      <c r="I122" s="396">
        <f t="shared" si="19"/>
        <v>0.7471258014592085</v>
      </c>
      <c r="J122" s="397"/>
    </row>
    <row r="123" spans="1:10" ht="15">
      <c r="A123" s="313" t="s">
        <v>425</v>
      </c>
      <c r="B123" s="334"/>
      <c r="C123" s="334"/>
      <c r="D123" s="334"/>
      <c r="E123" s="334"/>
      <c r="F123" s="334"/>
      <c r="G123" s="334"/>
      <c r="H123" s="334"/>
      <c r="I123" s="337"/>
      <c r="J123" s="358"/>
    </row>
    <row r="124" spans="1:10" ht="15">
      <c r="A124" s="321" t="s">
        <v>426</v>
      </c>
      <c r="B124" s="357">
        <v>20318</v>
      </c>
      <c r="C124" s="357">
        <v>28593</v>
      </c>
      <c r="D124" s="357">
        <v>94036</v>
      </c>
      <c r="E124" s="357">
        <v>108883</v>
      </c>
      <c r="F124" s="357">
        <v>91664</v>
      </c>
      <c r="G124" s="357">
        <v>6321</v>
      </c>
      <c r="H124" s="357">
        <v>19733</v>
      </c>
      <c r="I124" s="358">
        <f>SUM(B124:H124)</f>
        <v>369548</v>
      </c>
      <c r="J124" s="358">
        <f>AVERAGE(B124:H124)</f>
        <v>52792.57142857143</v>
      </c>
    </row>
    <row r="125" spans="1:10" ht="15">
      <c r="A125" s="321" t="s">
        <v>427</v>
      </c>
      <c r="B125" s="314">
        <v>1091049</v>
      </c>
      <c r="C125" s="357">
        <v>1091049</v>
      </c>
      <c r="D125" s="357">
        <v>1014958</v>
      </c>
      <c r="E125" s="357">
        <v>11100415</v>
      </c>
      <c r="F125" s="357">
        <v>117882</v>
      </c>
      <c r="G125" s="357">
        <v>838400</v>
      </c>
      <c r="H125" s="357">
        <v>113995</v>
      </c>
      <c r="I125" s="358">
        <f>SUM(B125:H125)</f>
        <v>15367748</v>
      </c>
      <c r="J125" s="358"/>
    </row>
    <row r="126" spans="1:10" ht="15.75" thickBot="1">
      <c r="A126" s="395" t="s">
        <v>273</v>
      </c>
      <c r="B126" s="385">
        <f aca="true" t="shared" si="20" ref="B126:I126">SUM(B124:B125)</f>
        <v>1111367</v>
      </c>
      <c r="C126" s="385">
        <f t="shared" si="20"/>
        <v>1119642</v>
      </c>
      <c r="D126" s="385">
        <f>SUM(D124:D125)</f>
        <v>1108994</v>
      </c>
      <c r="E126" s="385">
        <f t="shared" si="20"/>
        <v>11209298</v>
      </c>
      <c r="F126" s="385">
        <f t="shared" si="20"/>
        <v>209546</v>
      </c>
      <c r="G126" s="385">
        <f t="shared" si="20"/>
        <v>844721</v>
      </c>
      <c r="H126" s="385">
        <f t="shared" si="20"/>
        <v>133728</v>
      </c>
      <c r="I126" s="398">
        <f t="shared" si="20"/>
        <v>15737296</v>
      </c>
      <c r="J126" s="397">
        <f>AVERAGE(B126:H126)</f>
        <v>2248185.1428571427</v>
      </c>
    </row>
    <row r="127" spans="1:10" ht="15.75" thickTop="1">
      <c r="A127" s="399" t="s">
        <v>428</v>
      </c>
      <c r="B127" s="317"/>
      <c r="C127" s="317"/>
      <c r="D127" s="317"/>
      <c r="E127" s="317"/>
      <c r="F127" s="317"/>
      <c r="G127" s="317"/>
      <c r="H127" s="317"/>
      <c r="I127" s="319"/>
      <c r="J127" s="320"/>
    </row>
    <row r="128" spans="1:10" ht="15">
      <c r="A128" s="321" t="s">
        <v>429</v>
      </c>
      <c r="B128" s="345">
        <v>4.55</v>
      </c>
      <c r="C128" s="345">
        <v>4.61</v>
      </c>
      <c r="D128" s="345">
        <v>4.7</v>
      </c>
      <c r="E128" s="345" t="s">
        <v>76</v>
      </c>
      <c r="F128" s="345">
        <f>((0.92*4.5)+(0.081*3))</f>
        <v>4.383000000000001</v>
      </c>
      <c r="G128" s="345">
        <v>4.4</v>
      </c>
      <c r="H128" s="345">
        <v>4</v>
      </c>
      <c r="I128" s="338"/>
      <c r="J128" s="338">
        <f>AVERAGE(B128:H128)</f>
        <v>4.4405</v>
      </c>
    </row>
    <row r="129" spans="1:10" ht="15">
      <c r="A129" s="321" t="s">
        <v>430</v>
      </c>
      <c r="B129" s="345">
        <v>4.46</v>
      </c>
      <c r="C129" s="345">
        <v>4.23</v>
      </c>
      <c r="D129" s="345">
        <v>4.7</v>
      </c>
      <c r="E129" s="345" t="s">
        <v>76</v>
      </c>
      <c r="F129" s="345">
        <v>5</v>
      </c>
      <c r="G129" s="345">
        <v>4.4</v>
      </c>
      <c r="H129" s="345">
        <v>4.4</v>
      </c>
      <c r="I129" s="338"/>
      <c r="J129" s="338">
        <f aca="true" t="shared" si="21" ref="J129:J135">AVERAGE(B129:H129)</f>
        <v>4.531666666666666</v>
      </c>
    </row>
    <row r="130" spans="1:10" ht="15">
      <c r="A130" s="321" t="s">
        <v>431</v>
      </c>
      <c r="B130" s="345">
        <v>4.02</v>
      </c>
      <c r="C130" s="345">
        <v>4.18</v>
      </c>
      <c r="D130" s="345">
        <v>3.7</v>
      </c>
      <c r="E130" s="345" t="s">
        <v>76</v>
      </c>
      <c r="F130" s="345">
        <f>(0.865*4.5)+(0.108*3)</f>
        <v>4.2165</v>
      </c>
      <c r="G130" s="345">
        <v>4</v>
      </c>
      <c r="H130" s="345">
        <v>3.7</v>
      </c>
      <c r="I130" s="338"/>
      <c r="J130" s="338">
        <f t="shared" si="21"/>
        <v>3.969416666666666</v>
      </c>
    </row>
    <row r="131" spans="1:10" ht="15">
      <c r="A131" s="321" t="s">
        <v>432</v>
      </c>
      <c r="B131" s="345">
        <v>4.4</v>
      </c>
      <c r="C131" s="345">
        <v>4.5</v>
      </c>
      <c r="D131" s="345">
        <v>4.85</v>
      </c>
      <c r="E131" s="345" t="s">
        <v>76</v>
      </c>
      <c r="F131" s="345">
        <f>(0.973*4.5)+(0.027*3)</f>
        <v>4.4595</v>
      </c>
      <c r="G131" s="345">
        <v>4.5</v>
      </c>
      <c r="H131" s="345">
        <v>4.6</v>
      </c>
      <c r="I131" s="338"/>
      <c r="J131" s="338">
        <f t="shared" si="21"/>
        <v>4.551583333333333</v>
      </c>
    </row>
    <row r="132" spans="1:10" ht="15">
      <c r="A132" s="321" t="s">
        <v>433</v>
      </c>
      <c r="B132" s="345">
        <v>3.83</v>
      </c>
      <c r="C132" s="345">
        <v>4.3</v>
      </c>
      <c r="D132" s="345">
        <v>4.3</v>
      </c>
      <c r="E132" s="345" t="s">
        <v>76</v>
      </c>
      <c r="F132" s="345">
        <f>(0.892*4.5)+(0.108*3)</f>
        <v>4.338</v>
      </c>
      <c r="G132" s="345">
        <v>3.9</v>
      </c>
      <c r="H132" s="345">
        <v>3.5</v>
      </c>
      <c r="I132" s="338"/>
      <c r="J132" s="338">
        <f t="shared" si="21"/>
        <v>4.028</v>
      </c>
    </row>
    <row r="133" spans="1:10" ht="15">
      <c r="A133" s="321" t="s">
        <v>434</v>
      </c>
      <c r="B133" s="345">
        <v>4.28</v>
      </c>
      <c r="C133" s="345">
        <v>4.52</v>
      </c>
      <c r="D133" s="345">
        <v>4.85</v>
      </c>
      <c r="E133" s="345" t="s">
        <v>76</v>
      </c>
      <c r="F133" s="345">
        <f>(0.837*4.5)+(0.108*3)</f>
        <v>4.0905</v>
      </c>
      <c r="G133" s="345">
        <v>4.5</v>
      </c>
      <c r="H133" s="345">
        <v>3.5</v>
      </c>
      <c r="I133" s="338"/>
      <c r="J133" s="338">
        <f t="shared" si="21"/>
        <v>4.2900833333333335</v>
      </c>
    </row>
    <row r="134" spans="1:10" ht="15">
      <c r="A134" s="321" t="s">
        <v>435</v>
      </c>
      <c r="B134" s="345">
        <v>4.34</v>
      </c>
      <c r="C134" s="345">
        <v>4.32</v>
      </c>
      <c r="D134" s="345">
        <v>4.7</v>
      </c>
      <c r="E134" s="345" t="s">
        <v>76</v>
      </c>
      <c r="F134" s="345">
        <f>(0.945*4.5)+(0.054*3)</f>
        <v>4.414499999999999</v>
      </c>
      <c r="G134" s="345" t="s">
        <v>76</v>
      </c>
      <c r="H134" s="345">
        <v>3.9</v>
      </c>
      <c r="I134" s="338"/>
      <c r="J134" s="338">
        <f t="shared" si="21"/>
        <v>4.334899999999999</v>
      </c>
    </row>
    <row r="135" spans="1:10" ht="15">
      <c r="A135" s="321" t="s">
        <v>436</v>
      </c>
      <c r="B135" s="345">
        <v>4.25</v>
      </c>
      <c r="C135" s="345">
        <v>4.25</v>
      </c>
      <c r="D135" s="345">
        <v>5</v>
      </c>
      <c r="E135" s="345" t="s">
        <v>76</v>
      </c>
      <c r="F135" s="345">
        <f>(0.812*4.5)+(0.189*3)</f>
        <v>4.221</v>
      </c>
      <c r="G135" s="345">
        <v>4</v>
      </c>
      <c r="H135" s="345">
        <v>4</v>
      </c>
      <c r="I135" s="338"/>
      <c r="J135" s="338">
        <f t="shared" si="21"/>
        <v>4.286833333333333</v>
      </c>
    </row>
    <row r="136" spans="1:10" ht="15">
      <c r="A136" s="313" t="s">
        <v>437</v>
      </c>
      <c r="B136" s="345"/>
      <c r="C136" s="345"/>
      <c r="D136" s="345"/>
      <c r="E136" s="345"/>
      <c r="F136" s="345"/>
      <c r="G136" s="345"/>
      <c r="H136" s="345"/>
      <c r="I136" s="338"/>
      <c r="J136" s="338"/>
    </row>
    <row r="137" spans="1:10" ht="15">
      <c r="A137" s="321" t="s">
        <v>438</v>
      </c>
      <c r="B137" s="345" t="s">
        <v>41</v>
      </c>
      <c r="C137" s="345">
        <v>4.23</v>
      </c>
      <c r="D137" s="345">
        <v>4.85</v>
      </c>
      <c r="E137" s="345" t="s">
        <v>76</v>
      </c>
      <c r="F137" s="345">
        <v>5</v>
      </c>
      <c r="G137" s="345">
        <v>4.5</v>
      </c>
      <c r="H137" s="345">
        <v>4.26</v>
      </c>
      <c r="I137" s="338"/>
      <c r="J137" s="338">
        <f>AVERAGE(B137:H137)</f>
        <v>4.568</v>
      </c>
    </row>
    <row r="138" spans="1:10" ht="15">
      <c r="A138" s="321" t="s">
        <v>439</v>
      </c>
      <c r="B138" s="345" t="s">
        <v>41</v>
      </c>
      <c r="C138" s="345">
        <v>4.23</v>
      </c>
      <c r="D138" s="345">
        <v>5</v>
      </c>
      <c r="E138" s="345" t="s">
        <v>76</v>
      </c>
      <c r="F138" s="345">
        <f>0.89*5</f>
        <v>4.45</v>
      </c>
      <c r="G138" s="345">
        <v>4</v>
      </c>
      <c r="H138" s="345">
        <v>4.26</v>
      </c>
      <c r="I138" s="338"/>
      <c r="J138" s="338">
        <f>AVERAGE(B138:H138)</f>
        <v>4.388</v>
      </c>
    </row>
    <row r="139" spans="1:10" ht="15.75" thickBot="1">
      <c r="A139" s="321" t="s">
        <v>440</v>
      </c>
      <c r="B139" s="345" t="s">
        <v>41</v>
      </c>
      <c r="C139" s="345">
        <v>4.04</v>
      </c>
      <c r="D139" s="345">
        <v>4.85</v>
      </c>
      <c r="E139" s="345" t="s">
        <v>76</v>
      </c>
      <c r="F139" s="345">
        <f>0.89*5</f>
        <v>4.45</v>
      </c>
      <c r="G139" s="345">
        <v>3.9</v>
      </c>
      <c r="H139" s="345">
        <v>4.17</v>
      </c>
      <c r="I139" s="400"/>
      <c r="J139" s="400">
        <f>AVERAGE(B139:H139)</f>
        <v>4.281999999999999</v>
      </c>
    </row>
    <row r="140" spans="1:10" ht="12" thickTop="1">
      <c r="A140" s="122"/>
      <c r="B140" s="123"/>
      <c r="C140" s="123"/>
      <c r="D140" s="123"/>
      <c r="E140" s="123"/>
      <c r="F140" s="123"/>
      <c r="G140" s="123"/>
      <c r="H140" s="123"/>
      <c r="I140" s="124"/>
      <c r="J140" s="125"/>
    </row>
    <row r="141" ht="11.25">
      <c r="A141" s="126"/>
    </row>
    <row r="142" spans="1:5" ht="11.25">
      <c r="A142" s="126"/>
      <c r="E142" s="130"/>
    </row>
  </sheetData>
  <sheetProtection/>
  <printOptions gridLines="1" horizontalCentered="1"/>
  <pageMargins left="0.15" right="0.15" top="0.75" bottom="0.5" header="0.3" footer="0.3"/>
  <pageSetup horizontalDpi="600" verticalDpi="600" orientation="landscape" r:id="rId4"/>
  <headerFooter alignWithMargins="0">
    <oddHeader>&amp;L&amp;G&amp;C&amp;"Calibri,Regular"&amp;12Library System Services Summary
2012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kerry.anderson</dc:creator>
  <cp:keywords/>
  <dc:description/>
  <cp:lastModifiedBy>kerry.anderson</cp:lastModifiedBy>
  <cp:lastPrinted>2015-03-04T00:24:20Z</cp:lastPrinted>
  <dcterms:created xsi:type="dcterms:W3CDTF">2012-08-21T17:31:49Z</dcterms:created>
  <dcterms:modified xsi:type="dcterms:W3CDTF">2015-03-04T00:24:38Z</dcterms:modified>
  <cp:category/>
  <cp:version/>
  <cp:contentType/>
  <cp:contentStatus/>
</cp:coreProperties>
</file>